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lassme\OneDrive - Environmental Protection Agency (EPA)\Profile\Documents\drinking water treatment\Phase II\susans manuscript pieces\PFAS paper\post journal review\"/>
    </mc:Choice>
  </mc:AlternateContent>
  <xr:revisionPtr revIDLastSave="43" documentId="11_BA2B9FD8CD1F40E3892C6BF456542B0C8864CE40" xr6:coauthVersionLast="41" xr6:coauthVersionMax="41" xr10:uidLastSave="{464FBBB2-FA9B-4C28-8A12-920D40A335D9}"/>
  <bookViews>
    <workbookView xWindow="2640" yWindow="2640" windowWidth="21600" windowHeight="11385" xr2:uid="{00000000-000D-0000-FFFF-FFFF00000000}"/>
  </bookViews>
  <sheets>
    <sheet name="data dictionary" sheetId="18" r:id="rId1"/>
    <sheet name="Figure 1 top" sheetId="14" r:id="rId2"/>
    <sheet name="Figure 1 bottom Wilcoxon" sheetId="10" r:id="rId3"/>
    <sheet name="Figure 2" sheetId="9" r:id="rId4"/>
    <sheet name="Figure 3 top" sheetId="6" r:id="rId5"/>
    <sheet name="Figure 3 center" sheetId="5" r:id="rId6"/>
    <sheet name="Figure 3 bottom Wilcoxon" sheetId="8" r:id="rId7"/>
    <sheet name="Figure 4" sheetId="4" r:id="rId8"/>
    <sheet name="Table 2 Source" sheetId="12" r:id="rId9"/>
    <sheet name="Table 2 Treated Drinking Water" sheetId="13" r:id="rId10"/>
    <sheet name="Table 3 Duplicate analysis" sheetId="16" r:id="rId11"/>
    <sheet name="Table 3 LFM and f pseudosigma" sheetId="15" r:id="rId12"/>
    <sheet name="Table 4 Relation to Health Adv." sheetId="17" r:id="rId13"/>
    <sheet name="Table 5 UCMR data" sheetId="7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7" l="1"/>
  <c r="AA6" i="17"/>
  <c r="Z6" i="17"/>
  <c r="Y6" i="17"/>
  <c r="W6" i="17"/>
  <c r="V6" i="17"/>
  <c r="U6" i="17"/>
  <c r="S6" i="17"/>
  <c r="R6" i="17"/>
  <c r="Q6" i="17"/>
  <c r="P6" i="17"/>
  <c r="N6" i="17"/>
  <c r="M6" i="17"/>
  <c r="L6" i="17"/>
  <c r="K6" i="17"/>
  <c r="J6" i="17"/>
  <c r="G6" i="17"/>
  <c r="F6" i="17"/>
  <c r="E6" i="17"/>
  <c r="CC38" i="16"/>
  <c r="BY38" i="16"/>
  <c r="U38" i="16"/>
  <c r="I38" i="16"/>
  <c r="E38" i="16" s="1"/>
  <c r="E37" i="16"/>
  <c r="D37" i="16"/>
  <c r="E36" i="16"/>
  <c r="D36" i="16"/>
  <c r="DA35" i="16"/>
  <c r="CW35" i="16"/>
  <c r="CS35" i="16"/>
  <c r="CO35" i="16"/>
  <c r="CK35" i="16"/>
  <c r="CG35" i="16"/>
  <c r="CC35" i="16"/>
  <c r="BY35" i="16"/>
  <c r="BU35" i="16"/>
  <c r="BQ35" i="16"/>
  <c r="BM35" i="16"/>
  <c r="BI35" i="16"/>
  <c r="BE35" i="16"/>
  <c r="BA35" i="16"/>
  <c r="AW35" i="16"/>
  <c r="AS35" i="16"/>
  <c r="AO35" i="16"/>
  <c r="AK35" i="16"/>
  <c r="AG35" i="16"/>
  <c r="AC35" i="16"/>
  <c r="U35" i="16"/>
  <c r="Q35" i="16"/>
  <c r="C35" i="16" s="1"/>
  <c r="M35" i="16"/>
  <c r="I35" i="16"/>
  <c r="CW34" i="16"/>
  <c r="CS34" i="16"/>
  <c r="CO34" i="16"/>
  <c r="CK34" i="16"/>
  <c r="CG34" i="16"/>
  <c r="CC34" i="16"/>
  <c r="BY34" i="16"/>
  <c r="BU34" i="16"/>
  <c r="BM34" i="16"/>
  <c r="BI34" i="16"/>
  <c r="BE34" i="16"/>
  <c r="BA34" i="16"/>
  <c r="AO34" i="16"/>
  <c r="AK34" i="16"/>
  <c r="AC34" i="16"/>
  <c r="U34" i="16"/>
  <c r="Q34" i="16"/>
  <c r="M34" i="16"/>
  <c r="I34" i="16"/>
  <c r="CW33" i="16"/>
  <c r="CS33" i="16"/>
  <c r="CO33" i="16"/>
  <c r="CK33" i="16"/>
  <c r="CG33" i="16"/>
  <c r="CC33" i="16"/>
  <c r="BY33" i="16"/>
  <c r="BU33" i="16"/>
  <c r="BM33" i="16"/>
  <c r="BI33" i="16"/>
  <c r="BE33" i="16"/>
  <c r="BA33" i="16"/>
  <c r="AS33" i="16"/>
  <c r="AO33" i="16"/>
  <c r="AK33" i="16"/>
  <c r="AG33" i="16"/>
  <c r="AC33" i="16"/>
  <c r="U33" i="16"/>
  <c r="C33" i="16" s="1"/>
  <c r="Q33" i="16"/>
  <c r="I33" i="16"/>
  <c r="E32" i="16"/>
  <c r="D32" i="16"/>
  <c r="CW31" i="16"/>
  <c r="CS31" i="16"/>
  <c r="CO31" i="16"/>
  <c r="CK31" i="16"/>
  <c r="CG31" i="16"/>
  <c r="CC31" i="16"/>
  <c r="BY31" i="16"/>
  <c r="BU31" i="16"/>
  <c r="BQ31" i="16"/>
  <c r="BM31" i="16"/>
  <c r="BI31" i="16"/>
  <c r="BE31" i="16"/>
  <c r="BA31" i="16"/>
  <c r="AW31" i="16"/>
  <c r="AS31" i="16"/>
  <c r="AO31" i="16"/>
  <c r="AK31" i="16"/>
  <c r="AC31" i="16"/>
  <c r="U31" i="16"/>
  <c r="C31" i="16" s="1"/>
  <c r="Q31" i="16"/>
  <c r="I31" i="16"/>
  <c r="DA30" i="16"/>
  <c r="CW30" i="16"/>
  <c r="CS30" i="16"/>
  <c r="CO30" i="16"/>
  <c r="CK30" i="16"/>
  <c r="CG30" i="16"/>
  <c r="CC30" i="16"/>
  <c r="BY30" i="16"/>
  <c r="BU30" i="16"/>
  <c r="BQ30" i="16"/>
  <c r="BM30" i="16"/>
  <c r="BI30" i="16"/>
  <c r="BE30" i="16"/>
  <c r="BA30" i="16"/>
  <c r="AW30" i="16"/>
  <c r="AS30" i="16"/>
  <c r="AO30" i="16"/>
  <c r="AK30" i="16"/>
  <c r="AG30" i="16"/>
  <c r="AC30" i="16"/>
  <c r="Y30" i="16"/>
  <c r="Y39" i="16" s="1"/>
  <c r="U30" i="16"/>
  <c r="Q30" i="16"/>
  <c r="M30" i="16"/>
  <c r="I30" i="16"/>
  <c r="D30" i="16" s="1"/>
  <c r="CW29" i="16"/>
  <c r="CS29" i="16"/>
  <c r="CO29" i="16"/>
  <c r="CK29" i="16"/>
  <c r="CC29" i="16"/>
  <c r="BY29" i="16"/>
  <c r="BU29" i="16"/>
  <c r="BM29" i="16"/>
  <c r="BI29" i="16"/>
  <c r="BE29" i="16"/>
  <c r="BA29" i="16"/>
  <c r="AW29" i="16"/>
  <c r="AS29" i="16"/>
  <c r="AO29" i="16"/>
  <c r="AK29" i="16"/>
  <c r="AG29" i="16"/>
  <c r="AC29" i="16"/>
  <c r="U29" i="16"/>
  <c r="Q29" i="16"/>
  <c r="I29" i="16"/>
  <c r="E28" i="16"/>
  <c r="D28" i="16"/>
  <c r="DA27" i="16"/>
  <c r="CW27" i="16"/>
  <c r="CS27" i="16"/>
  <c r="CO27" i="16"/>
  <c r="CK27" i="16"/>
  <c r="CG27" i="16"/>
  <c r="CC27" i="16"/>
  <c r="BY27" i="16"/>
  <c r="BQ27" i="16"/>
  <c r="BM27" i="16"/>
  <c r="BI27" i="16"/>
  <c r="BE27" i="16"/>
  <c r="BA27" i="16"/>
  <c r="AW27" i="16"/>
  <c r="AS27" i="16"/>
  <c r="AO27" i="16"/>
  <c r="AK27" i="16"/>
  <c r="AG27" i="16"/>
  <c r="AC27" i="16"/>
  <c r="U27" i="16"/>
  <c r="Q27" i="16"/>
  <c r="M27" i="16"/>
  <c r="I27" i="16"/>
  <c r="I26" i="16"/>
  <c r="C26" i="16" s="1"/>
  <c r="CW25" i="16"/>
  <c r="CO25" i="16"/>
  <c r="CK25" i="16"/>
  <c r="CC25" i="16"/>
  <c r="BY25" i="16"/>
  <c r="BU25" i="16"/>
  <c r="BI25" i="16"/>
  <c r="BE25" i="16"/>
  <c r="AK25" i="16"/>
  <c r="AC25" i="16"/>
  <c r="U25" i="16"/>
  <c r="Q25" i="16"/>
  <c r="I25" i="16"/>
  <c r="C25" i="16" s="1"/>
  <c r="E24" i="16"/>
  <c r="D24" i="16"/>
  <c r="DA23" i="16"/>
  <c r="CW23" i="16"/>
  <c r="CS23" i="16"/>
  <c r="CO23" i="16"/>
  <c r="CK23" i="16"/>
  <c r="CG23" i="16"/>
  <c r="CC23" i="16"/>
  <c r="BY23" i="16"/>
  <c r="BU23" i="16"/>
  <c r="BQ23" i="16"/>
  <c r="BM23" i="16"/>
  <c r="BI23" i="16"/>
  <c r="BE23" i="16"/>
  <c r="BA23" i="16"/>
  <c r="AW23" i="16"/>
  <c r="AS23" i="16"/>
  <c r="AK23" i="16"/>
  <c r="AC23" i="16"/>
  <c r="U23" i="16"/>
  <c r="Q23" i="16"/>
  <c r="M23" i="16"/>
  <c r="I23" i="16"/>
  <c r="E23" i="16" s="1"/>
  <c r="DA22" i="16"/>
  <c r="CW22" i="16"/>
  <c r="CS22" i="16"/>
  <c r="CS39" i="16" s="1"/>
  <c r="CO22" i="16"/>
  <c r="CK22" i="16"/>
  <c r="CG22" i="16"/>
  <c r="CC22" i="16"/>
  <c r="CC39" i="16" s="1"/>
  <c r="BY22" i="16"/>
  <c r="BU22" i="16"/>
  <c r="BQ22" i="16"/>
  <c r="BM22" i="16"/>
  <c r="BM39" i="16" s="1"/>
  <c r="BI22" i="16"/>
  <c r="BE22" i="16"/>
  <c r="BA22" i="16"/>
  <c r="AW22" i="16"/>
  <c r="AW39" i="16" s="1"/>
  <c r="AS22" i="16"/>
  <c r="AO22" i="16"/>
  <c r="AK22" i="16"/>
  <c r="AG22" i="16"/>
  <c r="AG39" i="16" s="1"/>
  <c r="AC22" i="16"/>
  <c r="U22" i="16"/>
  <c r="Q22" i="16"/>
  <c r="M22" i="16"/>
  <c r="M39" i="16" s="1"/>
  <c r="I22" i="16"/>
  <c r="D22" i="16" s="1"/>
  <c r="CC18" i="16"/>
  <c r="BY18" i="16"/>
  <c r="BI18" i="16"/>
  <c r="AC18" i="16"/>
  <c r="U18" i="16"/>
  <c r="Q18" i="16"/>
  <c r="C18" i="16" s="1"/>
  <c r="M18" i="16"/>
  <c r="I18" i="16"/>
  <c r="E17" i="16"/>
  <c r="D17" i="16"/>
  <c r="E16" i="16"/>
  <c r="D16" i="16"/>
  <c r="DA15" i="16"/>
  <c r="CW15" i="16"/>
  <c r="CS15" i="16"/>
  <c r="CO15" i="16"/>
  <c r="CK15" i="16"/>
  <c r="CG15" i="16"/>
  <c r="CC15" i="16"/>
  <c r="BY15" i="16"/>
  <c r="BU15" i="16"/>
  <c r="BQ15" i="16"/>
  <c r="BM15" i="16"/>
  <c r="BI15" i="16"/>
  <c r="BE15" i="16"/>
  <c r="BA15" i="16"/>
  <c r="AW15" i="16"/>
  <c r="AS15" i="16"/>
  <c r="AO15" i="16"/>
  <c r="AK15" i="16"/>
  <c r="AC15" i="16"/>
  <c r="U15" i="16"/>
  <c r="Q15" i="16"/>
  <c r="M15" i="16"/>
  <c r="I15" i="16"/>
  <c r="CW14" i="16"/>
  <c r="CS14" i="16"/>
  <c r="CO14" i="16"/>
  <c r="CK14" i="16"/>
  <c r="CG14" i="16"/>
  <c r="CC14" i="16"/>
  <c r="BY14" i="16"/>
  <c r="BU14" i="16"/>
  <c r="BM14" i="16"/>
  <c r="BI14" i="16"/>
  <c r="BE14" i="16"/>
  <c r="BA14" i="16"/>
  <c r="AO14" i="16"/>
  <c r="AK14" i="16"/>
  <c r="AC14" i="16"/>
  <c r="U14" i="16"/>
  <c r="Q14" i="16"/>
  <c r="M14" i="16"/>
  <c r="E14" i="16" s="1"/>
  <c r="I14" i="16"/>
  <c r="D14" i="16" s="1"/>
  <c r="CW13" i="16"/>
  <c r="CS13" i="16"/>
  <c r="CO13" i="16"/>
  <c r="CK13" i="16"/>
  <c r="CG13" i="16"/>
  <c r="CC13" i="16"/>
  <c r="BY13" i="16"/>
  <c r="BU13" i="16"/>
  <c r="BQ13" i="16"/>
  <c r="BM13" i="16"/>
  <c r="BI13" i="16"/>
  <c r="BE13" i="16"/>
  <c r="BA13" i="16"/>
  <c r="AS13" i="16"/>
  <c r="AO13" i="16"/>
  <c r="AK13" i="16"/>
  <c r="AG13" i="16"/>
  <c r="AC13" i="16"/>
  <c r="U13" i="16"/>
  <c r="Q13" i="16"/>
  <c r="M13" i="16"/>
  <c r="I13" i="16"/>
  <c r="C13" i="16" s="1"/>
  <c r="E12" i="16"/>
  <c r="D12" i="16"/>
  <c r="DA11" i="16"/>
  <c r="CW11" i="16"/>
  <c r="CS11" i="16"/>
  <c r="CO11" i="16"/>
  <c r="CK11" i="16"/>
  <c r="CG11" i="16"/>
  <c r="CC11" i="16"/>
  <c r="BY11" i="16"/>
  <c r="BU11" i="16"/>
  <c r="BQ11" i="16"/>
  <c r="BM11" i="16"/>
  <c r="BI11" i="16"/>
  <c r="BE11" i="16"/>
  <c r="BA11" i="16"/>
  <c r="AW11" i="16"/>
  <c r="AS11" i="16"/>
  <c r="AO11" i="16"/>
  <c r="AK11" i="16"/>
  <c r="AG11" i="16"/>
  <c r="AC11" i="16"/>
  <c r="U11" i="16"/>
  <c r="Q11" i="16"/>
  <c r="M11" i="16"/>
  <c r="I11" i="16"/>
  <c r="DA10" i="16"/>
  <c r="CW10" i="16"/>
  <c r="CS10" i="16"/>
  <c r="CO10" i="16"/>
  <c r="CK10" i="16"/>
  <c r="CG10" i="16"/>
  <c r="CC10" i="16"/>
  <c r="BY10" i="16"/>
  <c r="BU10" i="16"/>
  <c r="BQ10" i="16"/>
  <c r="BM10" i="16"/>
  <c r="BI10" i="16"/>
  <c r="BE10" i="16"/>
  <c r="BA10" i="16"/>
  <c r="AS10" i="16"/>
  <c r="AO10" i="16"/>
  <c r="AK10" i="16"/>
  <c r="AG10" i="16"/>
  <c r="AC10" i="16"/>
  <c r="Y10" i="16"/>
  <c r="Y19" i="16" s="1"/>
  <c r="U10" i="16"/>
  <c r="D10" i="16" s="1"/>
  <c r="Q10" i="16"/>
  <c r="M10" i="16"/>
  <c r="I10" i="16"/>
  <c r="E10" i="16"/>
  <c r="DA9" i="16"/>
  <c r="CW9" i="16"/>
  <c r="CS9" i="16"/>
  <c r="CO9" i="16"/>
  <c r="CK9" i="16"/>
  <c r="CG9" i="16"/>
  <c r="CC9" i="16"/>
  <c r="BY9" i="16"/>
  <c r="BU9" i="16"/>
  <c r="BM9" i="16"/>
  <c r="BI9" i="16"/>
  <c r="BE9" i="16"/>
  <c r="BA9" i="16"/>
  <c r="AW9" i="16"/>
  <c r="AS9" i="16"/>
  <c r="AO9" i="16"/>
  <c r="AK9" i="16"/>
  <c r="AG9" i="16"/>
  <c r="AC9" i="16"/>
  <c r="U9" i="16"/>
  <c r="Q9" i="16"/>
  <c r="M9" i="16"/>
  <c r="I9" i="16"/>
  <c r="C9" i="16"/>
  <c r="E8" i="16"/>
  <c r="D8" i="16"/>
  <c r="DA7" i="16"/>
  <c r="CW7" i="16"/>
  <c r="CS7" i="16"/>
  <c r="CO7" i="16"/>
  <c r="CK7" i="16"/>
  <c r="CG7" i="16"/>
  <c r="CC7" i="16"/>
  <c r="BY7" i="16"/>
  <c r="BU7" i="16"/>
  <c r="BQ7" i="16"/>
  <c r="BM7" i="16"/>
  <c r="BI7" i="16"/>
  <c r="BE7" i="16"/>
  <c r="BA7" i="16"/>
  <c r="AW7" i="16"/>
  <c r="AS7" i="16"/>
  <c r="AO7" i="16"/>
  <c r="AK7" i="16"/>
  <c r="AG7" i="16"/>
  <c r="AC7" i="16"/>
  <c r="U7" i="16"/>
  <c r="Q7" i="16"/>
  <c r="M7" i="16"/>
  <c r="I7" i="16"/>
  <c r="BY6" i="16"/>
  <c r="D6" i="16" s="1"/>
  <c r="I6" i="16"/>
  <c r="E6" i="16" s="1"/>
  <c r="CW5" i="16"/>
  <c r="CO5" i="16"/>
  <c r="CK5" i="16"/>
  <c r="CC5" i="16"/>
  <c r="BY5" i="16"/>
  <c r="BU5" i="16"/>
  <c r="BI5" i="16"/>
  <c r="BE5" i="16"/>
  <c r="AK5" i="16"/>
  <c r="AC5" i="16"/>
  <c r="U5" i="16"/>
  <c r="Q5" i="16"/>
  <c r="M5" i="16"/>
  <c r="I5" i="16"/>
  <c r="E4" i="16"/>
  <c r="D4" i="16"/>
  <c r="DA3" i="16"/>
  <c r="CW3" i="16"/>
  <c r="CS3" i="16"/>
  <c r="CO3" i="16"/>
  <c r="CK3" i="16"/>
  <c r="CG3" i="16"/>
  <c r="CC3" i="16"/>
  <c r="BY3" i="16"/>
  <c r="BU3" i="16"/>
  <c r="BQ3" i="16"/>
  <c r="BM3" i="16"/>
  <c r="BI3" i="16"/>
  <c r="BE3" i="16"/>
  <c r="BA3" i="16"/>
  <c r="AW3" i="16"/>
  <c r="AS3" i="16"/>
  <c r="AO3" i="16"/>
  <c r="AK3" i="16"/>
  <c r="AC3" i="16"/>
  <c r="U3" i="16"/>
  <c r="Q3" i="16"/>
  <c r="M3" i="16"/>
  <c r="I3" i="16"/>
  <c r="DA2" i="16"/>
  <c r="CW2" i="16"/>
  <c r="CW19" i="16" s="1"/>
  <c r="CS2" i="16"/>
  <c r="CO2" i="16"/>
  <c r="CK2" i="16"/>
  <c r="CG2" i="16"/>
  <c r="CG19" i="16" s="1"/>
  <c r="CC2" i="16"/>
  <c r="BY2" i="16"/>
  <c r="BU2" i="16"/>
  <c r="BQ2" i="16"/>
  <c r="BQ19" i="16" s="1"/>
  <c r="BM2" i="16"/>
  <c r="BI2" i="16"/>
  <c r="BE2" i="16"/>
  <c r="BA2" i="16"/>
  <c r="BA19" i="16" s="1"/>
  <c r="AW2" i="16"/>
  <c r="AS2" i="16"/>
  <c r="AO2" i="16"/>
  <c r="AK2" i="16"/>
  <c r="AK19" i="16" s="1"/>
  <c r="AG2" i="16"/>
  <c r="AC2" i="16"/>
  <c r="U2" i="16"/>
  <c r="Q2" i="16"/>
  <c r="E2" i="16" s="1"/>
  <c r="M2" i="16"/>
  <c r="I2" i="16"/>
  <c r="F39" i="15"/>
  <c r="E39" i="15"/>
  <c r="D39" i="15"/>
  <c r="B39" i="15"/>
  <c r="F38" i="15"/>
  <c r="E38" i="15"/>
  <c r="D38" i="15"/>
  <c r="B38" i="15"/>
  <c r="F37" i="15"/>
  <c r="E37" i="15"/>
  <c r="D37" i="15"/>
  <c r="B37" i="15"/>
  <c r="F36" i="15"/>
  <c r="E36" i="15"/>
  <c r="D36" i="15"/>
  <c r="B36" i="15"/>
  <c r="F35" i="15"/>
  <c r="E35" i="15"/>
  <c r="D35" i="15"/>
  <c r="B35" i="15"/>
  <c r="F34" i="15"/>
  <c r="E34" i="15"/>
  <c r="D34" i="15"/>
  <c r="B34" i="15"/>
  <c r="F33" i="15"/>
  <c r="E33" i="15"/>
  <c r="D33" i="15"/>
  <c r="B33" i="15"/>
  <c r="F32" i="15"/>
  <c r="E32" i="15"/>
  <c r="D32" i="15"/>
  <c r="B32" i="15"/>
  <c r="F31" i="15"/>
  <c r="E31" i="15"/>
  <c r="D31" i="15"/>
  <c r="B31" i="15"/>
  <c r="F30" i="15"/>
  <c r="E30" i="15"/>
  <c r="D30" i="15"/>
  <c r="B30" i="15"/>
  <c r="F29" i="15"/>
  <c r="E29" i="15"/>
  <c r="D29" i="15"/>
  <c r="B29" i="15"/>
  <c r="F28" i="15"/>
  <c r="E28" i="15"/>
  <c r="D28" i="15"/>
  <c r="B28" i="15"/>
  <c r="F27" i="15"/>
  <c r="E27" i="15"/>
  <c r="D27" i="15"/>
  <c r="B27" i="15"/>
  <c r="F26" i="15"/>
  <c r="E26" i="15"/>
  <c r="D26" i="15"/>
  <c r="B26" i="15"/>
  <c r="F25" i="15"/>
  <c r="E25" i="15"/>
  <c r="D25" i="15"/>
  <c r="B25" i="15"/>
  <c r="F24" i="15"/>
  <c r="E24" i="15"/>
  <c r="D24" i="15"/>
  <c r="B24" i="15"/>
  <c r="F23" i="15"/>
  <c r="E23" i="15"/>
  <c r="D23" i="15"/>
  <c r="B23" i="15"/>
  <c r="F18" i="15"/>
  <c r="E18" i="15"/>
  <c r="D18" i="15"/>
  <c r="B18" i="15"/>
  <c r="F17" i="15"/>
  <c r="E17" i="15"/>
  <c r="D17" i="15"/>
  <c r="B17" i="15"/>
  <c r="F16" i="15"/>
  <c r="E16" i="15"/>
  <c r="D16" i="15"/>
  <c r="B16" i="15"/>
  <c r="F15" i="15"/>
  <c r="E15" i="15"/>
  <c r="D15" i="15"/>
  <c r="B15" i="15"/>
  <c r="F14" i="15"/>
  <c r="E14" i="15"/>
  <c r="D14" i="15"/>
  <c r="B14" i="15"/>
  <c r="F13" i="15"/>
  <c r="E13" i="15"/>
  <c r="D13" i="15"/>
  <c r="B13" i="15"/>
  <c r="F12" i="15"/>
  <c r="E12" i="15"/>
  <c r="D12" i="15"/>
  <c r="B12" i="15"/>
  <c r="F11" i="15"/>
  <c r="E11" i="15"/>
  <c r="D11" i="15"/>
  <c r="B11" i="15"/>
  <c r="F10" i="15"/>
  <c r="E10" i="15"/>
  <c r="D10" i="15"/>
  <c r="B10" i="15"/>
  <c r="F9" i="15"/>
  <c r="E9" i="15"/>
  <c r="D9" i="15"/>
  <c r="B9" i="15"/>
  <c r="F8" i="15"/>
  <c r="E8" i="15"/>
  <c r="D8" i="15"/>
  <c r="B8" i="15"/>
  <c r="F7" i="15"/>
  <c r="E7" i="15"/>
  <c r="D7" i="15"/>
  <c r="B7" i="15"/>
  <c r="F6" i="15"/>
  <c r="E6" i="15"/>
  <c r="D6" i="15"/>
  <c r="B6" i="15"/>
  <c r="F5" i="15"/>
  <c r="E5" i="15"/>
  <c r="D5" i="15"/>
  <c r="B5" i="15"/>
  <c r="F4" i="15"/>
  <c r="E4" i="15"/>
  <c r="D4" i="15"/>
  <c r="B4" i="15"/>
  <c r="F3" i="15"/>
  <c r="E3" i="15"/>
  <c r="D3" i="15"/>
  <c r="B3" i="15"/>
  <c r="F2" i="15"/>
  <c r="E2" i="15"/>
  <c r="D2" i="15"/>
  <c r="B2" i="15"/>
  <c r="Q19" i="16" l="1"/>
  <c r="AO19" i="16"/>
  <c r="BU19" i="16"/>
  <c r="DA19" i="16"/>
  <c r="C10" i="16"/>
  <c r="C14" i="16"/>
  <c r="D18" i="16"/>
  <c r="AK39" i="16"/>
  <c r="BQ39" i="16"/>
  <c r="CW39" i="16"/>
  <c r="E33" i="16"/>
  <c r="I19" i="16"/>
  <c r="AC19" i="16"/>
  <c r="AS19" i="16"/>
  <c r="BI19" i="16"/>
  <c r="BY19" i="16"/>
  <c r="CO19" i="16"/>
  <c r="C3" i="16"/>
  <c r="AW19" i="16"/>
  <c r="BM19" i="16"/>
  <c r="CC19" i="16"/>
  <c r="CS19" i="16"/>
  <c r="AG19" i="16"/>
  <c r="C15" i="16"/>
  <c r="E18" i="16"/>
  <c r="AO39" i="16"/>
  <c r="BE39" i="16"/>
  <c r="BU39" i="16"/>
  <c r="CK39" i="16"/>
  <c r="DA39" i="16"/>
  <c r="C27" i="16"/>
  <c r="D31" i="16"/>
  <c r="C34" i="16"/>
  <c r="E35" i="16"/>
  <c r="D38" i="16"/>
  <c r="U19" i="16"/>
  <c r="BE19" i="16"/>
  <c r="CK19" i="16"/>
  <c r="D7" i="16"/>
  <c r="D9" i="16"/>
  <c r="C11" i="16"/>
  <c r="Q39" i="16"/>
  <c r="BA39" i="16"/>
  <c r="CG39" i="16"/>
  <c r="D33" i="16"/>
  <c r="D35" i="16"/>
  <c r="M19" i="16"/>
  <c r="C5" i="16"/>
  <c r="C6" i="16"/>
  <c r="E7" i="16"/>
  <c r="E13" i="16"/>
  <c r="D13" i="16"/>
  <c r="I39" i="16"/>
  <c r="AC39" i="16"/>
  <c r="AS39" i="16"/>
  <c r="BI39" i="16"/>
  <c r="BY39" i="16"/>
  <c r="CO39" i="16"/>
  <c r="D23" i="16"/>
  <c r="C29" i="16"/>
  <c r="C30" i="16"/>
  <c r="U39" i="16"/>
  <c r="C2" i="16"/>
  <c r="D3" i="16"/>
  <c r="D5" i="16"/>
  <c r="E9" i="16"/>
  <c r="D11" i="16"/>
  <c r="D15" i="16"/>
  <c r="C23" i="16"/>
  <c r="D25" i="16"/>
  <c r="D26" i="16"/>
  <c r="D27" i="16"/>
  <c r="D29" i="16"/>
  <c r="E30" i="16"/>
  <c r="E31" i="16"/>
  <c r="D34" i="16"/>
  <c r="C38" i="16"/>
  <c r="D2" i="16"/>
  <c r="E3" i="16"/>
  <c r="E5" i="16"/>
  <c r="C7" i="16"/>
  <c r="E11" i="16"/>
  <c r="E15" i="16"/>
  <c r="C22" i="16"/>
  <c r="E25" i="16"/>
  <c r="E26" i="16"/>
  <c r="E27" i="16"/>
  <c r="E29" i="16"/>
  <c r="E34" i="16"/>
  <c r="E22" i="16"/>
  <c r="AN51" i="14" l="1"/>
  <c r="AM51" i="14"/>
  <c r="AK51" i="14"/>
  <c r="AJ51" i="14"/>
  <c r="AH51" i="14"/>
  <c r="AG51" i="14"/>
  <c r="AE51" i="14"/>
  <c r="AD51" i="14"/>
  <c r="AB51" i="14"/>
  <c r="AA51" i="14"/>
  <c r="Y51" i="14"/>
  <c r="X51" i="14"/>
  <c r="V51" i="14"/>
  <c r="U51" i="14"/>
  <c r="S51" i="14"/>
  <c r="R51" i="14"/>
  <c r="P51" i="14"/>
  <c r="O51" i="14"/>
  <c r="M51" i="14"/>
  <c r="L51" i="14"/>
  <c r="J51" i="14"/>
  <c r="I51" i="14"/>
  <c r="G51" i="14"/>
  <c r="F51" i="14"/>
  <c r="AN50" i="14"/>
  <c r="AM50" i="14"/>
  <c r="AK50" i="14"/>
  <c r="AK53" i="14" s="1"/>
  <c r="AJ50" i="14"/>
  <c r="AJ53" i="14" s="1"/>
  <c r="AH50" i="14"/>
  <c r="AG50" i="14"/>
  <c r="AE50" i="14"/>
  <c r="AE53" i="14" s="1"/>
  <c r="AD50" i="14"/>
  <c r="AD53" i="14" s="1"/>
  <c r="AB50" i="14"/>
  <c r="AA50" i="14"/>
  <c r="Y50" i="14"/>
  <c r="Y53" i="14" s="1"/>
  <c r="X50" i="14"/>
  <c r="X53" i="14" s="1"/>
  <c r="V50" i="14"/>
  <c r="U50" i="14"/>
  <c r="S50" i="14"/>
  <c r="S53" i="14" s="1"/>
  <c r="R50" i="14"/>
  <c r="R53" i="14" s="1"/>
  <c r="P50" i="14"/>
  <c r="O50" i="14"/>
  <c r="M50" i="14"/>
  <c r="M53" i="14" s="1"/>
  <c r="L50" i="14"/>
  <c r="L53" i="14" s="1"/>
  <c r="J50" i="14"/>
  <c r="I50" i="14"/>
  <c r="G50" i="14"/>
  <c r="G53" i="14" s="1"/>
  <c r="F50" i="14"/>
  <c r="F53" i="14" s="1"/>
  <c r="AN39" i="14"/>
  <c r="AM39" i="14"/>
  <c r="AK39" i="14"/>
  <c r="AJ39" i="14"/>
  <c r="AJ45" i="14" s="1"/>
  <c r="AH39" i="14"/>
  <c r="AG39" i="14"/>
  <c r="AE39" i="14"/>
  <c r="AE45" i="14" s="1"/>
  <c r="AD39" i="14"/>
  <c r="AD45" i="14" s="1"/>
  <c r="AB39" i="14"/>
  <c r="AA39" i="14"/>
  <c r="Y39" i="14"/>
  <c r="Y45" i="14" s="1"/>
  <c r="X39" i="14"/>
  <c r="X45" i="14" s="1"/>
  <c r="V39" i="14"/>
  <c r="U39" i="14"/>
  <c r="S39" i="14"/>
  <c r="S45" i="14" s="1"/>
  <c r="R39" i="14"/>
  <c r="R45" i="14" s="1"/>
  <c r="P39" i="14"/>
  <c r="O39" i="14"/>
  <c r="M39" i="14"/>
  <c r="M45" i="14" s="1"/>
  <c r="L39" i="14"/>
  <c r="L45" i="14" s="1"/>
  <c r="J39" i="14"/>
  <c r="I39" i="14"/>
  <c r="G39" i="14"/>
  <c r="G45" i="14" s="1"/>
  <c r="F39" i="14"/>
  <c r="F45" i="14" s="1"/>
  <c r="AM38" i="14"/>
  <c r="AJ38" i="14"/>
  <c r="AG38" i="14"/>
  <c r="AD38" i="14"/>
  <c r="AA38" i="14"/>
  <c r="Y38" i="14"/>
  <c r="X38" i="14"/>
  <c r="U38" i="14"/>
  <c r="S38" i="14"/>
  <c r="O38" i="14"/>
  <c r="M38" i="14"/>
  <c r="I38" i="14"/>
  <c r="G38" i="14"/>
  <c r="F38" i="14"/>
  <c r="AN37" i="14"/>
  <c r="AM37" i="14"/>
  <c r="AK37" i="14"/>
  <c r="AJ37" i="14"/>
  <c r="AH37" i="14"/>
  <c r="AG37" i="14"/>
  <c r="AE37" i="14"/>
  <c r="AD37" i="14"/>
  <c r="AB37" i="14"/>
  <c r="AA37" i="14"/>
  <c r="Y37" i="14"/>
  <c r="X37" i="14"/>
  <c r="V37" i="14"/>
  <c r="U37" i="14"/>
  <c r="S37" i="14"/>
  <c r="R37" i="14"/>
  <c r="P37" i="14"/>
  <c r="O37" i="14"/>
  <c r="M37" i="14"/>
  <c r="L37" i="14"/>
  <c r="J37" i="14"/>
  <c r="I37" i="14"/>
  <c r="G37" i="14"/>
  <c r="F37" i="14"/>
  <c r="AN36" i="14"/>
  <c r="AM36" i="14"/>
  <c r="AM45" i="14" s="1"/>
  <c r="AK36" i="14"/>
  <c r="AJ36" i="14"/>
  <c r="AH36" i="14"/>
  <c r="AG36" i="14"/>
  <c r="AG45" i="14" s="1"/>
  <c r="AE36" i="14"/>
  <c r="AD36" i="14"/>
  <c r="AB36" i="14"/>
  <c r="AA36" i="14"/>
  <c r="AA45" i="14" s="1"/>
  <c r="Y36" i="14"/>
  <c r="X36" i="14"/>
  <c r="V36" i="14"/>
  <c r="U36" i="14"/>
  <c r="U45" i="14" s="1"/>
  <c r="S36" i="14"/>
  <c r="R36" i="14"/>
  <c r="P36" i="14"/>
  <c r="O36" i="14"/>
  <c r="O45" i="14" s="1"/>
  <c r="M36" i="14"/>
  <c r="L36" i="14"/>
  <c r="J36" i="14"/>
  <c r="I36" i="14"/>
  <c r="I45" i="14" s="1"/>
  <c r="G36" i="14"/>
  <c r="F36" i="14"/>
  <c r="AN35" i="14"/>
  <c r="AN42" i="14" s="1"/>
  <c r="AN52" i="14" s="1"/>
  <c r="AM35" i="14"/>
  <c r="AM41" i="14" s="1"/>
  <c r="AK35" i="14"/>
  <c r="AK42" i="14" s="1"/>
  <c r="AJ35" i="14"/>
  <c r="AJ41" i="14" s="1"/>
  <c r="AH35" i="14"/>
  <c r="AH42" i="14" s="1"/>
  <c r="AH52" i="14" s="1"/>
  <c r="AG35" i="14"/>
  <c r="AG42" i="14" s="1"/>
  <c r="AG52" i="14" s="1"/>
  <c r="AE35" i="14"/>
  <c r="AE41" i="14" s="1"/>
  <c r="AD35" i="14"/>
  <c r="AB35" i="14"/>
  <c r="AB42" i="14" s="1"/>
  <c r="AB52" i="14" s="1"/>
  <c r="AA35" i="14"/>
  <c r="AA42" i="14" s="1"/>
  <c r="AA52" i="14" s="1"/>
  <c r="Y35" i="14"/>
  <c r="Y41" i="14" s="1"/>
  <c r="X35" i="14"/>
  <c r="V35" i="14"/>
  <c r="V42" i="14" s="1"/>
  <c r="V52" i="14" s="1"/>
  <c r="U35" i="14"/>
  <c r="U42" i="14" s="1"/>
  <c r="U52" i="14" s="1"/>
  <c r="S35" i="14"/>
  <c r="S41" i="14" s="1"/>
  <c r="R35" i="14"/>
  <c r="R41" i="14" s="1"/>
  <c r="P35" i="14"/>
  <c r="P42" i="14" s="1"/>
  <c r="P52" i="14" s="1"/>
  <c r="O35" i="14"/>
  <c r="O42" i="14" s="1"/>
  <c r="O52" i="14" s="1"/>
  <c r="M35" i="14"/>
  <c r="L35" i="14"/>
  <c r="L41" i="14" s="1"/>
  <c r="J35" i="14"/>
  <c r="J42" i="14" s="1"/>
  <c r="J52" i="14" s="1"/>
  <c r="I35" i="14"/>
  <c r="I42" i="14" s="1"/>
  <c r="I52" i="14" s="1"/>
  <c r="G35" i="14"/>
  <c r="G41" i="14" s="1"/>
  <c r="F35" i="14"/>
  <c r="F41" i="14" s="1"/>
  <c r="AN34" i="14"/>
  <c r="AN43" i="14" s="1"/>
  <c r="AM34" i="14"/>
  <c r="AM43" i="14" s="1"/>
  <c r="AK34" i="14"/>
  <c r="AK43" i="14" s="1"/>
  <c r="AJ34" i="14"/>
  <c r="AJ43" i="14" s="1"/>
  <c r="AH34" i="14"/>
  <c r="AH43" i="14" s="1"/>
  <c r="AG34" i="14"/>
  <c r="AG43" i="14" s="1"/>
  <c r="AE34" i="14"/>
  <c r="AE43" i="14" s="1"/>
  <c r="AD34" i="14"/>
  <c r="AD43" i="14" s="1"/>
  <c r="AB34" i="14"/>
  <c r="AB43" i="14" s="1"/>
  <c r="AA34" i="14"/>
  <c r="AA43" i="14" s="1"/>
  <c r="Y34" i="14"/>
  <c r="Y43" i="14" s="1"/>
  <c r="X34" i="14"/>
  <c r="X43" i="14" s="1"/>
  <c r="V34" i="14"/>
  <c r="V43" i="14" s="1"/>
  <c r="U34" i="14"/>
  <c r="U43" i="14" s="1"/>
  <c r="S34" i="14"/>
  <c r="S43" i="14" s="1"/>
  <c r="R34" i="14"/>
  <c r="R43" i="14" s="1"/>
  <c r="P34" i="14"/>
  <c r="P43" i="14" s="1"/>
  <c r="O34" i="14"/>
  <c r="O43" i="14" s="1"/>
  <c r="M34" i="14"/>
  <c r="M43" i="14" s="1"/>
  <c r="L34" i="14"/>
  <c r="L43" i="14" s="1"/>
  <c r="J34" i="14"/>
  <c r="J43" i="14" s="1"/>
  <c r="I34" i="14"/>
  <c r="I43" i="14" s="1"/>
  <c r="G34" i="14"/>
  <c r="G43" i="14" s="1"/>
  <c r="F34" i="14"/>
  <c r="F43" i="14" s="1"/>
  <c r="AN33" i="14"/>
  <c r="AM33" i="14"/>
  <c r="AK33" i="14"/>
  <c r="AJ33" i="14"/>
  <c r="AH33" i="14"/>
  <c r="AG33" i="14"/>
  <c r="AE33" i="14"/>
  <c r="AD33" i="14"/>
  <c r="AB33" i="14"/>
  <c r="AA33" i="14"/>
  <c r="Y33" i="14"/>
  <c r="X33" i="14"/>
  <c r="V33" i="14"/>
  <c r="U33" i="14"/>
  <c r="S33" i="14"/>
  <c r="R33" i="14"/>
  <c r="P33" i="14"/>
  <c r="O33" i="14"/>
  <c r="M33" i="14"/>
  <c r="L33" i="14"/>
  <c r="J33" i="14"/>
  <c r="I33" i="14"/>
  <c r="G33" i="14"/>
  <c r="F33" i="14"/>
  <c r="P44" i="14" l="1"/>
  <c r="AB44" i="14"/>
  <c r="AH44" i="14"/>
  <c r="X41" i="14"/>
  <c r="AD41" i="14"/>
  <c r="F44" i="14"/>
  <c r="L44" i="14"/>
  <c r="R44" i="14"/>
  <c r="X44" i="14"/>
  <c r="AD44" i="14"/>
  <c r="AJ44" i="14"/>
  <c r="I53" i="14"/>
  <c r="O53" i="14"/>
  <c r="U53" i="14"/>
  <c r="AA53" i="14"/>
  <c r="AG53" i="14"/>
  <c r="AM53" i="14"/>
  <c r="J44" i="14"/>
  <c r="V44" i="14"/>
  <c r="AN44" i="14"/>
  <c r="M41" i="14"/>
  <c r="AK52" i="14"/>
  <c r="G44" i="14"/>
  <c r="M44" i="14"/>
  <c r="S44" i="14"/>
  <c r="Y44" i="14"/>
  <c r="AE44" i="14"/>
  <c r="AK45" i="14"/>
  <c r="J45" i="14"/>
  <c r="P45" i="14"/>
  <c r="V45" i="14"/>
  <c r="AB45" i="14"/>
  <c r="AH45" i="14"/>
  <c r="AN45" i="14"/>
  <c r="J53" i="14"/>
  <c r="P53" i="14"/>
  <c r="V53" i="14"/>
  <c r="AB53" i="14"/>
  <c r="AH53" i="14"/>
  <c r="AN53" i="14"/>
  <c r="I41" i="14"/>
  <c r="O41" i="14"/>
  <c r="U41" i="14"/>
  <c r="AA41" i="14"/>
  <c r="AG41" i="14"/>
  <c r="F42" i="14"/>
  <c r="F52" i="14" s="1"/>
  <c r="L42" i="14"/>
  <c r="L52" i="14" s="1"/>
  <c r="R42" i="14"/>
  <c r="R52" i="14" s="1"/>
  <c r="X42" i="14"/>
  <c r="X52" i="14" s="1"/>
  <c r="AD42" i="14"/>
  <c r="AD52" i="14" s="1"/>
  <c r="AJ42" i="14"/>
  <c r="AJ52" i="14" s="1"/>
  <c r="J41" i="14"/>
  <c r="P41" i="14"/>
  <c r="V41" i="14"/>
  <c r="AB41" i="14"/>
  <c r="AH41" i="14"/>
  <c r="G42" i="14"/>
  <c r="G52" i="14" s="1"/>
  <c r="M42" i="14"/>
  <c r="M52" i="14" s="1"/>
  <c r="S42" i="14"/>
  <c r="S52" i="14" s="1"/>
  <c r="Y42" i="14"/>
  <c r="Y52" i="14" s="1"/>
  <c r="AE42" i="14"/>
  <c r="AE52" i="14" s="1"/>
  <c r="AK44" i="14"/>
  <c r="AM42" i="14"/>
  <c r="AM52" i="14" s="1"/>
  <c r="I44" i="14"/>
  <c r="O44" i="14"/>
  <c r="U44" i="14"/>
  <c r="AA44" i="14"/>
  <c r="AG44" i="14"/>
  <c r="AM44" i="14"/>
  <c r="G2" i="13" l="1"/>
  <c r="H2" i="13"/>
  <c r="I2" i="13"/>
  <c r="J2" i="13"/>
  <c r="K2" i="13"/>
  <c r="G3" i="13"/>
  <c r="H3" i="13"/>
  <c r="I3" i="13"/>
  <c r="F3" i="13" s="1"/>
  <c r="J3" i="13"/>
  <c r="K3" i="13"/>
  <c r="I4" i="13"/>
  <c r="J4" i="13"/>
  <c r="K4" i="13"/>
  <c r="G5" i="13"/>
  <c r="H5" i="13"/>
  <c r="I5" i="13"/>
  <c r="F5" i="13" s="1"/>
  <c r="J5" i="13"/>
  <c r="K5" i="13"/>
  <c r="F6" i="13"/>
  <c r="G6" i="13"/>
  <c r="H6" i="13"/>
  <c r="I6" i="13"/>
  <c r="J6" i="13"/>
  <c r="K6" i="13"/>
  <c r="G7" i="13"/>
  <c r="H7" i="13"/>
  <c r="I7" i="13"/>
  <c r="J7" i="13"/>
  <c r="K7" i="13"/>
  <c r="I8" i="13"/>
  <c r="J8" i="13"/>
  <c r="K8" i="13"/>
  <c r="G9" i="13"/>
  <c r="H9" i="13"/>
  <c r="I9" i="13"/>
  <c r="F9" i="13" s="1"/>
  <c r="J9" i="13"/>
  <c r="K9" i="13"/>
  <c r="G10" i="13"/>
  <c r="H10" i="13"/>
  <c r="I10" i="13"/>
  <c r="J10" i="13"/>
  <c r="K10" i="13"/>
  <c r="G11" i="13"/>
  <c r="H11" i="13"/>
  <c r="I11" i="13"/>
  <c r="F11" i="13" s="1"/>
  <c r="J11" i="13"/>
  <c r="K11" i="13"/>
  <c r="E12" i="13"/>
  <c r="F12" i="13"/>
  <c r="I12" i="13"/>
  <c r="J12" i="13"/>
  <c r="K12" i="13"/>
  <c r="G13" i="13"/>
  <c r="H13" i="13"/>
  <c r="I13" i="13"/>
  <c r="F13" i="13" s="1"/>
  <c r="J13" i="13"/>
  <c r="K13" i="13"/>
  <c r="G14" i="13"/>
  <c r="H14" i="13"/>
  <c r="I14" i="13"/>
  <c r="E14" i="13" s="1"/>
  <c r="J14" i="13"/>
  <c r="K14" i="13"/>
  <c r="F15" i="13"/>
  <c r="G15" i="13"/>
  <c r="H15" i="13"/>
  <c r="I15" i="13"/>
  <c r="J15" i="13"/>
  <c r="K15" i="13"/>
  <c r="I16" i="13"/>
  <c r="J16" i="13"/>
  <c r="K16" i="13"/>
  <c r="I17" i="13"/>
  <c r="F17" i="13" s="1"/>
  <c r="J17" i="13"/>
  <c r="K17" i="13"/>
  <c r="F18" i="13"/>
  <c r="G18" i="13"/>
  <c r="H18" i="13"/>
  <c r="I18" i="13"/>
  <c r="J18" i="13"/>
  <c r="K18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L20" i="13"/>
  <c r="M20" i="13"/>
  <c r="N20" i="13"/>
  <c r="N22" i="13" s="1"/>
  <c r="O20" i="13"/>
  <c r="P20" i="13"/>
  <c r="Q20" i="13"/>
  <c r="R20" i="13"/>
  <c r="R22" i="13" s="1"/>
  <c r="S20" i="13"/>
  <c r="T20" i="13"/>
  <c r="U20" i="13"/>
  <c r="U22" i="13" s="1"/>
  <c r="V20" i="13"/>
  <c r="V22" i="13" s="1"/>
  <c r="W20" i="13"/>
  <c r="X20" i="13"/>
  <c r="Y20" i="13"/>
  <c r="Z20" i="13"/>
  <c r="Z22" i="13" s="1"/>
  <c r="AA20" i="13"/>
  <c r="AB20" i="13"/>
  <c r="AC20" i="13"/>
  <c r="AC22" i="13" s="1"/>
  <c r="AD20" i="13"/>
  <c r="AD22" i="13" s="1"/>
  <c r="AE20" i="13"/>
  <c r="AF20" i="13"/>
  <c r="AG20" i="13"/>
  <c r="AH20" i="13"/>
  <c r="AH22" i="13" s="1"/>
  <c r="AI20" i="13"/>
  <c r="AJ20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M22" i="13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AJ20" i="12"/>
  <c r="AJ22" i="12" s="1"/>
  <c r="AI20" i="12"/>
  <c r="AH20" i="12"/>
  <c r="AG20" i="12"/>
  <c r="AG22" i="12" s="1"/>
  <c r="AF20" i="12"/>
  <c r="AF22" i="12" s="1"/>
  <c r="AE20" i="12"/>
  <c r="AD20" i="12"/>
  <c r="AC20" i="12"/>
  <c r="AC22" i="12" s="1"/>
  <c r="AB20" i="12"/>
  <c r="AB22" i="12" s="1"/>
  <c r="AA20" i="12"/>
  <c r="Z20" i="12"/>
  <c r="Y20" i="12"/>
  <c r="Y22" i="12" s="1"/>
  <c r="X20" i="12"/>
  <c r="X22" i="12" s="1"/>
  <c r="W20" i="12"/>
  <c r="V20" i="12"/>
  <c r="U20" i="12"/>
  <c r="U22" i="12" s="1"/>
  <c r="T20" i="12"/>
  <c r="T22" i="12" s="1"/>
  <c r="S20" i="12"/>
  <c r="R20" i="12"/>
  <c r="Q20" i="12"/>
  <c r="Q22" i="12" s="1"/>
  <c r="P20" i="12"/>
  <c r="P22" i="12" s="1"/>
  <c r="O20" i="12"/>
  <c r="N20" i="12"/>
  <c r="M20" i="12"/>
  <c r="M22" i="12" s="1"/>
  <c r="L20" i="12"/>
  <c r="L22" i="12" s="1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J18" i="12"/>
  <c r="I18" i="12"/>
  <c r="F18" i="12" s="1"/>
  <c r="H18" i="12"/>
  <c r="G18" i="12"/>
  <c r="J17" i="12"/>
  <c r="I17" i="12"/>
  <c r="F17" i="12" s="1"/>
  <c r="J16" i="12"/>
  <c r="I16" i="12"/>
  <c r="F16" i="12" s="1"/>
  <c r="J15" i="12"/>
  <c r="I15" i="12"/>
  <c r="F15" i="12" s="1"/>
  <c r="H15" i="12"/>
  <c r="G15" i="12"/>
  <c r="J14" i="12"/>
  <c r="I14" i="12"/>
  <c r="F14" i="12" s="1"/>
  <c r="H14" i="12"/>
  <c r="G14" i="12"/>
  <c r="J13" i="12"/>
  <c r="I13" i="12"/>
  <c r="F13" i="12" s="1"/>
  <c r="H13" i="12"/>
  <c r="G13" i="12"/>
  <c r="J12" i="12"/>
  <c r="I12" i="12"/>
  <c r="F12" i="12" s="1"/>
  <c r="J11" i="12"/>
  <c r="I11" i="12"/>
  <c r="F11" i="12" s="1"/>
  <c r="H11" i="12"/>
  <c r="G11" i="12"/>
  <c r="J10" i="12"/>
  <c r="I10" i="12"/>
  <c r="F10" i="12" s="1"/>
  <c r="H10" i="12"/>
  <c r="G10" i="12"/>
  <c r="J9" i="12"/>
  <c r="I9" i="12"/>
  <c r="F9" i="12" s="1"/>
  <c r="H9" i="12"/>
  <c r="G9" i="12"/>
  <c r="J8" i="12"/>
  <c r="I8" i="12"/>
  <c r="F8" i="12" s="1"/>
  <c r="J7" i="12"/>
  <c r="I7" i="12"/>
  <c r="F7" i="12" s="1"/>
  <c r="H7" i="12"/>
  <c r="G7" i="12"/>
  <c r="J6" i="12"/>
  <c r="I6" i="12"/>
  <c r="F6" i="12" s="1"/>
  <c r="H6" i="12"/>
  <c r="G6" i="12"/>
  <c r="J5" i="12"/>
  <c r="I5" i="12"/>
  <c r="F5" i="12" s="1"/>
  <c r="H5" i="12"/>
  <c r="G5" i="12"/>
  <c r="J4" i="12"/>
  <c r="I4" i="12"/>
  <c r="E4" i="12" s="1"/>
  <c r="F4" i="12"/>
  <c r="J3" i="12"/>
  <c r="I3" i="12"/>
  <c r="F3" i="12" s="1"/>
  <c r="H3" i="12"/>
  <c r="G3" i="12"/>
  <c r="J2" i="12"/>
  <c r="I2" i="12"/>
  <c r="F2" i="12" s="1"/>
  <c r="H2" i="12"/>
  <c r="G2" i="12"/>
  <c r="AB19" i="9"/>
  <c r="AC17" i="9" s="1"/>
  <c r="Y19" i="9"/>
  <c r="Z18" i="9" s="1"/>
  <c r="V19" i="9"/>
  <c r="S19" i="9"/>
  <c r="T16" i="9" s="1"/>
  <c r="P19" i="9"/>
  <c r="Q17" i="9" s="1"/>
  <c r="M19" i="9"/>
  <c r="N18" i="9" s="1"/>
  <c r="J19" i="9"/>
  <c r="G19" i="9"/>
  <c r="H16" i="9" s="1"/>
  <c r="D19" i="9"/>
  <c r="E17" i="9" s="1"/>
  <c r="AC18" i="9"/>
  <c r="W18" i="9"/>
  <c r="T18" i="9"/>
  <c r="Q18" i="9"/>
  <c r="K18" i="9"/>
  <c r="W17" i="9"/>
  <c r="T17" i="9"/>
  <c r="K17" i="9"/>
  <c r="H17" i="9"/>
  <c r="W16" i="9"/>
  <c r="K16" i="9"/>
  <c r="W15" i="9"/>
  <c r="T15" i="9"/>
  <c r="Q15" i="9"/>
  <c r="K15" i="9"/>
  <c r="H15" i="9"/>
  <c r="E15" i="9"/>
  <c r="W14" i="9"/>
  <c r="T14" i="9"/>
  <c r="Q14" i="9"/>
  <c r="K14" i="9"/>
  <c r="H14" i="9"/>
  <c r="E14" i="9"/>
  <c r="W13" i="9"/>
  <c r="K13" i="9"/>
  <c r="H13" i="9"/>
  <c r="W12" i="9"/>
  <c r="K12" i="9"/>
  <c r="W11" i="9"/>
  <c r="T11" i="9"/>
  <c r="K11" i="9"/>
  <c r="H11" i="9"/>
  <c r="W10" i="9"/>
  <c r="T10" i="9"/>
  <c r="K10" i="9"/>
  <c r="H10" i="9"/>
  <c r="E10" i="9"/>
  <c r="W9" i="9"/>
  <c r="T9" i="9"/>
  <c r="K9" i="9"/>
  <c r="H9" i="9"/>
  <c r="W8" i="9"/>
  <c r="K8" i="9"/>
  <c r="AC7" i="9"/>
  <c r="W7" i="9"/>
  <c r="K7" i="9"/>
  <c r="AC6" i="9"/>
  <c r="W6" i="9"/>
  <c r="K6" i="9"/>
  <c r="H6" i="9"/>
  <c r="W5" i="9"/>
  <c r="T5" i="9"/>
  <c r="K5" i="9"/>
  <c r="W4" i="9"/>
  <c r="K4" i="9"/>
  <c r="AC3" i="9"/>
  <c r="W3" i="9"/>
  <c r="T3" i="9"/>
  <c r="Q3" i="9"/>
  <c r="N3" i="9"/>
  <c r="K3" i="9"/>
  <c r="H3" i="9"/>
  <c r="E3" i="9"/>
  <c r="AC2" i="9"/>
  <c r="W2" i="9"/>
  <c r="T2" i="9"/>
  <c r="Q2" i="9"/>
  <c r="K2" i="9"/>
  <c r="K54" i="7"/>
  <c r="K55" i="7" s="1"/>
  <c r="T27" i="7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N7" i="9" l="1"/>
  <c r="E13" i="12"/>
  <c r="Y22" i="13"/>
  <c r="Q6" i="9"/>
  <c r="E7" i="9"/>
  <c r="Q7" i="9"/>
  <c r="AC10" i="9"/>
  <c r="AC11" i="9"/>
  <c r="E18" i="9"/>
  <c r="E3" i="12"/>
  <c r="E5" i="12"/>
  <c r="E12" i="12"/>
  <c r="E18" i="12"/>
  <c r="E8" i="13"/>
  <c r="E11" i="12"/>
  <c r="AG22" i="13"/>
  <c r="Q22" i="13"/>
  <c r="E7" i="13"/>
  <c r="E4" i="13"/>
  <c r="E2" i="9"/>
  <c r="N11" i="9"/>
  <c r="H2" i="9"/>
  <c r="H5" i="9"/>
  <c r="E6" i="9"/>
  <c r="T6" i="9"/>
  <c r="H7" i="9"/>
  <c r="T7" i="9"/>
  <c r="Q10" i="9"/>
  <c r="E11" i="9"/>
  <c r="Q11" i="9"/>
  <c r="T13" i="9"/>
  <c r="AC14" i="9"/>
  <c r="N15" i="9"/>
  <c r="AC15" i="9"/>
  <c r="H18" i="9"/>
  <c r="J19" i="12"/>
  <c r="O22" i="12"/>
  <c r="S22" i="12"/>
  <c r="W22" i="12"/>
  <c r="AA22" i="12"/>
  <c r="AE22" i="12"/>
  <c r="AI22" i="12"/>
  <c r="E6" i="12"/>
  <c r="E9" i="12"/>
  <c r="E14" i="12"/>
  <c r="E2" i="12"/>
  <c r="E7" i="12"/>
  <c r="E10" i="12"/>
  <c r="E15" i="12"/>
  <c r="N22" i="12"/>
  <c r="R22" i="12"/>
  <c r="V22" i="12"/>
  <c r="Z22" i="12"/>
  <c r="AD22" i="12"/>
  <c r="AH22" i="12"/>
  <c r="AJ22" i="13"/>
  <c r="AF22" i="13"/>
  <c r="AB22" i="13"/>
  <c r="X22" i="13"/>
  <c r="T22" i="13"/>
  <c r="P22" i="13"/>
  <c r="L22" i="13"/>
  <c r="E18" i="13"/>
  <c r="E15" i="13"/>
  <c r="E6" i="13"/>
  <c r="F4" i="13"/>
  <c r="E10" i="13"/>
  <c r="AI22" i="13"/>
  <c r="AE22" i="13"/>
  <c r="AA22" i="13"/>
  <c r="W22" i="13"/>
  <c r="S22" i="13"/>
  <c r="O22" i="13"/>
  <c r="J19" i="13"/>
  <c r="E16" i="13"/>
  <c r="F14" i="13"/>
  <c r="E9" i="13"/>
  <c r="F7" i="13"/>
  <c r="E2" i="13"/>
  <c r="F10" i="13"/>
  <c r="E3" i="13"/>
  <c r="E17" i="13"/>
  <c r="F16" i="13"/>
  <c r="F8" i="13"/>
  <c r="F2" i="13"/>
  <c r="E13" i="13"/>
  <c r="E11" i="13"/>
  <c r="E5" i="13"/>
  <c r="E8" i="12"/>
  <c r="E16" i="12"/>
  <c r="E17" i="12"/>
  <c r="Z3" i="9"/>
  <c r="Z7" i="9"/>
  <c r="Z11" i="9"/>
  <c r="Z15" i="9"/>
  <c r="N4" i="9"/>
  <c r="Z4" i="9"/>
  <c r="N8" i="9"/>
  <c r="Z8" i="9"/>
  <c r="N12" i="9"/>
  <c r="Z12" i="9"/>
  <c r="N16" i="9"/>
  <c r="Z16" i="9"/>
  <c r="E4" i="9"/>
  <c r="Q4" i="9"/>
  <c r="AC4" i="9"/>
  <c r="N5" i="9"/>
  <c r="Z5" i="9"/>
  <c r="E8" i="9"/>
  <c r="Q8" i="9"/>
  <c r="AC8" i="9"/>
  <c r="N9" i="9"/>
  <c r="Z9" i="9"/>
  <c r="E12" i="9"/>
  <c r="Q12" i="9"/>
  <c r="AC12" i="9"/>
  <c r="N13" i="9"/>
  <c r="Z13" i="9"/>
  <c r="E16" i="9"/>
  <c r="Q16" i="9"/>
  <c r="AC16" i="9"/>
  <c r="N17" i="9"/>
  <c r="Z17" i="9"/>
  <c r="AC19" i="9"/>
  <c r="N2" i="9"/>
  <c r="Z2" i="9"/>
  <c r="H4" i="9"/>
  <c r="T4" i="9"/>
  <c r="E5" i="9"/>
  <c r="Q5" i="9"/>
  <c r="AC5" i="9"/>
  <c r="N6" i="9"/>
  <c r="Z6" i="9"/>
  <c r="H8" i="9"/>
  <c r="T8" i="9"/>
  <c r="E9" i="9"/>
  <c r="Q9" i="9"/>
  <c r="AC9" i="9"/>
  <c r="N10" i="9"/>
  <c r="Z10" i="9"/>
  <c r="H12" i="9"/>
  <c r="T12" i="9"/>
  <c r="E13" i="9"/>
  <c r="Q13" i="9"/>
  <c r="AC13" i="9"/>
  <c r="N14" i="9"/>
  <c r="Z14" i="9"/>
  <c r="D68" i="7"/>
  <c r="T28" i="7"/>
  <c r="D66" i="7" s="1"/>
  <c r="D67" i="7"/>
  <c r="D70" i="7" l="1"/>
</calcChain>
</file>

<file path=xl/sharedStrings.xml><?xml version="1.0" encoding="utf-8"?>
<sst xmlns="http://schemas.openxmlformats.org/spreadsheetml/2006/main" count="3956" uniqueCount="575">
  <si>
    <t xml:space="preserve">DWTP 1
</t>
  </si>
  <si>
    <t xml:space="preserve">DWTP 2
</t>
  </si>
  <si>
    <t xml:space="preserve">DWTP 3
</t>
  </si>
  <si>
    <t xml:space="preserve">DWTP 4
</t>
  </si>
  <si>
    <t xml:space="preserve">DWTP 5
</t>
  </si>
  <si>
    <t xml:space="preserve">DWTP 10
</t>
  </si>
  <si>
    <t xml:space="preserve">DWTP 11
</t>
  </si>
  <si>
    <t xml:space="preserve">DWTP 12
</t>
  </si>
  <si>
    <t xml:space="preserve">DWTP 13
</t>
  </si>
  <si>
    <t xml:space="preserve">DWTP 14
</t>
  </si>
  <si>
    <t xml:space="preserve">DWTP 15
</t>
  </si>
  <si>
    <t xml:space="preserve">DWTP 16
</t>
  </si>
  <si>
    <t xml:space="preserve">DWTP 17
</t>
  </si>
  <si>
    <t xml:space="preserve">DWTP 18
</t>
  </si>
  <si>
    <t xml:space="preserve">DWTP 19
</t>
  </si>
  <si>
    <t xml:space="preserve">DWTP 20
</t>
  </si>
  <si>
    <t xml:space="preserve">DWTP 21
</t>
  </si>
  <si>
    <t xml:space="preserve">DWTP 22
</t>
  </si>
  <si>
    <t xml:space="preserve">DWTP 23
</t>
  </si>
  <si>
    <t xml:space="preserve">DWTP 24
</t>
  </si>
  <si>
    <t xml:space="preserve">DWTP 25
</t>
  </si>
  <si>
    <t xml:space="preserve">DWTP 26
</t>
  </si>
  <si>
    <t xml:space="preserve">DWTP 27
</t>
  </si>
  <si>
    <t xml:space="preserve">DWTP 28
</t>
  </si>
  <si>
    <t xml:space="preserve">DWTP 29
</t>
  </si>
  <si>
    <t>Source Water</t>
  </si>
  <si>
    <t>trace</t>
  </si>
  <si>
    <t xml:space="preserve">Treated Drinking Water </t>
  </si>
  <si>
    <t xml:space="preserve">Health Advisory </t>
  </si>
  <si>
    <t>Perfluorooctanesulfonic acid (PFOS)</t>
  </si>
  <si>
    <t>ND</t>
  </si>
  <si>
    <t>&lt;LCMRL</t>
  </si>
  <si>
    <t>Perfluorooctanoic acid (PFOA)</t>
  </si>
  <si>
    <t>Treated Drinking Water</t>
  </si>
  <si>
    <t>BMND</t>
  </si>
  <si>
    <t xml:space="preserve">Phase II detection Below MRL  Not Detected in UCMR  </t>
  </si>
  <si>
    <t xml:space="preserve">AMND </t>
  </si>
  <si>
    <t>Phase II detection Above MRL but Not Detected in UCMR</t>
  </si>
  <si>
    <t>AND</t>
  </si>
  <si>
    <t>agree not detected in either PII or UCMR</t>
  </si>
  <si>
    <t>any number</t>
  </si>
  <si>
    <t>RPD between UCMR average and PII…detected in both studies</t>
  </si>
  <si>
    <t>units</t>
  </si>
  <si>
    <t>MRL/LCMRL/RL</t>
  </si>
  <si>
    <t>DWTP 1</t>
  </si>
  <si>
    <t>DWTP 2</t>
  </si>
  <si>
    <t>DWTP3</t>
  </si>
  <si>
    <t>DWTP 4</t>
  </si>
  <si>
    <t>DWTP 5</t>
  </si>
  <si>
    <t>DWTP 10</t>
  </si>
  <si>
    <t>DWTP 11</t>
  </si>
  <si>
    <t>DWTP 12</t>
  </si>
  <si>
    <t>DWTP 14</t>
  </si>
  <si>
    <t>DWTP 15</t>
  </si>
  <si>
    <t>DWTP 16</t>
  </si>
  <si>
    <t>DWTP 17</t>
  </si>
  <si>
    <t>DWTP 18</t>
  </si>
  <si>
    <t>DWTP 19</t>
  </si>
  <si>
    <t>DWTP 20</t>
  </si>
  <si>
    <t>DWTP 21</t>
  </si>
  <si>
    <t>DWTP 22</t>
  </si>
  <si>
    <t>DWTP 23</t>
  </si>
  <si>
    <t>DWTP 24</t>
  </si>
  <si>
    <t>DWTP 25</t>
  </si>
  <si>
    <t>DWTP 26</t>
  </si>
  <si>
    <t xml:space="preserve">DWTP 27 </t>
  </si>
  <si>
    <t>DWTP 28 (may not be right file)</t>
  </si>
  <si>
    <t>DWTP 29</t>
  </si>
  <si>
    <t>DWTP 13 (no file)</t>
  </si>
  <si>
    <t>PFBS</t>
  </si>
  <si>
    <t>UCMR average</t>
  </si>
  <si>
    <t>µg/L</t>
  </si>
  <si>
    <t>ng/L</t>
  </si>
  <si>
    <t>Phase II</t>
  </si>
  <si>
    <t>PFHpA</t>
  </si>
  <si>
    <t>&lt;3xLB</t>
  </si>
  <si>
    <t>AMND</t>
  </si>
  <si>
    <t>PFHxS</t>
  </si>
  <si>
    <t>&gt;150</t>
  </si>
  <si>
    <t>PFNA</t>
  </si>
  <si>
    <t>PFOA</t>
  </si>
  <si>
    <t>PFOS</t>
  </si>
  <si>
    <t>see top for legend</t>
  </si>
  <si>
    <t>number</t>
  </si>
  <si>
    <t>DWTP 1
Source Primary</t>
  </si>
  <si>
    <t>DWTP 1
Treated Primary</t>
  </si>
  <si>
    <t>DWTP 2
Source Primary</t>
  </si>
  <si>
    <t>DWTP 2
Treated Primary</t>
  </si>
  <si>
    <t>DWTP 3
Source Primary</t>
  </si>
  <si>
    <t>DWTP 3
Treated Primary</t>
  </si>
  <si>
    <t>DWTP 4
Source Primary</t>
  </si>
  <si>
    <t>DWTP 4
Treated Primary</t>
  </si>
  <si>
    <t>DWTP 5
Source Primary</t>
  </si>
  <si>
    <t>DWTP 5
Treated Primary</t>
  </si>
  <si>
    <t>DWTP 10
Source Primary</t>
  </si>
  <si>
    <t>DWTP 10
Treated Primary</t>
  </si>
  <si>
    <t>DWTP 11
Source Primary</t>
  </si>
  <si>
    <t>DWTP 11
Treated Primary</t>
  </si>
  <si>
    <t>DWTP 12
Source Primary</t>
  </si>
  <si>
    <t>DWTP 12
Treated Primary</t>
  </si>
  <si>
    <t>DWTP 13
Source Primary</t>
  </si>
  <si>
    <t>DWTP 13
Treated Primary</t>
  </si>
  <si>
    <t>DWTP 14
Source Primary</t>
  </si>
  <si>
    <t>DWTP 14
Treated Primary</t>
  </si>
  <si>
    <t>DWTP 15
Source Primary</t>
  </si>
  <si>
    <t>DWTP 15
Treated Primary</t>
  </si>
  <si>
    <t>DWTP 16
Source Primary</t>
  </si>
  <si>
    <t>DWTP 16
Treated Primary</t>
  </si>
  <si>
    <t>DWTP 17
Source Primary</t>
  </si>
  <si>
    <t>DWTP 17
Treated Primary</t>
  </si>
  <si>
    <t>DWTP 18
Source Primary</t>
  </si>
  <si>
    <t>DWTP 18
Treated Primary</t>
  </si>
  <si>
    <t>DWTP 19
Source Primary</t>
  </si>
  <si>
    <t>DWTP 19
Treated Primary</t>
  </si>
  <si>
    <t>DWTP 20
Source Primary</t>
  </si>
  <si>
    <t>DWTP 20
Treated Primary</t>
  </si>
  <si>
    <t>DWTP 21
Source Primary</t>
  </si>
  <si>
    <t>DWTP 21
Treated Primary</t>
  </si>
  <si>
    <t>DWTP 22
Source Primary</t>
  </si>
  <si>
    <t>DWTP 22
Treated Primary</t>
  </si>
  <si>
    <t>DWTP 23
Source Primary</t>
  </si>
  <si>
    <t>DWTP 23
Treated Primary</t>
  </si>
  <si>
    <t>DWTP 24
Source Primary</t>
  </si>
  <si>
    <t>DWTP 24
Treated Primary</t>
  </si>
  <si>
    <t>DWTP 25
Source Primary</t>
  </si>
  <si>
    <t>DWTP 25
Treated Primary</t>
  </si>
  <si>
    <t>DWTP 26
Source Primary</t>
  </si>
  <si>
    <t>DWTP 26
Treated Primary</t>
  </si>
  <si>
    <t>DWTP 27
Source Primary</t>
  </si>
  <si>
    <t>DWTP 27
Treated Primary</t>
  </si>
  <si>
    <t>DWTP 28
Source Primary</t>
  </si>
  <si>
    <t>DWTP 28
Treated Primary</t>
  </si>
  <si>
    <t>DWTP 29
Source Primary</t>
  </si>
  <si>
    <t>DWTP 29
Treated Primary</t>
  </si>
  <si>
    <t>DWTP</t>
  </si>
  <si>
    <t>p</t>
  </si>
  <si>
    <t>Wilcoxon Paired-Sample Test Results for:</t>
  </si>
  <si>
    <t>DWTP 3</t>
  </si>
  <si>
    <t>Set 1 Range = W location!$H$2:$H$13</t>
  </si>
  <si>
    <t>Set 1 Range = W location!$O$2:$O$12</t>
  </si>
  <si>
    <t>Set 1 Range = W location!$W$2:$W$12</t>
  </si>
  <si>
    <t>Set 1 Range = W location!$AE$2:$AE$12</t>
  </si>
  <si>
    <t>Set 1 Range = W location!$AU$2:$AU$12</t>
  </si>
  <si>
    <t>Set 1 Range = W location!$BD$2:$BD$8</t>
  </si>
  <si>
    <t>Set 1 Range = W location!$BL$2:$BL$11</t>
  </si>
  <si>
    <t>Set 1 Range = W location!$BT$2:$BT$10</t>
  </si>
  <si>
    <t>Set 1 Range = W location!$CB$2:$CB$9</t>
  </si>
  <si>
    <t>Set 1 Range = W location!$CK$2:$CK$8</t>
  </si>
  <si>
    <t>Set 1 Range = W location!$CS$2:$CS$10</t>
  </si>
  <si>
    <t>Set 1 Range = W location!$DB$2:$DB$11</t>
  </si>
  <si>
    <t>Set 1 Range = W location!$DK$2:$DK$12</t>
  </si>
  <si>
    <t>Set 1 Range = W location!$DT$2:$DT$10</t>
  </si>
  <si>
    <t>Set 1 Range = W location!$EC$2:$EC$8</t>
  </si>
  <si>
    <t>Set 1 Range = W location!$EL$2:$EL$11</t>
  </si>
  <si>
    <t>Set 1 Range = W location!$EU$2:$EU$13</t>
  </si>
  <si>
    <t>Set 1 Range = W location!$FF$2:$FF$12</t>
  </si>
  <si>
    <t>Set 1 Range = W location!$FN$2:$FN$9</t>
  </si>
  <si>
    <t>Set 1 Range = W location!$FW$2:$FW$11</t>
  </si>
  <si>
    <t>Set 1 Range = W location!$GF$2:$GF$11</t>
  </si>
  <si>
    <t>Set 1 Range = W location!$GO$2:$GO$11</t>
  </si>
  <si>
    <t>Set 1 Range = W location!$GY$2:$GY$11</t>
  </si>
  <si>
    <t>Set 1 Range = W location!$HI$2:$HI$8</t>
  </si>
  <si>
    <t>Set 2 Range = W location!$I$2:$I$13</t>
  </si>
  <si>
    <t>Set 2 Range = W location!$P$2:$P$12</t>
  </si>
  <si>
    <t>Set 2 Range = W location!$X$2:$X$12</t>
  </si>
  <si>
    <t>Set 2 Range = W location!$AF$2:$AF$12</t>
  </si>
  <si>
    <t>Set 2 Range = W location!$AV$2:$AV$12</t>
  </si>
  <si>
    <t>Set 2 Range = W location!$BE$2:$BE$8</t>
  </si>
  <si>
    <t>Set 2 Range = W location!$BM$2:$BM$11</t>
  </si>
  <si>
    <t>Set 2 Range = W location!$BU$2:$BU$10</t>
  </si>
  <si>
    <t>Set 2 Range = W location!$CC$2:$CC$9</t>
  </si>
  <si>
    <t>Set 2 Range = W location!$CL$2:$CL$8</t>
  </si>
  <si>
    <t>Set 2 Range = W location!$CT$2:$CT$10</t>
  </si>
  <si>
    <t>Set 2 Range = W location!$DC$2:$DC$11</t>
  </si>
  <si>
    <t>Set 2 Range = W location!$DL$2:$DL$12</t>
  </si>
  <si>
    <t>Set 2 Range = W location!$DU$2:$DU$10</t>
  </si>
  <si>
    <t>Set 2 Range = W location!$ED$2:$ED$8</t>
  </si>
  <si>
    <t>Set 2 Range = W location!$EM$2:$EM$11</t>
  </si>
  <si>
    <t>Set 2 Range = W location!$EV$2:$EV$13</t>
  </si>
  <si>
    <t>Set 2 Range = W location!$FG$2:$FG$12</t>
  </si>
  <si>
    <t>Set 2 Range = W location!$FO$2:$FO$9</t>
  </si>
  <si>
    <t>Set 2 Range = W location!$FX$2:$FX$11</t>
  </si>
  <si>
    <t>Set 2 Range = W location!$GG$2:$GG$11</t>
  </si>
  <si>
    <t>Set 2 Range = W location!$GP$2:$GP$11</t>
  </si>
  <si>
    <t>Set 2 Range = W location!$GZ$2:$GZ$11</t>
  </si>
  <si>
    <t>Set 2 Range = W location!$HJ$2:$HJ$8</t>
  </si>
  <si>
    <t>Descriptive Statistics</t>
  </si>
  <si>
    <t>Column H</t>
  </si>
  <si>
    <t>Column I</t>
  </si>
  <si>
    <t>Difference</t>
  </si>
  <si>
    <t>Rank of |Diff|</t>
  </si>
  <si>
    <t>Signed Rank</t>
  </si>
  <si>
    <t>Column O</t>
  </si>
  <si>
    <t>Column P</t>
  </si>
  <si>
    <t>Column W</t>
  </si>
  <si>
    <t>Column X</t>
  </si>
  <si>
    <t>Column AE</t>
  </si>
  <si>
    <t>Column AF</t>
  </si>
  <si>
    <t>Column AU</t>
  </si>
  <si>
    <t>Column AV</t>
  </si>
  <si>
    <t>Column BD</t>
  </si>
  <si>
    <t>Column BE</t>
  </si>
  <si>
    <t>Column BL</t>
  </si>
  <si>
    <t>Column BM</t>
  </si>
  <si>
    <t>Column BT</t>
  </si>
  <si>
    <t>Column BU</t>
  </si>
  <si>
    <t>Column CB</t>
  </si>
  <si>
    <t>Column CC</t>
  </si>
  <si>
    <t>Column CK</t>
  </si>
  <si>
    <t>Column CL</t>
  </si>
  <si>
    <t>Column CS</t>
  </si>
  <si>
    <t>Column CT</t>
  </si>
  <si>
    <t>Column DB</t>
  </si>
  <si>
    <t>Column DC</t>
  </si>
  <si>
    <t>Column DK</t>
  </si>
  <si>
    <t>Column DL</t>
  </si>
  <si>
    <t>Column DT</t>
  </si>
  <si>
    <t>Column DU</t>
  </si>
  <si>
    <t>Column EC</t>
  </si>
  <si>
    <t>Column ED</t>
  </si>
  <si>
    <t>Column EL</t>
  </si>
  <si>
    <t>Column EM</t>
  </si>
  <si>
    <t>Column EU</t>
  </si>
  <si>
    <t>Column EV</t>
  </si>
  <si>
    <t>Column FF</t>
  </si>
  <si>
    <t>Column FG</t>
  </si>
  <si>
    <t>Column FN</t>
  </si>
  <si>
    <t>Column FO</t>
  </si>
  <si>
    <t>Column FW</t>
  </si>
  <si>
    <t>Column FX</t>
  </si>
  <si>
    <t>Column GF</t>
  </si>
  <si>
    <t>Column GG</t>
  </si>
  <si>
    <t>Column GO</t>
  </si>
  <si>
    <t>Column GP</t>
  </si>
  <si>
    <t>Column GY</t>
  </si>
  <si>
    <t>Column GZ</t>
  </si>
  <si>
    <t>Column HI</t>
  </si>
  <si>
    <t>Column HJ</t>
  </si>
  <si>
    <t>DWTP 13</t>
  </si>
  <si>
    <t>Median</t>
  </si>
  <si>
    <t>Sum</t>
  </si>
  <si>
    <t>N</t>
  </si>
  <si>
    <t>Summary of Ranks</t>
  </si>
  <si>
    <t>Positive Ranks</t>
  </si>
  <si>
    <t>Negative Ranks</t>
  </si>
  <si>
    <t>DWTP 27</t>
  </si>
  <si>
    <t>Zero Differences</t>
  </si>
  <si>
    <t>DWTP 28</t>
  </si>
  <si>
    <t>1-tailed Exact Test (Column BD &gt; Column BE)</t>
  </si>
  <si>
    <t>1-tailed Exact Test (Column CK &gt; Column CL)</t>
  </si>
  <si>
    <t>1-tailed Exact Test (Column EC &gt; Column ED)</t>
  </si>
  <si>
    <t>1-tailed Exact Test (Column HI &gt; Column HJ)</t>
  </si>
  <si>
    <t>T</t>
  </si>
  <si>
    <t>P</t>
  </si>
  <si>
    <t>1-tailed Exact Test (Column CB &gt; Column CC)</t>
  </si>
  <si>
    <t>1-tailed Exact Test (Column FN &gt; Column FO)</t>
  </si>
  <si>
    <t>1-tailed Exact Test (Column BT &gt; Column BU)</t>
  </si>
  <si>
    <t>1-tailed Exact Test (Column CS &gt; Column CT)</t>
  </si>
  <si>
    <t>1-tailed Exact Test (Column DT &gt; Column DU)</t>
  </si>
  <si>
    <t>1-tailed Exact Test (Column BL &gt; Column BM)</t>
  </si>
  <si>
    <t>1-tailed Exact Test (Column DB &gt; Column DC)</t>
  </si>
  <si>
    <t>1-tailed Exact Test (Column EL &gt; Column EM)</t>
  </si>
  <si>
    <t>1-tailed Exact Test (Column FW &gt; Column FX)</t>
  </si>
  <si>
    <t>1-tailed Exact Test (Column GF &gt; Column GG)</t>
  </si>
  <si>
    <t>1-tailed Exact Test (Column GO &gt; Column GP)</t>
  </si>
  <si>
    <t>1-tailed Exact Test (Column GY &gt; Column GZ)</t>
  </si>
  <si>
    <t>1-tailed Exact Test (Column O &gt; Column P)</t>
  </si>
  <si>
    <t>1-tailed Exact Test (Column W &gt; Column X)</t>
  </si>
  <si>
    <t>1-tailed Exact Test (Column AE &gt; Column AF)</t>
  </si>
  <si>
    <t>1-tailed Exact Test (Column AU &gt; Column AV)</t>
  </si>
  <si>
    <t>1-tailed Exact Test (Column DK &gt; Column DL)</t>
  </si>
  <si>
    <t>1-tailed Exact Test (Column FF &gt; Column FG)</t>
  </si>
  <si>
    <t>1-tailed Exact Test (Column H &gt; Column I)</t>
  </si>
  <si>
    <t>1-tailed Exact Test (Column EU &gt; Column EV)</t>
  </si>
  <si>
    <t>Analyte</t>
  </si>
  <si>
    <t>CAS Registry Number</t>
  </si>
  <si>
    <t>Units</t>
  </si>
  <si>
    <t>Fraction of total PFAS for location</t>
  </si>
  <si>
    <t>Perfluorobutanesulfonic acid (PFBS)</t>
  </si>
  <si>
    <t>375-73-5</t>
  </si>
  <si>
    <t>Perfluorobutanoic acid (PFBA)</t>
  </si>
  <si>
    <t>375-22-4</t>
  </si>
  <si>
    <t>Perfluorodecanesulfonic acid (PFDS)</t>
  </si>
  <si>
    <t>335-77-3</t>
  </si>
  <si>
    <t>Perfluorodecanoic acid (PFDA)</t>
  </si>
  <si>
    <t>335-76-2</t>
  </si>
  <si>
    <t>Perfluorododecanoic acid (PFDoDA)</t>
  </si>
  <si>
    <t>307-55-1</t>
  </si>
  <si>
    <t>Perfluoroheptanoic acid (PFHpA)</t>
  </si>
  <si>
    <t>375-85-9</t>
  </si>
  <si>
    <t>Perfluorohexadecanoic acid (PFHxDA)</t>
  </si>
  <si>
    <t>67905-19-5</t>
  </si>
  <si>
    <t>Perfluorohexanesulfonic acid (PFHxS)</t>
  </si>
  <si>
    <t>355-46-4</t>
  </si>
  <si>
    <t>Perfluorohexanoic acid (PFHxA)</t>
  </si>
  <si>
    <t>307-24-4</t>
  </si>
  <si>
    <t>Perfluorononanoic acid (PFNA)</t>
  </si>
  <si>
    <t>375-95-1</t>
  </si>
  <si>
    <t>Perfluorooctadecanoic acid (PFOcDA)</t>
  </si>
  <si>
    <t>16517-11-6</t>
  </si>
  <si>
    <t>1763-23-1</t>
  </si>
  <si>
    <t>335-67-1</t>
  </si>
  <si>
    <t>Perfluoropentanoic acid (PFPeA)</t>
  </si>
  <si>
    <t>2706-90-3</t>
  </si>
  <si>
    <t>Perfluorotetradecanoic acid (PFTeDA)</t>
  </si>
  <si>
    <t>376-06-7</t>
  </si>
  <si>
    <t>Perfluorotridecanoic acid (PFTrDA)</t>
  </si>
  <si>
    <t>72629-94-8</t>
  </si>
  <si>
    <t>Perfluoroundecanoic acid (PFUnDA)</t>
  </si>
  <si>
    <t>2058-94-8</t>
  </si>
  <si>
    <t>PFBA</t>
  </si>
  <si>
    <t>PFPeA</t>
  </si>
  <si>
    <t>Source</t>
  </si>
  <si>
    <t>Treated</t>
  </si>
  <si>
    <t>23</t>
  </si>
  <si>
    <t>PFDS</t>
  </si>
  <si>
    <t>0</t>
  </si>
  <si>
    <t>PFDA</t>
  </si>
  <si>
    <t>15</t>
  </si>
  <si>
    <t>PFDoDA</t>
  </si>
  <si>
    <t>2</t>
  </si>
  <si>
    <t>24</t>
  </si>
  <si>
    <t>PFHxDA</t>
  </si>
  <si>
    <t>PFHxA</t>
  </si>
  <si>
    <t>25</t>
  </si>
  <si>
    <t>PFOcDA</t>
  </si>
  <si>
    <t>22</t>
  </si>
  <si>
    <t>19</t>
  </si>
  <si>
    <t>PFTeDA</t>
  </si>
  <si>
    <t>PFTrDA</t>
  </si>
  <si>
    <t>PFUnDA</t>
  </si>
  <si>
    <t>8</t>
  </si>
  <si>
    <t>Set 1 Range = W compound!$H$3:$H$26</t>
  </si>
  <si>
    <t>Set 1 Range = W compound!$O$3:$O$25</t>
  </si>
  <si>
    <t>Set 1 Range = W compound!$AA$3:$AA$17</t>
  </si>
  <si>
    <t>Set 1 Range = W compound!$AI$3:$AI$4</t>
  </si>
  <si>
    <t>Set 1 Range = W compound!$AP$3:$AP$26</t>
  </si>
  <si>
    <t>Set 1 Range = W compound!$BC$3:$BC$24</t>
  </si>
  <si>
    <t>Set 1 Range = W compound!$BK$3:$BK$27</t>
  </si>
  <si>
    <t>Set 1 Range = W compound!$BS$3:$BS$26</t>
  </si>
  <si>
    <t>Set 1 Range = W compound!$CG$3:$CG$24</t>
  </si>
  <si>
    <t>Set 1 Range = W compound!$CO$3:$CO$21</t>
  </si>
  <si>
    <t>Set 1 Range = W compound!$CV$3:$CV$26</t>
  </si>
  <si>
    <t>Set 1 Range = W compound!$DN$3:$DN$10</t>
  </si>
  <si>
    <t>Set 2 Range = W compound!$I$3:$I$26</t>
  </si>
  <si>
    <t>Set 2 Range = W compound!$P$3:$P$25</t>
  </si>
  <si>
    <t>Set 2 Range = W compound!$AB$3:$AB$17</t>
  </si>
  <si>
    <t>Set 2 Range = W compound!$AJ$3:$AJ$4</t>
  </si>
  <si>
    <t>Set 2 Range = W compound!$AQ$3:$AQ$26</t>
  </si>
  <si>
    <t>Set 2 Range = W compound!$BD$3:$BD$24</t>
  </si>
  <si>
    <t>Set 2 Range = W compound!$BL$3:$BL$27</t>
  </si>
  <si>
    <t>Set 2 Range = W compound!$BT$3:$BT$26</t>
  </si>
  <si>
    <t>Set 2 Range = W compound!$CH$3:$CH$24</t>
  </si>
  <si>
    <t>Set 2 Range = W compound!$CP$3:$CP$21</t>
  </si>
  <si>
    <t>Set 2 Range = W compound!$CW$3:$CW$26</t>
  </si>
  <si>
    <t>Set 2 Range = W compound!$DO$3:$DO$10</t>
  </si>
  <si>
    <t>Column AA</t>
  </si>
  <si>
    <t>Column AB</t>
  </si>
  <si>
    <t>Column AI</t>
  </si>
  <si>
    <t>Column AJ</t>
  </si>
  <si>
    <t>Column AP</t>
  </si>
  <si>
    <t>Column AQ</t>
  </si>
  <si>
    <t>Column BC</t>
  </si>
  <si>
    <t>Column BK</t>
  </si>
  <si>
    <t>Column BS</t>
  </si>
  <si>
    <t>Column CG</t>
  </si>
  <si>
    <t>Column CH</t>
  </si>
  <si>
    <t>Column CO</t>
  </si>
  <si>
    <t>Column CP</t>
  </si>
  <si>
    <t>Column CV</t>
  </si>
  <si>
    <t>Column CW</t>
  </si>
  <si>
    <t>Column DN</t>
  </si>
  <si>
    <t>Column DO</t>
  </si>
  <si>
    <t>1-tailed Exact Test (Column AI &gt; Column AJ)</t>
  </si>
  <si>
    <t>1-tailed Exact Test (Column DN &gt; Column DO)</t>
  </si>
  <si>
    <t>1-tailed Exact Test (Column AA &gt; Column AB)</t>
  </si>
  <si>
    <t>1-tailed Exact Test (Column CO &gt; Column CP)</t>
  </si>
  <si>
    <t>1-tailed Exact Test (Column BC &gt; Column BD)</t>
  </si>
  <si>
    <t>1-tailed Exact Test (Column CG &gt; Column CH)</t>
  </si>
  <si>
    <t>1-tailed Exact Test (Column AP &gt; Column AQ)</t>
  </si>
  <si>
    <t>1-tailed Exact Test (Column BS &gt; Column BT)</t>
  </si>
  <si>
    <t>1-tailed Exact Test (Column CV &gt; Column CW)</t>
  </si>
  <si>
    <t>1-tailed Exact Test (Column BK &gt; Column BL)</t>
  </si>
  <si>
    <t>LCMRL</t>
  </si>
  <si>
    <t>Qual Freq</t>
  </si>
  <si>
    <t>Quant Freq</t>
  </si>
  <si>
    <t>Median conc</t>
  </si>
  <si>
    <t>Max  Conc</t>
  </si>
  <si>
    <t># wiith measured conc</t>
  </si>
  <si>
    <t>#LCMRL</t>
  </si>
  <si>
    <t>&lt;3xFB</t>
  </si>
  <si>
    <t>QL</t>
  </si>
  <si>
    <t>quant detection</t>
  </si>
  <si>
    <t>Qual Detecion</t>
  </si>
  <si>
    <t>#&gt; 150 % recovery</t>
  </si>
  <si>
    <t>mean</t>
  </si>
  <si>
    <t>median</t>
  </si>
  <si>
    <t>std dev</t>
  </si>
  <si>
    <t>minimum</t>
  </si>
  <si>
    <t>maximum</t>
  </si>
  <si>
    <t>Q1-min</t>
  </si>
  <si>
    <t>Q1</t>
  </si>
  <si>
    <t>median-q1</t>
  </si>
  <si>
    <t>q3-median</t>
  </si>
  <si>
    <t>max-q3</t>
  </si>
  <si>
    <t>Q1-5%</t>
  </si>
  <si>
    <t>95%-Q3</t>
  </si>
  <si>
    <t>f-pseudosigma*</t>
  </si>
  <si>
    <t>Median LFM Recovery</t>
  </si>
  <si>
    <t xml:space="preserve">Maximum Recovery </t>
  </si>
  <si>
    <t>Minium Recovery</t>
  </si>
  <si>
    <t>DWTP 1
Source LFM</t>
  </si>
  <si>
    <t>DWTP 2
Source LFM</t>
  </si>
  <si>
    <t>DWTP 3
Source LFM</t>
  </si>
  <si>
    <t>DWTP 4
Source LFM</t>
  </si>
  <si>
    <t>DWTP 5
Source LFM</t>
  </si>
  <si>
    <t>DWTP 10
Source LFM</t>
  </si>
  <si>
    <t>DWTP 11
Source LFM</t>
  </si>
  <si>
    <t>DWTP 12
Source LFM</t>
  </si>
  <si>
    <t>DWTP 13
Source LFM</t>
  </si>
  <si>
    <t>DWTP 14
Source LFM</t>
  </si>
  <si>
    <t>DWTP 15
Source LFM</t>
  </si>
  <si>
    <t>DWTP 16
Source LFM</t>
  </si>
  <si>
    <t>DWTP 17
Source LFM</t>
  </si>
  <si>
    <t>DWTP 18
Source LFM</t>
  </si>
  <si>
    <t>DWTP 19
Source LFM</t>
  </si>
  <si>
    <t>DWTP 20
Source LFM</t>
  </si>
  <si>
    <t>DWTP 21
Source LFM</t>
  </si>
  <si>
    <t>DWTP 22
Source LFM</t>
  </si>
  <si>
    <t>DWTP 23
Source LFM</t>
  </si>
  <si>
    <t>DWTP 24
Source LFM</t>
  </si>
  <si>
    <t>DWTP 25
Source LFM</t>
  </si>
  <si>
    <t>DWTP 26
Source LFM</t>
  </si>
  <si>
    <t>DWTP 27
Source LFM</t>
  </si>
  <si>
    <t>DWTP 28
Source LFM</t>
  </si>
  <si>
    <t>DWTP 29
Source LFM</t>
  </si>
  <si>
    <t>DWTP 1
Treated LFM</t>
  </si>
  <si>
    <t>DWTP 2
Treated LFM</t>
  </si>
  <si>
    <t>DWTP 3
Treated LFM</t>
  </si>
  <si>
    <t>DWTP 4
Treated LFM</t>
  </si>
  <si>
    <t>DWTP 5
Treated LFM</t>
  </si>
  <si>
    <t>DWTP 10
Treated LFM</t>
  </si>
  <si>
    <t>DWTP 11
Treated LFM</t>
  </si>
  <si>
    <t>DWTP 12
Treated LFM</t>
  </si>
  <si>
    <t>DWTP 13
Treated LFM</t>
  </si>
  <si>
    <t>DWTP 14
Treated LFM</t>
  </si>
  <si>
    <t>DWTP 15
Treated LFM</t>
  </si>
  <si>
    <t>DWTP 16
Treated LFM</t>
  </si>
  <si>
    <t>DWTP 17
Treated LFM</t>
  </si>
  <si>
    <t>DWTP 18
Treated LFM</t>
  </si>
  <si>
    <t>DWTP 19
Treated LFM</t>
  </si>
  <si>
    <t>DWTP 20
Treated LFM</t>
  </si>
  <si>
    <t>DWTP 21
Treated LFM</t>
  </si>
  <si>
    <t>DWTP 22
Treated LFM</t>
  </si>
  <si>
    <t>DWTP 23
Treated LFM</t>
  </si>
  <si>
    <t>DWTP 24
Treated LFM</t>
  </si>
  <si>
    <t>DWTP 25
Treated LFM</t>
  </si>
  <si>
    <t>DWTP 26
Treated LFM</t>
  </si>
  <si>
    <t>DWTP 27
Treated LFM</t>
  </si>
  <si>
    <t>DWTP 28
Treated LFM</t>
  </si>
  <si>
    <t>DWTP 29
Treated LFM</t>
  </si>
  <si>
    <t>*f-pseudosigma: nonparametric measure of variance, calculated as the Interquartile range (absolute value of the difference between the 75th snf 25th percentile) divided by 1.349.</t>
  </si>
  <si>
    <t>Max</t>
  </si>
  <si>
    <t>Min</t>
  </si>
  <si>
    <t>DWTP 1
Source Duplicate</t>
  </si>
  <si>
    <t>RPD</t>
  </si>
  <si>
    <t>DWTP 2
Source Duplicate</t>
  </si>
  <si>
    <t>DWTP 3
Source Duplicate</t>
  </si>
  <si>
    <t>DWTP 4
Source Duplicate</t>
  </si>
  <si>
    <t>DWTP 5
Source Duplicate</t>
  </si>
  <si>
    <t>DWTP 10
Source Duplicate</t>
  </si>
  <si>
    <t>DWTP 11
Source Duplicate</t>
  </si>
  <si>
    <t>DWTP 12
Source Duplicate</t>
  </si>
  <si>
    <t>DWTP 13
Source Duplicate</t>
  </si>
  <si>
    <t>DWTP 14
Source Duplicate</t>
  </si>
  <si>
    <t>DWTP 15
Source Duplicate</t>
  </si>
  <si>
    <t>DWTP 16
Source Duplicate</t>
  </si>
  <si>
    <t>DWTP 17
Source Duplicate</t>
  </si>
  <si>
    <t>DWTP 18
Source Duplicate</t>
  </si>
  <si>
    <t>DWTP 19
Source Duplicate</t>
  </si>
  <si>
    <t>DWTP 20
Source Duplicate</t>
  </si>
  <si>
    <t>DWTP 21
Source Duplicate</t>
  </si>
  <si>
    <t>DWTP 22
Source Duplicate</t>
  </si>
  <si>
    <t>DWTP 23
Source Duplicate</t>
  </si>
  <si>
    <t>DWTP 24
Source Duplicate</t>
  </si>
  <si>
    <t>DWTP 25
Source Duplicate</t>
  </si>
  <si>
    <t>DWTP 26
Source Duplicate</t>
  </si>
  <si>
    <t>DWTP 27
Source Duplicate</t>
  </si>
  <si>
    <t>DWTP 28
Source Duplicate</t>
  </si>
  <si>
    <t>DWTP 29
Source Duplicate</t>
  </si>
  <si>
    <t>-</t>
  </si>
  <si>
    <t>DWTP 1
Treated Duplicate</t>
  </si>
  <si>
    <t>DWTP 2
Treated Duplicate</t>
  </si>
  <si>
    <t>DWTP 3
Treated Duplicate</t>
  </si>
  <si>
    <t>DWTP 4
Treated Duplicate</t>
  </si>
  <si>
    <t>DWTP 5
Treated Duplicate</t>
  </si>
  <si>
    <t>DWTP 10
Treated Duplicate</t>
  </si>
  <si>
    <t>DWTP 11
Treated Duplicate</t>
  </si>
  <si>
    <t>DWTP 12
Treated Duplicate</t>
  </si>
  <si>
    <t>DWTP 13
Treated Duplicate</t>
  </si>
  <si>
    <t>DWTP 14
Treated Duplicate</t>
  </si>
  <si>
    <t>DWTP 15
Treated Duplicate</t>
  </si>
  <si>
    <t>DWTP 16
Treated Duplicate</t>
  </si>
  <si>
    <t>DWTP 17
Treated Duplicate</t>
  </si>
  <si>
    <t>DWTP 18
Treated Duplicate</t>
  </si>
  <si>
    <t>DWTP 19
Treated Duplicate</t>
  </si>
  <si>
    <t>DWTP 20
Treated Duplicate</t>
  </si>
  <si>
    <t>DWTP 21
Treated Duplicate</t>
  </si>
  <si>
    <t>DWTP 22
Treated Duplicate</t>
  </si>
  <si>
    <t>DWTP 23
Treated Duplicate</t>
  </si>
  <si>
    <t>DWTP 24
Treated Duplicate</t>
  </si>
  <si>
    <t>DWTP 25
Treated Duplicate</t>
  </si>
  <si>
    <t>DWTP 26
Treated Duplicate</t>
  </si>
  <si>
    <t>DWTP 27
Treated Duplicate</t>
  </si>
  <si>
    <t>DWTP 28
Treated Duplicate</t>
  </si>
  <si>
    <t>DWTP 29
Treated Duplicate</t>
  </si>
  <si>
    <t>Analytes</t>
  </si>
  <si>
    <t>DWEL</t>
  </si>
  <si>
    <t>PFOS conc</t>
  </si>
  <si>
    <t>PFOA conc</t>
  </si>
  <si>
    <t>sum PFOS + PFOA</t>
  </si>
  <si>
    <t>sum conc</t>
  </si>
  <si>
    <t>Data from Table 2 spreadsheets, row 22</t>
  </si>
  <si>
    <t>Data from Table 2 spreadsheets, row 19</t>
  </si>
  <si>
    <t>perfluorobutanesulfonic acid</t>
  </si>
  <si>
    <t xml:space="preserve">perfluorohexanesulfonic acid </t>
  </si>
  <si>
    <t xml:space="preserve">perfluorooctanesulfonic acid </t>
  </si>
  <si>
    <t xml:space="preserve">perfluorodecanesulfonic acid </t>
  </si>
  <si>
    <t xml:space="preserve">perfluorobutanoic acid </t>
  </si>
  <si>
    <t xml:space="preserve">perfluoropentanoic acid </t>
  </si>
  <si>
    <t xml:space="preserve">perfluorohexanoic acid </t>
  </si>
  <si>
    <t>perfluoroheptanoic acid</t>
  </si>
  <si>
    <t xml:space="preserve">perfluorooctanoic acid </t>
  </si>
  <si>
    <t xml:space="preserve">perfluorononanoic acid </t>
  </si>
  <si>
    <t xml:space="preserve">perfluorodecanoic acid </t>
  </si>
  <si>
    <t>perfluoroundecanoic acid</t>
  </si>
  <si>
    <t xml:space="preserve">perfluorododecanoic acid </t>
  </si>
  <si>
    <t xml:space="preserve">perfluorotridecanoic acid </t>
  </si>
  <si>
    <t xml:space="preserve">perfluorotetradecanoic acid </t>
  </si>
  <si>
    <t xml:space="preserve">perfluorohexadecanoic acid </t>
  </si>
  <si>
    <t xml:space="preserve">perfluorooctadecanoic acid </t>
  </si>
  <si>
    <t>quant number</t>
  </si>
  <si>
    <t>LCMRL or &lt;LCMRL</t>
  </si>
  <si>
    <t>150 or &lt;150%</t>
  </si>
  <si>
    <t>matrixenhance</t>
  </si>
  <si>
    <t>positive</t>
  </si>
  <si>
    <t>n</t>
  </si>
  <si>
    <t>qual frequency</t>
  </si>
  <si>
    <t>quant frequency</t>
  </si>
  <si>
    <t>blankcorr</t>
  </si>
  <si>
    <t>lablank or &lt;3xLB</t>
  </si>
  <si>
    <t>field blank or &lt;3xFB</t>
  </si>
  <si>
    <t>pharm</t>
  </si>
  <si>
    <t>AWI</t>
  </si>
  <si>
    <t>PFAS</t>
  </si>
  <si>
    <t>PII</t>
  </si>
  <si>
    <t>Phase II of the study</t>
  </si>
  <si>
    <t>measurement was lower than the lowest concentration minimum reporting level.  More on  LCMRL https://www.epa.gov/dwanalyticalmethods/lowest-concentration-minimum-reporting-level-lcmrl-calculator</t>
  </si>
  <si>
    <t>number of time quantified detection was measured</t>
  </si>
  <si>
    <t>associated laboratory fortified matrix/ matrix spike showed greater than 150% recovery, indicating matrix enhancement</t>
  </si>
  <si>
    <t>number of samples</t>
  </si>
  <si>
    <t>frequency of detection of samples at least qualitatively detected (ie all LCMRL, RL, matrixenhance, positive, and quantitatively detected measurements)</t>
  </si>
  <si>
    <t>frequency of detection of just quantitatively detected analytes</t>
  </si>
  <si>
    <t>analyst was certain analyte was detected, but not certain in concentration</t>
  </si>
  <si>
    <t>not detected</t>
  </si>
  <si>
    <t>contamination measured in either corresponding field blank or lab blank sample. Considered a non-detect.</t>
  </si>
  <si>
    <t>contamination measured in corresponding lab blank.  Considered a non-detect.</t>
  </si>
  <si>
    <t>contamination measured in corresponding field blank. Considered a non-detect.</t>
  </si>
  <si>
    <t>drinking water treatment plant</t>
  </si>
  <si>
    <t>pharmaceutical</t>
  </si>
  <si>
    <t>anthropogenic waste indicators.  Compounds commonly found in wastewater.</t>
  </si>
  <si>
    <t xml:space="preserve"> source water samples</t>
  </si>
  <si>
    <t>per and polyflurinated substances</t>
  </si>
  <si>
    <t>not detected in either PII or UCMR</t>
  </si>
  <si>
    <t>Drinking water samples collected after treatment was complete for all analytes except viruses.  Viruses collected prior to disinfection.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</si>
</sst>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scheme val="minor"/>
    </font>
    <font>
      <sz val="11"/>
      <color rgb="FF1F4E7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0" fontId="0" fillId="2" borderId="2" xfId="0" applyFill="1" applyBorder="1"/>
    <xf numFmtId="2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/>
    <xf numFmtId="165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2" xfId="0" applyFill="1" applyBorder="1"/>
    <xf numFmtId="0" fontId="0" fillId="0" borderId="0" xfId="0" applyFill="1"/>
    <xf numFmtId="1" fontId="0" fillId="0" borderId="0" xfId="0" applyNumberFormat="1"/>
    <xf numFmtId="0" fontId="0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3" borderId="0" xfId="0" applyFont="1" applyFill="1"/>
    <xf numFmtId="0" fontId="0" fillId="0" borderId="0" xfId="0" applyAlignment="1"/>
    <xf numFmtId="0" fontId="0" fillId="4" borderId="0" xfId="0" applyFill="1"/>
    <xf numFmtId="164" fontId="0" fillId="0" borderId="0" xfId="0" applyNumberFormat="1" applyAlignment="1">
      <alignment horizontal="center"/>
    </xf>
    <xf numFmtId="0" fontId="4" fillId="4" borderId="0" xfId="0" applyFont="1" applyFill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right"/>
    </xf>
    <xf numFmtId="165" fontId="5" fillId="4" borderId="4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right"/>
    </xf>
    <xf numFmtId="165" fontId="5" fillId="4" borderId="5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4" borderId="6" xfId="0" applyFont="1" applyFill="1" applyBorder="1"/>
    <xf numFmtId="1" fontId="5" fillId="4" borderId="6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left" wrapText="1"/>
    </xf>
    <xf numFmtId="49" fontId="0" fillId="0" borderId="9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9" fontId="0" fillId="0" borderId="0" xfId="0" applyNumberFormat="1"/>
    <xf numFmtId="0" fontId="0" fillId="2" borderId="8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2" fontId="1" fillId="0" borderId="0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3" fontId="0" fillId="0" borderId="0" xfId="2" applyNumberFormat="1" applyFont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'[1]box plots try 1'!$E$42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'[1]box plots using LCMRL'!$F$41:$AN$41</c:f>
                <c:numCache>
                  <c:formatCode>General</c:formatCode>
                  <c:ptCount val="35"/>
                  <c:pt idx="0">
                    <c:v>1.6529999999999998</c:v>
                  </c:pt>
                  <c:pt idx="1">
                    <c:v>0.96200000000000008</c:v>
                  </c:pt>
                  <c:pt idx="3">
                    <c:v>0.90999999999999992</c:v>
                  </c:pt>
                  <c:pt idx="4">
                    <c:v>1.72</c:v>
                  </c:pt>
                  <c:pt idx="6">
                    <c:v>0.62524999999999997</c:v>
                  </c:pt>
                  <c:pt idx="7">
                    <c:v>0.65380000000000005</c:v>
                  </c:pt>
                  <c:pt idx="9">
                    <c:v>0.54049999999999998</c:v>
                  </c:pt>
                  <c:pt idx="10">
                    <c:v>0.3075</c:v>
                  </c:pt>
                  <c:pt idx="12">
                    <c:v>0.26</c:v>
                  </c:pt>
                  <c:pt idx="13">
                    <c:v>0.48189999999999994</c:v>
                  </c:pt>
                  <c:pt idx="15">
                    <c:v>0.21705000000000002</c:v>
                  </c:pt>
                  <c:pt idx="16">
                    <c:v>0.10450000000000001</c:v>
                  </c:pt>
                  <c:pt idx="18">
                    <c:v>0.32965</c:v>
                  </c:pt>
                  <c:pt idx="19">
                    <c:v>0.32384999999999997</c:v>
                  </c:pt>
                  <c:pt idx="21">
                    <c:v>0.33550000000000002</c:v>
                  </c:pt>
                  <c:pt idx="22">
                    <c:v>0.25824999999999998</c:v>
                  </c:pt>
                  <c:pt idx="24">
                    <c:v>0.10199999999999999</c:v>
                  </c:pt>
                  <c:pt idx="25">
                    <c:v>7.2750000000000009E-2</c:v>
                  </c:pt>
                  <c:pt idx="27">
                    <c:v>0.18049999999999999</c:v>
                  </c:pt>
                  <c:pt idx="28">
                    <c:v>0.15099999999999997</c:v>
                  </c:pt>
                  <c:pt idx="30">
                    <c:v>3.4500000000000003E-2</c:v>
                  </c:pt>
                  <c:pt idx="31">
                    <c:v>0</c:v>
                  </c:pt>
                  <c:pt idx="33">
                    <c:v>1.7699999999999994E-2</c:v>
                  </c:pt>
                  <c:pt idx="3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'[1]box plots try 1'!$F$42:$AN$42</c:f>
              <c:numCache>
                <c:formatCode>General</c:formatCode>
                <c:ptCount val="35"/>
                <c:pt idx="0">
                  <c:v>2.4899999999999998</c:v>
                </c:pt>
                <c:pt idx="1">
                  <c:v>1.675</c:v>
                </c:pt>
                <c:pt idx="3">
                  <c:v>1.4849999999999999</c:v>
                </c:pt>
                <c:pt idx="4">
                  <c:v>1.96</c:v>
                </c:pt>
                <c:pt idx="6">
                  <c:v>0.67625000000000002</c:v>
                </c:pt>
                <c:pt idx="7">
                  <c:v>0.71100000000000008</c:v>
                </c:pt>
                <c:pt idx="9">
                  <c:v>0.6905</c:v>
                </c:pt>
                <c:pt idx="10">
                  <c:v>0.4375</c:v>
                </c:pt>
                <c:pt idx="12">
                  <c:v>0.30399999999999999</c:v>
                </c:pt>
                <c:pt idx="13">
                  <c:v>0.56999999999999995</c:v>
                </c:pt>
                <c:pt idx="15">
                  <c:v>0.30975000000000003</c:v>
                </c:pt>
                <c:pt idx="16">
                  <c:v>0.14450000000000002</c:v>
                </c:pt>
                <c:pt idx="18">
                  <c:v>0.40875</c:v>
                </c:pt>
                <c:pt idx="19">
                  <c:v>0.40375</c:v>
                </c:pt>
                <c:pt idx="21">
                  <c:v>0.45150000000000001</c:v>
                </c:pt>
                <c:pt idx="22">
                  <c:v>0.29225000000000001</c:v>
                </c:pt>
                <c:pt idx="24">
                  <c:v>0.219</c:v>
                </c:pt>
                <c:pt idx="25">
                  <c:v>0.16675000000000001</c:v>
                </c:pt>
                <c:pt idx="27">
                  <c:v>0.28349999999999997</c:v>
                </c:pt>
                <c:pt idx="28">
                  <c:v>0.23499999999999999</c:v>
                </c:pt>
                <c:pt idx="30">
                  <c:v>0.17150000000000001</c:v>
                </c:pt>
                <c:pt idx="31">
                  <c:v>2.2925000000000001E-2</c:v>
                </c:pt>
                <c:pt idx="33">
                  <c:v>0.107</c:v>
                </c:pt>
                <c:pt idx="34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3-49F9-A988-71A5FE396C53}"/>
            </c:ext>
          </c:extLst>
        </c:ser>
        <c:ser>
          <c:idx val="1"/>
          <c:order val="1"/>
          <c:tx>
            <c:strRef>
              <c:f>'[1]box plots using LCMRL'!$E$43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93-49F9-A988-71A5FE396C5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D93-49F9-A988-71A5FE396C5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D93-49F9-A988-71A5FE396C5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D93-49F9-A988-71A5FE396C5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D93-49F9-A988-71A5FE396C5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D93-49F9-A988-71A5FE396C5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D93-49F9-A988-71A5FE396C5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D93-49F9-A988-71A5FE396C53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D93-49F9-A988-71A5FE396C53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D93-49F9-A988-71A5FE396C53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D93-49F9-A988-71A5FE396C5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D93-49F9-A988-71A5FE396C53}"/>
              </c:ext>
            </c:extLst>
          </c:dPt>
          <c:val>
            <c:numRef>
              <c:f>'[1]box plots using LCMRL'!$F$43:$AN$43</c:f>
              <c:numCache>
                <c:formatCode>General</c:formatCode>
                <c:ptCount val="35"/>
                <c:pt idx="0">
                  <c:v>3.8300000000000005</c:v>
                </c:pt>
                <c:pt idx="1">
                  <c:v>2.4750000000000005</c:v>
                </c:pt>
                <c:pt idx="3">
                  <c:v>1.5649999999999999</c:v>
                </c:pt>
                <c:pt idx="4">
                  <c:v>1.31</c:v>
                </c:pt>
                <c:pt idx="6">
                  <c:v>1.1637499999999998</c:v>
                </c:pt>
                <c:pt idx="7">
                  <c:v>1.0639999999999998</c:v>
                </c:pt>
                <c:pt idx="9">
                  <c:v>1.5845000000000002</c:v>
                </c:pt>
                <c:pt idx="10">
                  <c:v>0.84250000000000003</c:v>
                </c:pt>
                <c:pt idx="12">
                  <c:v>1.6059999999999999</c:v>
                </c:pt>
                <c:pt idx="13">
                  <c:v>0.86</c:v>
                </c:pt>
                <c:pt idx="15">
                  <c:v>0.82024999999999992</c:v>
                </c:pt>
                <c:pt idx="16">
                  <c:v>0.51649999999999996</c:v>
                </c:pt>
                <c:pt idx="18">
                  <c:v>0.70625000000000004</c:v>
                </c:pt>
                <c:pt idx="19">
                  <c:v>0.76624999999999988</c:v>
                </c:pt>
                <c:pt idx="21">
                  <c:v>0.40749999999999997</c:v>
                </c:pt>
                <c:pt idx="22">
                  <c:v>0.36475000000000002</c:v>
                </c:pt>
                <c:pt idx="24">
                  <c:v>0.63600000000000001</c:v>
                </c:pt>
                <c:pt idx="25">
                  <c:v>0.47174999999999995</c:v>
                </c:pt>
                <c:pt idx="27">
                  <c:v>0.14350000000000002</c:v>
                </c:pt>
                <c:pt idx="28">
                  <c:v>5.3999999999999992E-2</c:v>
                </c:pt>
                <c:pt idx="30">
                  <c:v>3.4500000000000003E-2</c:v>
                </c:pt>
                <c:pt idx="31">
                  <c:v>2.2925000000000001E-2</c:v>
                </c:pt>
                <c:pt idx="33">
                  <c:v>3.7000000000000019E-2</c:v>
                </c:pt>
                <c:pt idx="34">
                  <c:v>5.2499999999999998E-2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93-49F9-A988-71A5FE396C53}"/>
            </c:ext>
          </c:extLst>
        </c:ser>
        <c:ser>
          <c:idx val="2"/>
          <c:order val="2"/>
          <c:tx>
            <c:strRef>
              <c:f>'[1]box plots using LCMRL'!$E$44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D93-49F9-A988-71A5FE396C5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D93-49F9-A988-71A5FE396C5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D93-49F9-A988-71A5FE396C5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D93-49F9-A988-71A5FE396C5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D93-49F9-A988-71A5FE396C5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D93-49F9-A988-71A5FE396C5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D93-49F9-A988-71A5FE396C5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D93-49F9-A988-71A5FE396C53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D93-49F9-A988-71A5FE396C53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D93-49F9-A988-71A5FE396C53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D93-49F9-A988-71A5FE396C5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D93-49F9-A988-71A5FE396C53}"/>
              </c:ext>
            </c:extLst>
          </c:dPt>
          <c:errBars>
            <c:errBarType val="plus"/>
            <c:errValType val="cust"/>
            <c:noEndCap val="0"/>
            <c:plus>
              <c:numRef>
                <c:f>'[1]box plots using LCMRL'!$F$45:$AN$45</c:f>
                <c:numCache>
                  <c:formatCode>General</c:formatCode>
                  <c:ptCount val="35"/>
                  <c:pt idx="0">
                    <c:v>100.72</c:v>
                  </c:pt>
                  <c:pt idx="1">
                    <c:v>95.63</c:v>
                  </c:pt>
                  <c:pt idx="3">
                    <c:v>90.52</c:v>
                  </c:pt>
                  <c:pt idx="4">
                    <c:v>97.534999999999997</c:v>
                  </c:pt>
                  <c:pt idx="6">
                    <c:v>496.03500000000003</c:v>
                  </c:pt>
                  <c:pt idx="7">
                    <c:v>509.77499999999998</c:v>
                  </c:pt>
                  <c:pt idx="9">
                    <c:v>44.93</c:v>
                  </c:pt>
                  <c:pt idx="10">
                    <c:v>33.212499999999999</c:v>
                  </c:pt>
                  <c:pt idx="12">
                    <c:v>50.1</c:v>
                  </c:pt>
                  <c:pt idx="13">
                    <c:v>57.279999999999994</c:v>
                  </c:pt>
                  <c:pt idx="15">
                    <c:v>181.49</c:v>
                  </c:pt>
                  <c:pt idx="16">
                    <c:v>175.04</c:v>
                  </c:pt>
                  <c:pt idx="18">
                    <c:v>7.8674999999999997</c:v>
                  </c:pt>
                  <c:pt idx="19">
                    <c:v>8.7074999999999996</c:v>
                  </c:pt>
                  <c:pt idx="21">
                    <c:v>42.69</c:v>
                  </c:pt>
                  <c:pt idx="22">
                    <c:v>19.5075</c:v>
                  </c:pt>
                  <c:pt idx="24">
                    <c:v>39.844999999999999</c:v>
                  </c:pt>
                  <c:pt idx="25">
                    <c:v>37.282499999999999</c:v>
                  </c:pt>
                  <c:pt idx="27">
                    <c:v>29.829000000000001</c:v>
                  </c:pt>
                  <c:pt idx="28">
                    <c:v>23.641500000000001</c:v>
                  </c:pt>
                  <c:pt idx="30">
                    <c:v>3.4500000000000003E-2</c:v>
                  </c:pt>
                  <c:pt idx="31">
                    <c:v>2.2925000000000001E-2</c:v>
                  </c:pt>
                  <c:pt idx="33">
                    <c:v>2.31325</c:v>
                  </c:pt>
                  <c:pt idx="34">
                    <c:v>1.5095000000000001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'[1]box plots using LCMRL'!$F$44:$AN$44</c:f>
              <c:numCache>
                <c:formatCode>General</c:formatCode>
                <c:ptCount val="35"/>
                <c:pt idx="0">
                  <c:v>4.9600000000000009</c:v>
                </c:pt>
                <c:pt idx="1">
                  <c:v>4.2200000000000006</c:v>
                </c:pt>
                <c:pt idx="3">
                  <c:v>3.2299999999999995</c:v>
                </c:pt>
                <c:pt idx="4">
                  <c:v>3.1949999999999998</c:v>
                </c:pt>
                <c:pt idx="6">
                  <c:v>3.125</c:v>
                </c:pt>
                <c:pt idx="7">
                  <c:v>2.4499999999999997</c:v>
                </c:pt>
                <c:pt idx="9">
                  <c:v>1.0949999999999998</c:v>
                </c:pt>
                <c:pt idx="10">
                  <c:v>2.4074999999999998</c:v>
                </c:pt>
                <c:pt idx="12">
                  <c:v>3.09</c:v>
                </c:pt>
                <c:pt idx="13">
                  <c:v>2.09</c:v>
                </c:pt>
                <c:pt idx="15">
                  <c:v>1.38</c:v>
                </c:pt>
                <c:pt idx="16">
                  <c:v>1.2989999999999999</c:v>
                </c:pt>
                <c:pt idx="18">
                  <c:v>2.1174999999999997</c:v>
                </c:pt>
                <c:pt idx="19">
                  <c:v>2.0225</c:v>
                </c:pt>
                <c:pt idx="21">
                  <c:v>1.2509999999999999</c:v>
                </c:pt>
                <c:pt idx="22">
                  <c:v>0.9355</c:v>
                </c:pt>
                <c:pt idx="24">
                  <c:v>0.7</c:v>
                </c:pt>
                <c:pt idx="25">
                  <c:v>0.67900000000000016</c:v>
                </c:pt>
                <c:pt idx="27">
                  <c:v>0.84399999999999986</c:v>
                </c:pt>
                <c:pt idx="28">
                  <c:v>0.76950000000000007</c:v>
                </c:pt>
                <c:pt idx="30">
                  <c:v>3.4500000000000003E-2</c:v>
                </c:pt>
                <c:pt idx="31">
                  <c:v>2.2925000000000001E-2</c:v>
                </c:pt>
                <c:pt idx="33">
                  <c:v>0.44274999999999998</c:v>
                </c:pt>
                <c:pt idx="34">
                  <c:v>0.28800000000000003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ED93-49F9-A988-71A5FE39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792816648"/>
        <c:axId val="792821240"/>
      </c:barChart>
      <c:catAx>
        <c:axId val="792816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792821240"/>
        <c:crosses val="autoZero"/>
        <c:auto val="1"/>
        <c:lblAlgn val="ctr"/>
        <c:lblOffset val="100"/>
        <c:noMultiLvlLbl val="0"/>
      </c:catAx>
      <c:valAx>
        <c:axId val="7928212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Concentration</a:t>
                </a:r>
                <a:r>
                  <a:rPr lang="en-US" baseline="0">
                    <a:latin typeface="Arial" panose="020B0604020202020204" pitchFamily="34" charset="0"/>
                    <a:cs typeface="Arial" panose="020B0604020202020204" pitchFamily="34" charset="0"/>
                  </a:rPr>
                  <a:t> (ng/L)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649082377912234E-2"/>
              <c:y val="0.35170971709717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281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'[1]MW compound'!$CX$4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'[1]MW compound'!$CW$5:$CW$16</c:f>
              <c:numCache>
                <c:formatCode>General</c:formatCode>
                <c:ptCount val="12"/>
                <c:pt idx="0">
                  <c:v>24</c:v>
                </c:pt>
                <c:pt idx="1">
                  <c:v>23</c:v>
                </c:pt>
                <c:pt idx="2">
                  <c:v>15</c:v>
                </c:pt>
                <c:pt idx="3">
                  <c:v>2</c:v>
                </c:pt>
                <c:pt idx="4">
                  <c:v>24</c:v>
                </c:pt>
                <c:pt idx="5">
                  <c:v>23</c:v>
                </c:pt>
                <c:pt idx="6">
                  <c:v>25</c:v>
                </c:pt>
                <c:pt idx="7">
                  <c:v>25</c:v>
                </c:pt>
                <c:pt idx="8">
                  <c:v>22</c:v>
                </c:pt>
                <c:pt idx="9">
                  <c:v>19</c:v>
                </c:pt>
                <c:pt idx="10">
                  <c:v>24</c:v>
                </c:pt>
                <c:pt idx="11">
                  <c:v>8</c:v>
                </c:pt>
              </c:numCache>
            </c:numRef>
          </c:xVal>
          <c:yVal>
            <c:numRef>
              <c:f>'[1]MW compound'!$CX$5:$CX$16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0.55200000000000005</c:v>
                </c:pt>
                <c:pt idx="2">
                  <c:v>0.183</c:v>
                </c:pt>
                <c:pt idx="3">
                  <c:v>0.16700000000000001</c:v>
                </c:pt>
                <c:pt idx="4">
                  <c:v>0.20399999999999999</c:v>
                </c:pt>
                <c:pt idx="5">
                  <c:v>0.25700000000000001</c:v>
                </c:pt>
                <c:pt idx="6">
                  <c:v>0.48499999999999999</c:v>
                </c:pt>
                <c:pt idx="7">
                  <c:v>0.247</c:v>
                </c:pt>
                <c:pt idx="8">
                  <c:v>0.23200000000000001</c:v>
                </c:pt>
                <c:pt idx="9">
                  <c:v>0.24399999999999999</c:v>
                </c:pt>
                <c:pt idx="10">
                  <c:v>0.44700000000000001</c:v>
                </c:pt>
                <c:pt idx="11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4A-4181-9AC5-3A8CC2297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566920"/>
        <c:axId val="738286184"/>
      </c:scatterChart>
      <c:valAx>
        <c:axId val="73556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286184"/>
        <c:crosses val="autoZero"/>
        <c:crossBetween val="midCat"/>
      </c:valAx>
      <c:valAx>
        <c:axId val="73828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66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River 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2'!$B$32</c:f>
              <c:strCache>
                <c:ptCount val="1"/>
                <c:pt idx="0">
                  <c:v>PFBA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2'!$C$32:$E$32</c:f>
              <c:numCache>
                <c:formatCode>0.00</c:formatCode>
                <c:ptCount val="3"/>
                <c:pt idx="0">
                  <c:v>9.9287353545114157E-2</c:v>
                </c:pt>
                <c:pt idx="1">
                  <c:v>6.5846286701208984E-2</c:v>
                </c:pt>
                <c:pt idx="2">
                  <c:v>8.2285314113973926E-2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2-4324-9638-1262F0E63478}"/>
            </c:ext>
          </c:extLst>
        </c:ser>
        <c:ser>
          <c:idx val="1"/>
          <c:order val="1"/>
          <c:tx>
            <c:strRef>
              <c:f>'Figure 2'!$B$33</c:f>
              <c:strCache>
                <c:ptCount val="1"/>
                <c:pt idx="0">
                  <c:v>PFPeA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2'!$C$33:$E$33</c:f>
              <c:numCache>
                <c:formatCode>0.00</c:formatCode>
                <c:ptCount val="3"/>
                <c:pt idx="0">
                  <c:v>2.3891774368885132E-2</c:v>
                </c:pt>
                <c:pt idx="1">
                  <c:v>8.5060449050086362E-2</c:v>
                </c:pt>
                <c:pt idx="2">
                  <c:v>5.0479997665664855E-2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2-4324-9638-1262F0E63478}"/>
            </c:ext>
          </c:extLst>
        </c:ser>
        <c:ser>
          <c:idx val="2"/>
          <c:order val="2"/>
          <c:tx>
            <c:strRef>
              <c:f>'Figure 2'!$B$34</c:f>
              <c:strCache>
                <c:ptCount val="1"/>
                <c:pt idx="0">
                  <c:v>PFHxS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2'!$C$34:$E$34</c:f>
              <c:numCache>
                <c:formatCode>0.00</c:formatCode>
                <c:ptCount val="3"/>
                <c:pt idx="0">
                  <c:v>4.5416113057132508E-2</c:v>
                </c:pt>
                <c:pt idx="1">
                  <c:v>4.0155440414507783E-2</c:v>
                </c:pt>
                <c:pt idx="2">
                  <c:v>2.3576785036911681E-2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2-4324-9638-1262F0E63478}"/>
            </c:ext>
          </c:extLst>
        </c:ser>
        <c:ser>
          <c:idx val="3"/>
          <c:order val="3"/>
          <c:tx>
            <c:strRef>
              <c:f>'Figure 2'!$B$35</c:f>
              <c:strCache>
                <c:ptCount val="1"/>
                <c:pt idx="0">
                  <c:v>PFOS</c:v>
                </c:pt>
              </c:strCache>
            </c:strRef>
          </c:tx>
          <c:spPr>
            <a:pattFill prst="wdUpDiag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2'!$C$35:$E$35</c:f>
              <c:numCache>
                <c:formatCode>0.00</c:formatCode>
                <c:ptCount val="3"/>
                <c:pt idx="0">
                  <c:v>8.2377098683415889E-2</c:v>
                </c:pt>
                <c:pt idx="1">
                  <c:v>6.4550949913644226E-2</c:v>
                </c:pt>
                <c:pt idx="2">
                  <c:v>8.0242770855825638E-2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72-4324-9638-1262F0E63478}"/>
            </c:ext>
          </c:extLst>
        </c:ser>
        <c:ser>
          <c:idx val="4"/>
          <c:order val="4"/>
          <c:tx>
            <c:strRef>
              <c:f>'Figure 2'!$B$36</c:f>
              <c:strCache>
                <c:ptCount val="1"/>
                <c:pt idx="0">
                  <c:v>PFOA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2'!$C$36:$E$36</c:f>
              <c:numCache>
                <c:formatCode>0.00</c:formatCode>
                <c:ptCount val="3"/>
                <c:pt idx="0">
                  <c:v>0.62084792849377946</c:v>
                </c:pt>
                <c:pt idx="1">
                  <c:v>0.56994818652849744</c:v>
                </c:pt>
                <c:pt idx="2">
                  <c:v>0.59233754486300383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2-4324-9638-1262F0E63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892064"/>
        <c:axId val="600892392"/>
      </c:barChart>
      <c:catAx>
        <c:axId val="6008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92392"/>
        <c:crosses val="autoZero"/>
        <c:auto val="1"/>
        <c:lblAlgn val="ctr"/>
        <c:lblOffset val="100"/>
        <c:noMultiLvlLbl val="0"/>
      </c:catAx>
      <c:valAx>
        <c:axId val="600892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9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River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2'!$B$40</c:f>
              <c:strCache>
                <c:ptCount val="1"/>
                <c:pt idx="0">
                  <c:v>PFBA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2'!$C$39:$E$39</c:f>
              <c:strCache>
                <c:ptCount val="3"/>
                <c:pt idx="0">
                  <c:v>DWTP 19</c:v>
                </c:pt>
                <c:pt idx="1">
                  <c:v>DWTP 16</c:v>
                </c:pt>
                <c:pt idx="2">
                  <c:v>DWTP 10</c:v>
                </c:pt>
              </c:strCache>
            </c:strRef>
          </c:cat>
          <c:val>
            <c:numRef>
              <c:f>'Figure 2'!$C$40:$E$40</c:f>
              <c:numCache>
                <c:formatCode>0.00</c:formatCode>
                <c:ptCount val="3"/>
                <c:pt idx="0">
                  <c:v>0.69130550385535749</c:v>
                </c:pt>
                <c:pt idx="1">
                  <c:v>0.79031940709647808</c:v>
                </c:pt>
                <c:pt idx="2">
                  <c:v>0.60961493942433831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2-4596-9ACC-591679C71F8E}"/>
            </c:ext>
          </c:extLst>
        </c:ser>
        <c:ser>
          <c:idx val="1"/>
          <c:order val="1"/>
          <c:tx>
            <c:strRef>
              <c:f>'Figure 2'!$B$41</c:f>
              <c:strCache>
                <c:ptCount val="1"/>
                <c:pt idx="0">
                  <c:v>PFPeA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2'!$C$39:$E$39</c:f>
              <c:strCache>
                <c:ptCount val="3"/>
                <c:pt idx="0">
                  <c:v>DWTP 19</c:v>
                </c:pt>
                <c:pt idx="1">
                  <c:v>DWTP 16</c:v>
                </c:pt>
                <c:pt idx="2">
                  <c:v>DWTP 10</c:v>
                </c:pt>
              </c:strCache>
            </c:strRef>
          </c:cat>
          <c:val>
            <c:numRef>
              <c:f>'Figure 2'!$C$41:$E$41</c:f>
              <c:numCache>
                <c:formatCode>0.00</c:formatCode>
                <c:ptCount val="3"/>
                <c:pt idx="0">
                  <c:v>5.2751927678808819E-2</c:v>
                </c:pt>
                <c:pt idx="1">
                  <c:v>2.5578802387354889E-2</c:v>
                </c:pt>
                <c:pt idx="2">
                  <c:v>6.0704272449005843E-2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2-4596-9ACC-591679C71F8E}"/>
            </c:ext>
          </c:extLst>
        </c:ser>
        <c:ser>
          <c:idx val="2"/>
          <c:order val="2"/>
          <c:tx>
            <c:strRef>
              <c:f>'Figure 2'!$B$42</c:f>
              <c:strCache>
                <c:ptCount val="1"/>
                <c:pt idx="0">
                  <c:v>PFHxS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2'!$C$39:$E$39</c:f>
              <c:strCache>
                <c:ptCount val="3"/>
                <c:pt idx="0">
                  <c:v>DWTP 19</c:v>
                </c:pt>
                <c:pt idx="1">
                  <c:v>DWTP 16</c:v>
                </c:pt>
                <c:pt idx="2">
                  <c:v>DWTP 10</c:v>
                </c:pt>
              </c:strCache>
            </c:strRef>
          </c:cat>
          <c:val>
            <c:numRef>
              <c:f>'Figure 2'!$C$42:$E$42</c:f>
              <c:numCache>
                <c:formatCode>0.00</c:formatCode>
                <c:ptCount val="3"/>
                <c:pt idx="0">
                  <c:v>2.7971284232916775E-2</c:v>
                </c:pt>
                <c:pt idx="1">
                  <c:v>1.5216108086836756E-2</c:v>
                </c:pt>
                <c:pt idx="2">
                  <c:v>2.5207706355943105E-2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2-4596-9ACC-591679C71F8E}"/>
            </c:ext>
          </c:extLst>
        </c:ser>
        <c:ser>
          <c:idx val="3"/>
          <c:order val="3"/>
          <c:tx>
            <c:strRef>
              <c:f>'Figure 2'!$B$43</c:f>
              <c:strCache>
                <c:ptCount val="1"/>
                <c:pt idx="0">
                  <c:v>PFOS</c:v>
                </c:pt>
              </c:strCache>
            </c:strRef>
          </c:tx>
          <c:spPr>
            <a:pattFill prst="wdUpDiag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2'!$C$39:$E$39</c:f>
              <c:strCache>
                <c:ptCount val="3"/>
                <c:pt idx="0">
                  <c:v>DWTP 19</c:v>
                </c:pt>
                <c:pt idx="1">
                  <c:v>DWTP 16</c:v>
                </c:pt>
                <c:pt idx="2">
                  <c:v>DWTP 10</c:v>
                </c:pt>
              </c:strCache>
            </c:strRef>
          </c:cat>
          <c:val>
            <c:numRef>
              <c:f>'Figure 2'!$C$43:$E$43</c:f>
              <c:numCache>
                <c:formatCode>0.00</c:formatCode>
                <c:ptCount val="3"/>
                <c:pt idx="0">
                  <c:v>2.4833820792342459E-2</c:v>
                </c:pt>
                <c:pt idx="1">
                  <c:v>3.6072670033449203E-2</c:v>
                </c:pt>
                <c:pt idx="2">
                  <c:v>6.6105923810993644E-2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E2-4596-9ACC-591679C71F8E}"/>
            </c:ext>
          </c:extLst>
        </c:ser>
        <c:ser>
          <c:idx val="4"/>
          <c:order val="4"/>
          <c:tx>
            <c:strRef>
              <c:f>'Figure 2'!$B$44</c:f>
              <c:strCache>
                <c:ptCount val="1"/>
                <c:pt idx="0">
                  <c:v>PFOA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2'!$C$39:$E$39</c:f>
              <c:strCache>
                <c:ptCount val="3"/>
                <c:pt idx="0">
                  <c:v>DWTP 19</c:v>
                </c:pt>
                <c:pt idx="1">
                  <c:v>DWTP 16</c:v>
                </c:pt>
                <c:pt idx="2">
                  <c:v>DWTP 10</c:v>
                </c:pt>
              </c:strCache>
            </c:strRef>
          </c:cat>
          <c:val>
            <c:numRef>
              <c:f>'Figure 2'!$C$44:$E$44</c:f>
              <c:numCache>
                <c:formatCode>0.00</c:formatCode>
                <c:ptCount val="3"/>
                <c:pt idx="0">
                  <c:v>7.6575378888593448E-2</c:v>
                </c:pt>
                <c:pt idx="1">
                  <c:v>4.9845871318947993E-2</c:v>
                </c:pt>
                <c:pt idx="2">
                  <c:v>8.1281991923245117E-2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E2-4596-9ACC-591679C7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463440"/>
        <c:axId val="607466720"/>
      </c:barChart>
      <c:catAx>
        <c:axId val="6074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66720"/>
        <c:crosses val="autoZero"/>
        <c:auto val="1"/>
        <c:lblAlgn val="ctr"/>
        <c:lblOffset val="100"/>
        <c:noMultiLvlLbl val="0"/>
      </c:catAx>
      <c:valAx>
        <c:axId val="60746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</a:t>
            </a:r>
            <a:r>
              <a:rPr lang="en-US" baseline="0"/>
              <a:t> Profile Examples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2'!$B$49</c:f>
              <c:strCache>
                <c:ptCount val="1"/>
                <c:pt idx="0">
                  <c:v>PFBA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2'!$C$48:$E$48</c:f>
              <c:strCache>
                <c:ptCount val="3"/>
                <c:pt idx="0">
                  <c:v>DWTP 4</c:v>
                </c:pt>
                <c:pt idx="1">
                  <c:v>DWTP 22</c:v>
                </c:pt>
                <c:pt idx="2">
                  <c:v>DWTP 24</c:v>
                </c:pt>
              </c:strCache>
            </c:strRef>
          </c:cat>
          <c:val>
            <c:numRef>
              <c:f>'Figure 2'!$C$49:$E$49</c:f>
              <c:numCache>
                <c:formatCode>0.00</c:formatCode>
                <c:ptCount val="3"/>
                <c:pt idx="0">
                  <c:v>0.10088822713970325</c:v>
                </c:pt>
                <c:pt idx="1">
                  <c:v>8.7861418580693171E-2</c:v>
                </c:pt>
                <c:pt idx="2">
                  <c:v>5.9895049249430087E-2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8-4E88-8F3F-8578A8F487FD}"/>
            </c:ext>
          </c:extLst>
        </c:ser>
        <c:ser>
          <c:idx val="1"/>
          <c:order val="1"/>
          <c:tx>
            <c:strRef>
              <c:f>'Figure 2'!$B$50</c:f>
              <c:strCache>
                <c:ptCount val="1"/>
                <c:pt idx="0">
                  <c:v>PFPeA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2'!$C$48:$E$48</c:f>
              <c:strCache>
                <c:ptCount val="3"/>
                <c:pt idx="0">
                  <c:v>DWTP 4</c:v>
                </c:pt>
                <c:pt idx="1">
                  <c:v>DWTP 22</c:v>
                </c:pt>
                <c:pt idx="2">
                  <c:v>DWTP 24</c:v>
                </c:pt>
              </c:strCache>
            </c:strRef>
          </c:cat>
          <c:val>
            <c:numRef>
              <c:f>'Figure 2'!$C$50:$E$50</c:f>
              <c:numCache>
                <c:formatCode>0.00</c:formatCode>
                <c:ptCount val="3"/>
                <c:pt idx="0">
                  <c:v>0.14632643630949324</c:v>
                </c:pt>
                <c:pt idx="1">
                  <c:v>0.45473730071205865</c:v>
                </c:pt>
                <c:pt idx="2">
                  <c:v>8.6885457439029645E-2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8-4E88-8F3F-8578A8F487FD}"/>
            </c:ext>
          </c:extLst>
        </c:ser>
        <c:ser>
          <c:idx val="2"/>
          <c:order val="2"/>
          <c:tx>
            <c:strRef>
              <c:f>'Figure 2'!$B$51</c:f>
              <c:strCache>
                <c:ptCount val="1"/>
                <c:pt idx="0">
                  <c:v>PFHxS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2'!$C$48:$E$48</c:f>
              <c:strCache>
                <c:ptCount val="3"/>
                <c:pt idx="0">
                  <c:v>DWTP 4</c:v>
                </c:pt>
                <c:pt idx="1">
                  <c:v>DWTP 22</c:v>
                </c:pt>
                <c:pt idx="2">
                  <c:v>DWTP 24</c:v>
                </c:pt>
              </c:strCache>
            </c:strRef>
          </c:cat>
          <c:val>
            <c:numRef>
              <c:f>'Figure 2'!$C$51:$E$51</c:f>
              <c:numCache>
                <c:formatCode>0.00</c:formatCode>
                <c:ptCount val="3"/>
                <c:pt idx="0">
                  <c:v>5.8017148431483284E-2</c:v>
                </c:pt>
                <c:pt idx="1">
                  <c:v>1.7880887872310489E-2</c:v>
                </c:pt>
                <c:pt idx="2">
                  <c:v>0.48174115015699598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8-4E88-8F3F-8578A8F487FD}"/>
            </c:ext>
          </c:extLst>
        </c:ser>
        <c:ser>
          <c:idx val="3"/>
          <c:order val="3"/>
          <c:tx>
            <c:strRef>
              <c:f>'Figure 2'!$B$52</c:f>
              <c:strCache>
                <c:ptCount val="1"/>
                <c:pt idx="0">
                  <c:v>PFOS</c:v>
                </c:pt>
              </c:strCache>
            </c:strRef>
          </c:tx>
          <c:spPr>
            <a:pattFill prst="wdUpDiag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2'!$C$48:$E$48</c:f>
              <c:strCache>
                <c:ptCount val="3"/>
                <c:pt idx="0">
                  <c:v>DWTP 4</c:v>
                </c:pt>
                <c:pt idx="1">
                  <c:v>DWTP 22</c:v>
                </c:pt>
                <c:pt idx="2">
                  <c:v>DWTP 24</c:v>
                </c:pt>
              </c:strCache>
            </c:strRef>
          </c:cat>
          <c:val>
            <c:numRef>
              <c:f>'Figure 2'!$C$52:$E$52</c:f>
              <c:numCache>
                <c:formatCode>0.00</c:formatCode>
                <c:ptCount val="3"/>
                <c:pt idx="0">
                  <c:v>7.3933357293217636E-2</c:v>
                </c:pt>
                <c:pt idx="1">
                  <c:v>4.3839943362060742E-2</c:v>
                </c:pt>
                <c:pt idx="2">
                  <c:v>3.4947739687728505E-2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E8-4E88-8F3F-8578A8F487FD}"/>
            </c:ext>
          </c:extLst>
        </c:ser>
        <c:ser>
          <c:idx val="4"/>
          <c:order val="4"/>
          <c:tx>
            <c:strRef>
              <c:f>'Figure 2'!$B$53</c:f>
              <c:strCache>
                <c:ptCount val="1"/>
                <c:pt idx="0">
                  <c:v>PFOA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2'!$C$48:$E$48</c:f>
              <c:strCache>
                <c:ptCount val="3"/>
                <c:pt idx="0">
                  <c:v>DWTP 4</c:v>
                </c:pt>
                <c:pt idx="1">
                  <c:v>DWTP 22</c:v>
                </c:pt>
                <c:pt idx="2">
                  <c:v>DWTP 24</c:v>
                </c:pt>
              </c:strCache>
            </c:strRef>
          </c:cat>
          <c:val>
            <c:numRef>
              <c:f>'Figure 2'!$C$53:$E$53</c:f>
              <c:numCache>
                <c:formatCode>0.00</c:formatCode>
                <c:ptCount val="3"/>
                <c:pt idx="0">
                  <c:v>0.2166658109565128</c:v>
                </c:pt>
                <c:pt idx="1">
                  <c:v>0.10165783968014086</c:v>
                </c:pt>
                <c:pt idx="2">
                  <c:v>3.7528495849283847E-2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E8-4E88-8F3F-8578A8F4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434248"/>
        <c:axId val="607430640"/>
      </c:barChart>
      <c:catAx>
        <c:axId val="60743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30640"/>
        <c:crosses val="autoZero"/>
        <c:auto val="1"/>
        <c:lblAlgn val="ctr"/>
        <c:lblOffset val="100"/>
        <c:noMultiLvlLbl val="0"/>
      </c:catAx>
      <c:valAx>
        <c:axId val="607430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3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River 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2'!$B$32</c:f>
              <c:strCache>
                <c:ptCount val="1"/>
                <c:pt idx="0">
                  <c:v>PFBA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2'!$C$32:$E$32</c:f>
              <c:numCache>
                <c:formatCode>0.00</c:formatCode>
                <c:ptCount val="3"/>
                <c:pt idx="0">
                  <c:v>9.9287353545114157E-2</c:v>
                </c:pt>
                <c:pt idx="1">
                  <c:v>6.5846286701208984E-2</c:v>
                </c:pt>
                <c:pt idx="2">
                  <c:v>8.2285314113973926E-2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9-42B2-896F-E8EEC443110E}"/>
            </c:ext>
          </c:extLst>
        </c:ser>
        <c:ser>
          <c:idx val="1"/>
          <c:order val="1"/>
          <c:tx>
            <c:strRef>
              <c:f>'Figure 2'!$B$33</c:f>
              <c:strCache>
                <c:ptCount val="1"/>
                <c:pt idx="0">
                  <c:v>PFPeA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2'!$C$33:$E$33</c:f>
              <c:numCache>
                <c:formatCode>0.00</c:formatCode>
                <c:ptCount val="3"/>
                <c:pt idx="0">
                  <c:v>2.3891774368885132E-2</c:v>
                </c:pt>
                <c:pt idx="1">
                  <c:v>8.5060449050086362E-2</c:v>
                </c:pt>
                <c:pt idx="2">
                  <c:v>5.0479997665664855E-2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9-42B2-896F-E8EEC443110E}"/>
            </c:ext>
          </c:extLst>
        </c:ser>
        <c:ser>
          <c:idx val="2"/>
          <c:order val="2"/>
          <c:tx>
            <c:strRef>
              <c:f>'Figure 2'!$B$34</c:f>
              <c:strCache>
                <c:ptCount val="1"/>
                <c:pt idx="0">
                  <c:v>PFHxS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2'!$C$34:$E$34</c:f>
              <c:numCache>
                <c:formatCode>0.00</c:formatCode>
                <c:ptCount val="3"/>
                <c:pt idx="0">
                  <c:v>4.5416113057132508E-2</c:v>
                </c:pt>
                <c:pt idx="1">
                  <c:v>4.0155440414507783E-2</c:v>
                </c:pt>
                <c:pt idx="2">
                  <c:v>2.3576785036911681E-2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9-42B2-896F-E8EEC443110E}"/>
            </c:ext>
          </c:extLst>
        </c:ser>
        <c:ser>
          <c:idx val="3"/>
          <c:order val="3"/>
          <c:tx>
            <c:strRef>
              <c:f>'Figure 2'!$B$35</c:f>
              <c:strCache>
                <c:ptCount val="1"/>
                <c:pt idx="0">
                  <c:v>PFOS</c:v>
                </c:pt>
              </c:strCache>
            </c:strRef>
          </c:tx>
          <c:spPr>
            <a:pattFill prst="wdUpDiag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2'!$C$35:$E$35</c:f>
              <c:numCache>
                <c:formatCode>0.00</c:formatCode>
                <c:ptCount val="3"/>
                <c:pt idx="0">
                  <c:v>8.2377098683415889E-2</c:v>
                </c:pt>
                <c:pt idx="1">
                  <c:v>6.4550949913644226E-2</c:v>
                </c:pt>
                <c:pt idx="2">
                  <c:v>8.0242770855825638E-2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29-42B2-896F-E8EEC443110E}"/>
            </c:ext>
          </c:extLst>
        </c:ser>
        <c:ser>
          <c:idx val="4"/>
          <c:order val="4"/>
          <c:tx>
            <c:strRef>
              <c:f>'Figure 2'!$B$36</c:f>
              <c:strCache>
                <c:ptCount val="1"/>
                <c:pt idx="0">
                  <c:v>PFOA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2'!$C$31:$E$31</c:f>
              <c:strCache>
                <c:ptCount val="3"/>
                <c:pt idx="0">
                  <c:v>DWTP 12</c:v>
                </c:pt>
                <c:pt idx="1">
                  <c:v>DWTP 2</c:v>
                </c:pt>
                <c:pt idx="2">
                  <c:v>DWTP 21</c:v>
                </c:pt>
              </c:strCache>
            </c:strRef>
          </c:cat>
          <c:val>
            <c:numRef>
              <c:f>'Figure 2'!$C$36:$E$36</c:f>
              <c:numCache>
                <c:formatCode>0.00</c:formatCode>
                <c:ptCount val="3"/>
                <c:pt idx="0">
                  <c:v>0.62084792849377946</c:v>
                </c:pt>
                <c:pt idx="1">
                  <c:v>0.56994818652849744</c:v>
                </c:pt>
                <c:pt idx="2">
                  <c:v>0.59233754486300383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9-42B2-896F-E8EEC443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892064"/>
        <c:axId val="600892392"/>
      </c:barChart>
      <c:catAx>
        <c:axId val="6008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92392"/>
        <c:crosses val="autoZero"/>
        <c:auto val="1"/>
        <c:lblAlgn val="ctr"/>
        <c:lblOffset val="100"/>
        <c:noMultiLvlLbl val="0"/>
      </c:catAx>
      <c:valAx>
        <c:axId val="600892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1999319923067"/>
          <c:y val="3.9192226228394952E-2"/>
          <c:w val="0.87523722422814565"/>
          <c:h val="0.75032396104491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top'!$A$2</c:f>
              <c:strCache>
                <c:ptCount val="1"/>
                <c:pt idx="0">
                  <c:v>Source Water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 top'!$B$1:$Z$1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3 top'!$B$2:$Z$2</c:f>
              <c:numCache>
                <c:formatCode>General</c:formatCode>
                <c:ptCount val="25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4</c:v>
                </c:pt>
                <c:pt idx="5">
                  <c:v>12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9</c:v>
                </c:pt>
                <c:pt idx="16">
                  <c:v>11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8-4926-9A7B-4304FE199B4A}"/>
            </c:ext>
          </c:extLst>
        </c:ser>
        <c:ser>
          <c:idx val="1"/>
          <c:order val="1"/>
          <c:tx>
            <c:strRef>
              <c:f>'Figure 3 top'!$A$3</c:f>
              <c:strCache>
                <c:ptCount val="1"/>
                <c:pt idx="0">
                  <c:v>Treated Drinking Water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 top'!$B$1:$Z$1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3 top'!$B$3:$Z$3</c:f>
              <c:numCache>
                <c:formatCode>General</c:formatCode>
                <c:ptCount val="25"/>
                <c:pt idx="0">
                  <c:v>12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4</c:v>
                </c:pt>
                <c:pt idx="5">
                  <c:v>12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8-4926-9A7B-4304FE19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axId val="304437928"/>
        <c:axId val="304438256"/>
      </c:barChart>
      <c:catAx>
        <c:axId val="304437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438256"/>
        <c:crosses val="autoZero"/>
        <c:auto val="1"/>
        <c:lblAlgn val="ctr"/>
        <c:lblOffset val="100"/>
        <c:noMultiLvlLbl val="0"/>
      </c:catAx>
      <c:valAx>
        <c:axId val="3044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Number of PFAS</a:t>
                </a:r>
                <a:r>
                  <a:rPr lang="en-US" sz="14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Qualitatively Detected </a:t>
                </a:r>
                <a:endParaRPr lang="en-US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331441644993004E-2"/>
              <c:y val="0.12818394706649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3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43020284716068"/>
          <c:y val="5.9386570518520913E-2"/>
          <c:w val="0.4283580446483925"/>
          <c:h val="6.2748737516639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483792232979"/>
          <c:y val="3.3401190704820435E-2"/>
          <c:w val="0.84198151027299928"/>
          <c:h val="0.86709765251306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center'!$A$2</c:f>
              <c:strCache>
                <c:ptCount val="1"/>
                <c:pt idx="0">
                  <c:v>Source Water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 center'!$B$1:$Z$1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3 center'!$B$2:$Z$2</c:f>
              <c:numCache>
                <c:formatCode>General</c:formatCode>
                <c:ptCount val="25"/>
                <c:pt idx="0">
                  <c:v>56.267000000000003</c:v>
                </c:pt>
                <c:pt idx="1">
                  <c:v>46.319999999999993</c:v>
                </c:pt>
                <c:pt idx="2">
                  <c:v>17.942300000000003</c:v>
                </c:pt>
                <c:pt idx="3">
                  <c:v>38.954000000000001</c:v>
                </c:pt>
                <c:pt idx="4">
                  <c:v>0</c:v>
                </c:pt>
                <c:pt idx="5">
                  <c:v>77.753999999999991</c:v>
                </c:pt>
                <c:pt idx="6">
                  <c:v>1.5009999999999999</c:v>
                </c:pt>
                <c:pt idx="7">
                  <c:v>41.394999999999996</c:v>
                </c:pt>
                <c:pt idx="8">
                  <c:v>3.2519999999999998</c:v>
                </c:pt>
                <c:pt idx="9">
                  <c:v>2.6890000000000005</c:v>
                </c:pt>
                <c:pt idx="10">
                  <c:v>1.494</c:v>
                </c:pt>
                <c:pt idx="11">
                  <c:v>30.494</c:v>
                </c:pt>
                <c:pt idx="12">
                  <c:v>34.42</c:v>
                </c:pt>
                <c:pt idx="13">
                  <c:v>44.610999999999997</c:v>
                </c:pt>
                <c:pt idx="14">
                  <c:v>18.805000000000003</c:v>
                </c:pt>
                <c:pt idx="15">
                  <c:v>1.9836999999999998</c:v>
                </c:pt>
                <c:pt idx="16">
                  <c:v>34.270999999999994</c:v>
                </c:pt>
                <c:pt idx="17">
                  <c:v>1101.7350000000001</c:v>
                </c:pt>
                <c:pt idx="18">
                  <c:v>138.26999999999998</c:v>
                </c:pt>
                <c:pt idx="19">
                  <c:v>92.995999999999995</c:v>
                </c:pt>
                <c:pt idx="20">
                  <c:v>17.581999999999997</c:v>
                </c:pt>
                <c:pt idx="21">
                  <c:v>21.393999999999998</c:v>
                </c:pt>
                <c:pt idx="22">
                  <c:v>6.9440000000000008</c:v>
                </c:pt>
                <c:pt idx="23">
                  <c:v>9.2579999999999991</c:v>
                </c:pt>
                <c:pt idx="24">
                  <c:v>1.4216000000000002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A-4DDF-80CB-0C73B6327B76}"/>
            </c:ext>
          </c:extLst>
        </c:ser>
        <c:ser>
          <c:idx val="1"/>
          <c:order val="1"/>
          <c:tx>
            <c:strRef>
              <c:f>'Figure 3 center'!$A$3</c:f>
              <c:strCache>
                <c:ptCount val="1"/>
                <c:pt idx="0">
                  <c:v>Treated Drinking Water 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 center'!$B$1:$Z$1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3 center'!$B$3:$Z$3</c:f>
              <c:numCache>
                <c:formatCode>General</c:formatCode>
                <c:ptCount val="25"/>
                <c:pt idx="0">
                  <c:v>55.166699999999992</c:v>
                </c:pt>
                <c:pt idx="1">
                  <c:v>6.3120000000000003</c:v>
                </c:pt>
                <c:pt idx="2">
                  <c:v>14.854000000000003</c:v>
                </c:pt>
                <c:pt idx="3">
                  <c:v>38.552</c:v>
                </c:pt>
                <c:pt idx="5">
                  <c:v>76.19</c:v>
                </c:pt>
                <c:pt idx="6">
                  <c:v>2.7030000000000003</c:v>
                </c:pt>
                <c:pt idx="7">
                  <c:v>44.727000000000004</c:v>
                </c:pt>
                <c:pt idx="8">
                  <c:v>2.9069000000000003</c:v>
                </c:pt>
                <c:pt idx="9">
                  <c:v>2.7670000000000003</c:v>
                </c:pt>
                <c:pt idx="10">
                  <c:v>1.6133999999999999</c:v>
                </c:pt>
                <c:pt idx="11">
                  <c:v>33.583000000000006</c:v>
                </c:pt>
                <c:pt idx="12">
                  <c:v>34.515999999999998</c:v>
                </c:pt>
                <c:pt idx="13">
                  <c:v>24.761999999999997</c:v>
                </c:pt>
                <c:pt idx="14">
                  <c:v>19.451000000000001</c:v>
                </c:pt>
                <c:pt idx="15">
                  <c:v>2.3410000000000002</c:v>
                </c:pt>
                <c:pt idx="16">
                  <c:v>32.156999999999996</c:v>
                </c:pt>
                <c:pt idx="17">
                  <c:v>1094.8499999999999</c:v>
                </c:pt>
                <c:pt idx="18">
                  <c:v>151.78699999999998</c:v>
                </c:pt>
                <c:pt idx="19" formatCode="0.000">
                  <c:v>47.466999999999999</c:v>
                </c:pt>
                <c:pt idx="20">
                  <c:v>16.131999999999998</c:v>
                </c:pt>
                <c:pt idx="21">
                  <c:v>23.278999999999996</c:v>
                </c:pt>
                <c:pt idx="22">
                  <c:v>5.7119999999999997</c:v>
                </c:pt>
                <c:pt idx="23">
                  <c:v>9.6270000000000007</c:v>
                </c:pt>
                <c:pt idx="24">
                  <c:v>1.3722000000000001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A-4DDF-80CB-0C73B6327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09568264"/>
        <c:axId val="509568592"/>
      </c:barChart>
      <c:catAx>
        <c:axId val="509568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9568592"/>
        <c:crosses val="autoZero"/>
        <c:auto val="1"/>
        <c:lblAlgn val="ctr"/>
        <c:lblOffset val="100"/>
        <c:noMultiLvlLbl val="0"/>
      </c:catAx>
      <c:valAx>
        <c:axId val="509568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Summed PFAS Concentraion (ng/L)</a:t>
                </a:r>
              </a:p>
            </c:rich>
          </c:tx>
          <c:layout>
            <c:manualLayout>
              <c:xMode val="edge"/>
              <c:yMode val="edge"/>
              <c:x val="3.0616366890512493E-2"/>
              <c:y val="0.20817318566886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956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86309103701218"/>
          <c:y val="7.0799137912638962E-2"/>
          <c:w val="0.34847399709026911"/>
          <c:h val="5.556515801378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1259814206071"/>
          <c:y val="6.6234701223902084E-2"/>
          <c:w val="0.8726657549683311"/>
          <c:h val="0.72913340476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4'!$A$17</c:f>
              <c:strCache>
                <c:ptCount val="1"/>
                <c:pt idx="0">
                  <c:v>Source Water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4'!$B$16:$Z$16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4'!$B$17:$Z$17</c:f>
              <c:numCache>
                <c:formatCode>General</c:formatCode>
                <c:ptCount val="25"/>
                <c:pt idx="0">
                  <c:v>15.75</c:v>
                </c:pt>
                <c:pt idx="1">
                  <c:v>29.39</c:v>
                </c:pt>
                <c:pt idx="2">
                  <c:v>6.12</c:v>
                </c:pt>
                <c:pt idx="3">
                  <c:v>11.32</c:v>
                </c:pt>
                <c:pt idx="4">
                  <c:v>0</c:v>
                </c:pt>
                <c:pt idx="5">
                  <c:v>11.46</c:v>
                </c:pt>
                <c:pt idx="6">
                  <c:v>0.53300000000000003</c:v>
                </c:pt>
                <c:pt idx="7">
                  <c:v>29.11</c:v>
                </c:pt>
                <c:pt idx="8">
                  <c:v>1.2509999999999999</c:v>
                </c:pt>
                <c:pt idx="9">
                  <c:v>0.34200000000000003</c:v>
                </c:pt>
                <c:pt idx="10">
                  <c:v>0</c:v>
                </c:pt>
                <c:pt idx="11">
                  <c:v>2.62</c:v>
                </c:pt>
                <c:pt idx="12">
                  <c:v>8.19</c:v>
                </c:pt>
                <c:pt idx="13">
                  <c:v>14.899999999999999</c:v>
                </c:pt>
                <c:pt idx="14">
                  <c:v>1.907</c:v>
                </c:pt>
                <c:pt idx="15">
                  <c:v>0.15</c:v>
                </c:pt>
                <c:pt idx="16">
                  <c:v>23.05</c:v>
                </c:pt>
                <c:pt idx="17">
                  <c:v>160.30000000000001</c:v>
                </c:pt>
                <c:pt idx="18">
                  <c:v>26.5</c:v>
                </c:pt>
                <c:pt idx="19">
                  <c:v>6.74</c:v>
                </c:pt>
                <c:pt idx="20">
                  <c:v>4.74</c:v>
                </c:pt>
                <c:pt idx="21">
                  <c:v>5.69</c:v>
                </c:pt>
                <c:pt idx="22">
                  <c:v>1.8879999999999999</c:v>
                </c:pt>
                <c:pt idx="23">
                  <c:v>2.468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1-4B77-B9A6-6AA0C577315F}"/>
            </c:ext>
          </c:extLst>
        </c:ser>
        <c:ser>
          <c:idx val="1"/>
          <c:order val="1"/>
          <c:tx>
            <c:strRef>
              <c:f>'Figure 4'!$A$18</c:f>
              <c:strCache>
                <c:ptCount val="1"/>
                <c:pt idx="0">
                  <c:v>Treated Drinking Water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4'!$B$16:$Z$16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4'!$B$18:$Z$18</c:f>
              <c:numCache>
                <c:formatCode>General</c:formatCode>
                <c:ptCount val="25"/>
                <c:pt idx="0">
                  <c:v>14.15</c:v>
                </c:pt>
                <c:pt idx="1">
                  <c:v>1.06</c:v>
                </c:pt>
                <c:pt idx="2">
                  <c:v>3.95</c:v>
                </c:pt>
                <c:pt idx="3">
                  <c:v>11.55</c:v>
                </c:pt>
                <c:pt idx="4">
                  <c:v>0</c:v>
                </c:pt>
                <c:pt idx="5">
                  <c:v>10.26</c:v>
                </c:pt>
                <c:pt idx="6">
                  <c:v>0.184</c:v>
                </c:pt>
                <c:pt idx="7">
                  <c:v>32.17</c:v>
                </c:pt>
                <c:pt idx="8">
                  <c:v>1.361</c:v>
                </c:pt>
                <c:pt idx="9">
                  <c:v>0.35099999999999998</c:v>
                </c:pt>
                <c:pt idx="10">
                  <c:v>0</c:v>
                </c:pt>
                <c:pt idx="11">
                  <c:v>2.69</c:v>
                </c:pt>
                <c:pt idx="12">
                  <c:v>7.99</c:v>
                </c:pt>
                <c:pt idx="13">
                  <c:v>6.4</c:v>
                </c:pt>
                <c:pt idx="14">
                  <c:v>1.9830000000000001</c:v>
                </c:pt>
                <c:pt idx="15">
                  <c:v>0</c:v>
                </c:pt>
                <c:pt idx="16">
                  <c:v>21.71</c:v>
                </c:pt>
                <c:pt idx="17">
                  <c:v>140.9</c:v>
                </c:pt>
                <c:pt idx="18">
                  <c:v>36.299999999999997</c:v>
                </c:pt>
                <c:pt idx="19">
                  <c:v>7.5500000000000007</c:v>
                </c:pt>
                <c:pt idx="20">
                  <c:v>3.863</c:v>
                </c:pt>
                <c:pt idx="21">
                  <c:v>6.57</c:v>
                </c:pt>
                <c:pt idx="22">
                  <c:v>1.0629999999999999</c:v>
                </c:pt>
                <c:pt idx="23">
                  <c:v>2.6110000000000002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1-4B77-B9A6-6AA0C5773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17969768"/>
        <c:axId val="517970096"/>
      </c:barChart>
      <c:lineChart>
        <c:grouping val="standard"/>
        <c:varyColors val="0"/>
        <c:ser>
          <c:idx val="2"/>
          <c:order val="2"/>
          <c:tx>
            <c:strRef>
              <c:f>'Figure 4'!$A$19</c:f>
              <c:strCache>
                <c:ptCount val="1"/>
                <c:pt idx="0">
                  <c:v>Health Advisory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4'!$B$16:$Z$16</c:f>
              <c:strCache>
                <c:ptCount val="25"/>
                <c:pt idx="0">
                  <c:v>DWTP 1
</c:v>
                </c:pt>
                <c:pt idx="1">
                  <c:v>DWTP 2
</c:v>
                </c:pt>
                <c:pt idx="2">
                  <c:v>DWTP 3
</c:v>
                </c:pt>
                <c:pt idx="3">
                  <c:v>DWTP 4
</c:v>
                </c:pt>
                <c:pt idx="4">
                  <c:v>DWTP 5
</c:v>
                </c:pt>
                <c:pt idx="5">
                  <c:v>DWTP 10
</c:v>
                </c:pt>
                <c:pt idx="6">
                  <c:v>DWTP 11
</c:v>
                </c:pt>
                <c:pt idx="7">
                  <c:v>DWTP 12
</c:v>
                </c:pt>
                <c:pt idx="8">
                  <c:v>DWTP 13
</c:v>
                </c:pt>
                <c:pt idx="9">
                  <c:v>DWTP 14
</c:v>
                </c:pt>
                <c:pt idx="10">
                  <c:v>DWTP 15
</c:v>
                </c:pt>
                <c:pt idx="11">
                  <c:v>DWTP 16
</c:v>
                </c:pt>
                <c:pt idx="12">
                  <c:v>DWTP 17
</c:v>
                </c:pt>
                <c:pt idx="13">
                  <c:v>DWTP 18
</c:v>
                </c:pt>
                <c:pt idx="14">
                  <c:v>DWTP 19
</c:v>
                </c:pt>
                <c:pt idx="15">
                  <c:v>DWTP 20
</c:v>
                </c:pt>
                <c:pt idx="16">
                  <c:v>DWTP 21
</c:v>
                </c:pt>
                <c:pt idx="17">
                  <c:v>DWTP 22
</c:v>
                </c:pt>
                <c:pt idx="18">
                  <c:v>DWTP 23
</c:v>
                </c:pt>
                <c:pt idx="19">
                  <c:v>DWTP 24
</c:v>
                </c:pt>
                <c:pt idx="20">
                  <c:v>DWTP 25
</c:v>
                </c:pt>
                <c:pt idx="21">
                  <c:v>DWTP 26
</c:v>
                </c:pt>
                <c:pt idx="22">
                  <c:v>DWTP 27
</c:v>
                </c:pt>
                <c:pt idx="23">
                  <c:v>DWTP 28
</c:v>
                </c:pt>
                <c:pt idx="24">
                  <c:v>DWTP 29
</c:v>
                </c:pt>
              </c:strCache>
            </c:strRef>
          </c:cat>
          <c:val>
            <c:numRef>
              <c:f>'Figure 4'!$B$19:$Z$19</c:f>
              <c:numCache>
                <c:formatCode>General</c:formatCode>
                <c:ptCount val="2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E1-4B77-B9A6-6AA0C5773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969768"/>
        <c:axId val="517970096"/>
      </c:lineChart>
      <c:catAx>
        <c:axId val="51796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70096"/>
        <c:crosses val="autoZero"/>
        <c:auto val="1"/>
        <c:lblAlgn val="ctr"/>
        <c:lblOffset val="100"/>
        <c:noMultiLvlLbl val="0"/>
      </c:catAx>
      <c:valAx>
        <c:axId val="517970096"/>
        <c:scaling>
          <c:orientation val="minMax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Summed</a:t>
                </a:r>
                <a:r>
                  <a:rPr lang="en-US" sz="1400" baseline="0"/>
                  <a:t> Concentration  PFOS and PFOA (ng/L)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2223241512286693E-2"/>
              <c:y val="2.80224259224616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697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00992675268342"/>
          <c:y val="8.7472662029557322E-2"/>
          <c:w val="0.57534609144730697"/>
          <c:h val="5.9045481085922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55</xdr:row>
      <xdr:rowOff>19050</xdr:rowOff>
    </xdr:from>
    <xdr:to>
      <xdr:col>18</xdr:col>
      <xdr:colOff>342900</xdr:colOff>
      <xdr:row>82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A5689B-93B4-43D6-AFCD-4BE47B803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76200</xdr:colOff>
      <xdr:row>2</xdr:row>
      <xdr:rowOff>71437</xdr:rowOff>
    </xdr:from>
    <xdr:to>
      <xdr:col>136</xdr:col>
      <xdr:colOff>381000</xdr:colOff>
      <xdr:row>16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68224D-34E0-4E11-9B59-B294EAC7D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27</xdr:row>
      <xdr:rowOff>61912</xdr:rowOff>
    </xdr:from>
    <xdr:to>
      <xdr:col>15</xdr:col>
      <xdr:colOff>400050</xdr:colOff>
      <xdr:row>36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C168D1-5BDA-45B6-9384-499ED3C86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390526</xdr:colOff>
      <xdr:row>37</xdr:row>
      <xdr:rowOff>42862</xdr:rowOff>
    </xdr:from>
    <xdr:to>
      <xdr:col>15</xdr:col>
      <xdr:colOff>390526</xdr:colOff>
      <xdr:row>46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E11312-9C54-4EF9-BFC1-7137C12AA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433387</xdr:colOff>
      <xdr:row>47</xdr:row>
      <xdr:rowOff>14287</xdr:rowOff>
    </xdr:from>
    <xdr:to>
      <xdr:col>15</xdr:col>
      <xdr:colOff>433387</xdr:colOff>
      <xdr:row>56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83A214-59E1-41E8-AF44-62B2CE4F8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190500</xdr:colOff>
      <xdr:row>28</xdr:row>
      <xdr:rowOff>123825</xdr:rowOff>
    </xdr:from>
    <xdr:to>
      <xdr:col>26</xdr:col>
      <xdr:colOff>190500</xdr:colOff>
      <xdr:row>38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FD36F4-8315-4DDF-9F31-8AE91554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1428748</xdr:colOff>
      <xdr:row>5</xdr:row>
      <xdr:rowOff>0</xdr:rowOff>
    </xdr:from>
    <xdr:to>
      <xdr:col>16</xdr:col>
      <xdr:colOff>200024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71294B-6FC4-4EA0-8DAB-C7A932B0E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1019174</xdr:colOff>
      <xdr:row>6</xdr:row>
      <xdr:rowOff>9525</xdr:rowOff>
    </xdr:from>
    <xdr:to>
      <xdr:col>14</xdr:col>
      <xdr:colOff>95250</xdr:colOff>
      <xdr:row>27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FA909-9264-405C-9320-CF1D4D26D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0.26372</cdr:x>
      <cdr:y>0.83187</cdr:y>
    </cdr:from>
    <cdr:to>
      <cdr:x>0.32279</cdr:x>
      <cdr:y>0.89081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69" y="3391288"/>
          <a:ext cx="533384" cy="240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Trace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1247774</xdr:colOff>
      <xdr:row>19</xdr:row>
      <xdr:rowOff>171449</xdr:rowOff>
    </xdr:from>
    <xdr:to>
      <xdr:col>14</xdr:col>
      <xdr:colOff>123824</xdr:colOff>
      <xdr:row>43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3E13BC-5ADC-45E2-89D3-8C70F0749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epa-my.sharepoint.com/CIN/Users/main/Q-Z/SGLASSME/Net%20MyDocuments/drinking%20water%20treatment/Phase%20II/susans%20manuscript%20pieces/PFAS%20paper/Data%20analysis/PFAS%20paper%20data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AS all data"/>
      <sheetName val="duplicate analysis"/>
      <sheetName val="LFM percentages"/>
      <sheetName val="Source "/>
      <sheetName val="Treated"/>
      <sheetName val="concentration chart"/>
      <sheetName val="qual detection chart"/>
      <sheetName val="UCMR Data for all PII cmpd"/>
      <sheetName val="UCMR PFAS"/>
      <sheetName val="MW location"/>
      <sheetName val="W location"/>
      <sheetName val="MW compound"/>
      <sheetName val="W compound"/>
      <sheetName val="W short chain v long"/>
      <sheetName val="box plots try 1"/>
      <sheetName val="box plots using LCMRL"/>
      <sheetName val="box plots pfos pfoa"/>
      <sheetName val="box plots no 0 included in data"/>
      <sheetName val="large river persistence"/>
      <sheetName val="MOE calculation "/>
      <sheetName val="Sum of PFAs and PFSs"/>
      <sheetName val="locations with sig remov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X4" t="str">
            <v>P</v>
          </cell>
        </row>
        <row r="5">
          <cell r="CW5">
            <v>24</v>
          </cell>
          <cell r="CX5">
            <v>0.55300000000000005</v>
          </cell>
        </row>
        <row r="6">
          <cell r="CW6">
            <v>23</v>
          </cell>
          <cell r="CX6">
            <v>0.55200000000000005</v>
          </cell>
        </row>
        <row r="7">
          <cell r="CW7">
            <v>15</v>
          </cell>
          <cell r="CX7">
            <v>0.183</v>
          </cell>
        </row>
        <row r="8">
          <cell r="CW8">
            <v>2</v>
          </cell>
          <cell r="CX8">
            <v>0.16700000000000001</v>
          </cell>
        </row>
        <row r="9">
          <cell r="CW9">
            <v>24</v>
          </cell>
          <cell r="CX9">
            <v>0.20399999999999999</v>
          </cell>
        </row>
        <row r="10">
          <cell r="CW10">
            <v>23</v>
          </cell>
          <cell r="CX10">
            <v>0.25700000000000001</v>
          </cell>
        </row>
        <row r="11">
          <cell r="CW11">
            <v>25</v>
          </cell>
          <cell r="CX11">
            <v>0.48499999999999999</v>
          </cell>
        </row>
        <row r="12">
          <cell r="CW12">
            <v>25</v>
          </cell>
          <cell r="CX12">
            <v>0.247</v>
          </cell>
        </row>
        <row r="13">
          <cell r="CW13">
            <v>22</v>
          </cell>
          <cell r="CX13">
            <v>0.23200000000000001</v>
          </cell>
        </row>
        <row r="14">
          <cell r="CW14">
            <v>19</v>
          </cell>
          <cell r="CX14">
            <v>0.24399999999999999</v>
          </cell>
        </row>
        <row r="15">
          <cell r="CW15">
            <v>24</v>
          </cell>
          <cell r="CX15">
            <v>0.44700000000000001</v>
          </cell>
        </row>
        <row r="16">
          <cell r="CW16">
            <v>8</v>
          </cell>
          <cell r="CX16">
            <v>0.08</v>
          </cell>
        </row>
      </sheetData>
      <sheetData sheetId="12"/>
      <sheetData sheetId="13"/>
      <sheetData sheetId="14">
        <row r="42">
          <cell r="E42" t="str">
            <v>Q1</v>
          </cell>
          <cell r="F42">
            <v>2.4899999999999998</v>
          </cell>
          <cell r="G42">
            <v>1.675</v>
          </cell>
          <cell r="I42">
            <v>1.4849999999999999</v>
          </cell>
          <cell r="J42">
            <v>1.96</v>
          </cell>
          <cell r="L42">
            <v>0.67625000000000002</v>
          </cell>
          <cell r="M42">
            <v>0.71100000000000008</v>
          </cell>
          <cell r="O42">
            <v>0.6905</v>
          </cell>
          <cell r="P42">
            <v>0.4375</v>
          </cell>
          <cell r="R42">
            <v>0.30399999999999999</v>
          </cell>
          <cell r="S42">
            <v>0.56999999999999995</v>
          </cell>
          <cell r="U42">
            <v>0.30975000000000003</v>
          </cell>
          <cell r="V42">
            <v>0.14450000000000002</v>
          </cell>
          <cell r="X42">
            <v>0.40875</v>
          </cell>
          <cell r="Y42">
            <v>0.40375</v>
          </cell>
          <cell r="AA42">
            <v>0.45150000000000001</v>
          </cell>
          <cell r="AB42">
            <v>0.29225000000000001</v>
          </cell>
          <cell r="AD42">
            <v>0.219</v>
          </cell>
          <cell r="AE42">
            <v>0.16675000000000001</v>
          </cell>
          <cell r="AG42">
            <v>0.28349999999999997</v>
          </cell>
          <cell r="AH42">
            <v>0.23499999999999999</v>
          </cell>
          <cell r="AJ42">
            <v>0.17150000000000001</v>
          </cell>
          <cell r="AK42">
            <v>2.2925000000000001E-2</v>
          </cell>
          <cell r="AM42">
            <v>0.107</v>
          </cell>
          <cell r="AN42">
            <v>2E-3</v>
          </cell>
        </row>
      </sheetData>
      <sheetData sheetId="15">
        <row r="41">
          <cell r="F41">
            <v>1.6529999999999998</v>
          </cell>
          <cell r="G41">
            <v>0.96200000000000008</v>
          </cell>
          <cell r="I41">
            <v>0.90999999999999992</v>
          </cell>
          <cell r="J41">
            <v>1.72</v>
          </cell>
          <cell r="L41">
            <v>0.62524999999999997</v>
          </cell>
          <cell r="M41">
            <v>0.65380000000000005</v>
          </cell>
          <cell r="O41">
            <v>0.54049999999999998</v>
          </cell>
          <cell r="P41">
            <v>0.3075</v>
          </cell>
          <cell r="R41">
            <v>0.26</v>
          </cell>
          <cell r="S41">
            <v>0.48189999999999994</v>
          </cell>
          <cell r="U41">
            <v>0.21705000000000002</v>
          </cell>
          <cell r="V41">
            <v>0.10450000000000001</v>
          </cell>
          <cell r="X41">
            <v>0.32965</v>
          </cell>
          <cell r="Y41">
            <v>0.32384999999999997</v>
          </cell>
          <cell r="AA41">
            <v>0.33550000000000002</v>
          </cell>
          <cell r="AB41">
            <v>0.25824999999999998</v>
          </cell>
          <cell r="AD41">
            <v>0.10199999999999999</v>
          </cell>
          <cell r="AE41">
            <v>7.2750000000000009E-2</v>
          </cell>
          <cell r="AG41">
            <v>0.18049999999999999</v>
          </cell>
          <cell r="AH41">
            <v>0.15099999999999997</v>
          </cell>
          <cell r="AJ41">
            <v>3.4500000000000003E-2</v>
          </cell>
          <cell r="AK41">
            <v>0</v>
          </cell>
          <cell r="AM41">
            <v>1.7699999999999994E-2</v>
          </cell>
          <cell r="AN41">
            <v>0</v>
          </cell>
        </row>
        <row r="43">
          <cell r="E43" t="str">
            <v>median-q1</v>
          </cell>
          <cell r="F43">
            <v>3.8300000000000005</v>
          </cell>
          <cell r="G43">
            <v>2.4750000000000005</v>
          </cell>
          <cell r="I43">
            <v>1.5649999999999999</v>
          </cell>
          <cell r="J43">
            <v>1.31</v>
          </cell>
          <cell r="L43">
            <v>1.1637499999999998</v>
          </cell>
          <cell r="M43">
            <v>1.0639999999999998</v>
          </cell>
          <cell r="O43">
            <v>1.5845000000000002</v>
          </cell>
          <cell r="P43">
            <v>0.84250000000000003</v>
          </cell>
          <cell r="R43">
            <v>1.6059999999999999</v>
          </cell>
          <cell r="S43">
            <v>0.86</v>
          </cell>
          <cell r="U43">
            <v>0.82024999999999992</v>
          </cell>
          <cell r="V43">
            <v>0.51649999999999996</v>
          </cell>
          <cell r="X43">
            <v>0.70625000000000004</v>
          </cell>
          <cell r="Y43">
            <v>0.76624999999999988</v>
          </cell>
          <cell r="AA43">
            <v>0.40749999999999997</v>
          </cell>
          <cell r="AB43">
            <v>0.36475000000000002</v>
          </cell>
          <cell r="AD43">
            <v>0.63600000000000001</v>
          </cell>
          <cell r="AE43">
            <v>0.47174999999999995</v>
          </cell>
          <cell r="AG43">
            <v>0.14350000000000002</v>
          </cell>
          <cell r="AH43">
            <v>5.3999999999999992E-2</v>
          </cell>
          <cell r="AJ43">
            <v>3.4500000000000003E-2</v>
          </cell>
          <cell r="AK43">
            <v>2.2925000000000001E-2</v>
          </cell>
          <cell r="AM43">
            <v>3.7000000000000019E-2</v>
          </cell>
          <cell r="AN43">
            <v>5.2499999999999998E-2</v>
          </cell>
        </row>
        <row r="44">
          <cell r="E44" t="str">
            <v>q3-median</v>
          </cell>
          <cell r="F44">
            <v>4.9600000000000009</v>
          </cell>
          <cell r="G44">
            <v>4.2200000000000006</v>
          </cell>
          <cell r="I44">
            <v>3.2299999999999995</v>
          </cell>
          <cell r="J44">
            <v>3.1949999999999998</v>
          </cell>
          <cell r="L44">
            <v>3.125</v>
          </cell>
          <cell r="M44">
            <v>2.4499999999999997</v>
          </cell>
          <cell r="O44">
            <v>1.0949999999999998</v>
          </cell>
          <cell r="P44">
            <v>2.4074999999999998</v>
          </cell>
          <cell r="R44">
            <v>3.09</v>
          </cell>
          <cell r="S44">
            <v>2.09</v>
          </cell>
          <cell r="U44">
            <v>1.38</v>
          </cell>
          <cell r="V44">
            <v>1.2989999999999999</v>
          </cell>
          <cell r="X44">
            <v>2.1174999999999997</v>
          </cell>
          <cell r="Y44">
            <v>2.0225</v>
          </cell>
          <cell r="AA44">
            <v>1.2509999999999999</v>
          </cell>
          <cell r="AB44">
            <v>0.9355</v>
          </cell>
          <cell r="AD44">
            <v>0.7</v>
          </cell>
          <cell r="AE44">
            <v>0.67900000000000016</v>
          </cell>
          <cell r="AG44">
            <v>0.84399999999999986</v>
          </cell>
          <cell r="AH44">
            <v>0.76950000000000007</v>
          </cell>
          <cell r="AJ44">
            <v>3.4500000000000003E-2</v>
          </cell>
          <cell r="AK44">
            <v>2.2925000000000001E-2</v>
          </cell>
          <cell r="AM44">
            <v>0.44274999999999998</v>
          </cell>
          <cell r="AN44">
            <v>0.28800000000000003</v>
          </cell>
        </row>
        <row r="45">
          <cell r="F45">
            <v>100.72</v>
          </cell>
          <cell r="G45">
            <v>95.63</v>
          </cell>
          <cell r="I45">
            <v>90.52</v>
          </cell>
          <cell r="J45">
            <v>97.534999999999997</v>
          </cell>
          <cell r="L45">
            <v>496.03500000000003</v>
          </cell>
          <cell r="M45">
            <v>509.77499999999998</v>
          </cell>
          <cell r="O45">
            <v>44.93</v>
          </cell>
          <cell r="P45">
            <v>33.212499999999999</v>
          </cell>
          <cell r="R45">
            <v>50.1</v>
          </cell>
          <cell r="S45">
            <v>57.279999999999994</v>
          </cell>
          <cell r="U45">
            <v>181.49</v>
          </cell>
          <cell r="V45">
            <v>175.04</v>
          </cell>
          <cell r="X45">
            <v>7.8674999999999997</v>
          </cell>
          <cell r="Y45">
            <v>8.7074999999999996</v>
          </cell>
          <cell r="AA45">
            <v>42.69</v>
          </cell>
          <cell r="AB45">
            <v>19.5075</v>
          </cell>
          <cell r="AD45">
            <v>39.844999999999999</v>
          </cell>
          <cell r="AE45">
            <v>37.282499999999999</v>
          </cell>
          <cell r="AG45">
            <v>29.829000000000001</v>
          </cell>
          <cell r="AH45">
            <v>23.641500000000001</v>
          </cell>
          <cell r="AJ45">
            <v>3.4500000000000003E-2</v>
          </cell>
          <cell r="AK45">
            <v>2.2925000000000001E-2</v>
          </cell>
          <cell r="AM45">
            <v>2.31325</v>
          </cell>
          <cell r="AN45">
            <v>1.5095000000000001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FAC13-B228-4F01-8393-C5C4AD113F42}">
  <dimension ref="A1:B41"/>
  <sheetViews>
    <sheetView tabSelected="1" workbookViewId="0">
      <selection activeCell="C47" sqref="C47"/>
    </sheetView>
  </sheetViews>
  <sheetFormatPr defaultRowHeight="15" x14ac:dyDescent="0.25"/>
  <cols>
    <col min="1" max="1" width="23.7109375" customWidth="1"/>
  </cols>
  <sheetData>
    <row r="1" spans="1:2" x14ac:dyDescent="0.25">
      <c r="A1" t="s">
        <v>69</v>
      </c>
      <c r="B1" t="s">
        <v>524</v>
      </c>
    </row>
    <row r="2" spans="1:2" x14ac:dyDescent="0.25">
      <c r="A2" t="s">
        <v>77</v>
      </c>
      <c r="B2" t="s">
        <v>525</v>
      </c>
    </row>
    <row r="3" spans="1:2" x14ac:dyDescent="0.25">
      <c r="A3" t="s">
        <v>81</v>
      </c>
      <c r="B3" t="s">
        <v>526</v>
      </c>
    </row>
    <row r="4" spans="1:2" x14ac:dyDescent="0.25">
      <c r="A4" t="s">
        <v>315</v>
      </c>
      <c r="B4" t="s">
        <v>527</v>
      </c>
    </row>
    <row r="5" spans="1:2" x14ac:dyDescent="0.25">
      <c r="A5" t="s">
        <v>310</v>
      </c>
      <c r="B5" t="s">
        <v>528</v>
      </c>
    </row>
    <row r="6" spans="1:2" x14ac:dyDescent="0.25">
      <c r="A6" t="s">
        <v>311</v>
      </c>
      <c r="B6" t="s">
        <v>529</v>
      </c>
    </row>
    <row r="7" spans="1:2" x14ac:dyDescent="0.25">
      <c r="A7" t="s">
        <v>323</v>
      </c>
      <c r="B7" t="s">
        <v>530</v>
      </c>
    </row>
    <row r="8" spans="1:2" x14ac:dyDescent="0.25">
      <c r="A8" t="s">
        <v>74</v>
      </c>
      <c r="B8" t="s">
        <v>531</v>
      </c>
    </row>
    <row r="9" spans="1:2" x14ac:dyDescent="0.25">
      <c r="A9" t="s">
        <v>80</v>
      </c>
      <c r="B9" t="s">
        <v>532</v>
      </c>
    </row>
    <row r="10" spans="1:2" x14ac:dyDescent="0.25">
      <c r="A10" t="s">
        <v>79</v>
      </c>
      <c r="B10" t="s">
        <v>533</v>
      </c>
    </row>
    <row r="11" spans="1:2" x14ac:dyDescent="0.25">
      <c r="A11" t="s">
        <v>317</v>
      </c>
      <c r="B11" t="s">
        <v>534</v>
      </c>
    </row>
    <row r="12" spans="1:2" x14ac:dyDescent="0.25">
      <c r="A12" t="s">
        <v>330</v>
      </c>
      <c r="B12" t="s">
        <v>535</v>
      </c>
    </row>
    <row r="13" spans="1:2" x14ac:dyDescent="0.25">
      <c r="A13" t="s">
        <v>319</v>
      </c>
      <c r="B13" t="s">
        <v>536</v>
      </c>
    </row>
    <row r="14" spans="1:2" x14ac:dyDescent="0.25">
      <c r="A14" t="s">
        <v>329</v>
      </c>
      <c r="B14" t="s">
        <v>537</v>
      </c>
    </row>
    <row r="15" spans="1:2" x14ac:dyDescent="0.25">
      <c r="A15" t="s">
        <v>328</v>
      </c>
      <c r="B15" t="s">
        <v>538</v>
      </c>
    </row>
    <row r="16" spans="1:2" x14ac:dyDescent="0.25">
      <c r="A16" t="s">
        <v>322</v>
      </c>
      <c r="B16" t="s">
        <v>539</v>
      </c>
    </row>
    <row r="17" spans="1:2" x14ac:dyDescent="0.25">
      <c r="A17" t="s">
        <v>325</v>
      </c>
      <c r="B17" t="s">
        <v>540</v>
      </c>
    </row>
    <row r="19" spans="1:2" x14ac:dyDescent="0.25">
      <c r="A19" t="s">
        <v>541</v>
      </c>
      <c r="B19" t="s">
        <v>558</v>
      </c>
    </row>
    <row r="20" spans="1:2" x14ac:dyDescent="0.25">
      <c r="A20" t="s">
        <v>542</v>
      </c>
      <c r="B20" t="s">
        <v>557</v>
      </c>
    </row>
    <row r="21" spans="1:2" x14ac:dyDescent="0.25">
      <c r="A21" t="s">
        <v>543</v>
      </c>
      <c r="B21" t="s">
        <v>559</v>
      </c>
    </row>
    <row r="22" spans="1:2" x14ac:dyDescent="0.25">
      <c r="A22" t="s">
        <v>544</v>
      </c>
      <c r="B22" t="s">
        <v>559</v>
      </c>
    </row>
    <row r="23" spans="1:2" x14ac:dyDescent="0.25">
      <c r="A23" t="s">
        <v>545</v>
      </c>
      <c r="B23" t="s">
        <v>563</v>
      </c>
    </row>
    <row r="24" spans="1:2" x14ac:dyDescent="0.25">
      <c r="A24" t="s">
        <v>546</v>
      </c>
      <c r="B24" t="s">
        <v>560</v>
      </c>
    </row>
    <row r="25" spans="1:2" x14ac:dyDescent="0.25">
      <c r="A25" t="s">
        <v>547</v>
      </c>
      <c r="B25" t="s">
        <v>561</v>
      </c>
    </row>
    <row r="26" spans="1:2" x14ac:dyDescent="0.25">
      <c r="A26" t="s">
        <v>548</v>
      </c>
      <c r="B26" t="s">
        <v>562</v>
      </c>
    </row>
    <row r="27" spans="1:2" x14ac:dyDescent="0.25">
      <c r="A27" t="s">
        <v>30</v>
      </c>
      <c r="B27" t="s">
        <v>564</v>
      </c>
    </row>
    <row r="28" spans="1:2" x14ac:dyDescent="0.25">
      <c r="A28" t="s">
        <v>549</v>
      </c>
      <c r="B28" t="s">
        <v>565</v>
      </c>
    </row>
    <row r="29" spans="1:2" x14ac:dyDescent="0.25">
      <c r="A29" t="s">
        <v>550</v>
      </c>
      <c r="B29" t="s">
        <v>566</v>
      </c>
    </row>
    <row r="30" spans="1:2" x14ac:dyDescent="0.25">
      <c r="A30" t="s">
        <v>551</v>
      </c>
      <c r="B30" t="s">
        <v>567</v>
      </c>
    </row>
    <row r="31" spans="1:2" x14ac:dyDescent="0.25">
      <c r="A31" t="s">
        <v>134</v>
      </c>
      <c r="B31" t="s">
        <v>568</v>
      </c>
    </row>
    <row r="32" spans="1:2" x14ac:dyDescent="0.25">
      <c r="A32" t="s">
        <v>552</v>
      </c>
      <c r="B32" t="s">
        <v>569</v>
      </c>
    </row>
    <row r="33" spans="1:2" x14ac:dyDescent="0.25">
      <c r="A33" t="s">
        <v>553</v>
      </c>
      <c r="B33" t="s">
        <v>570</v>
      </c>
    </row>
    <row r="34" spans="1:2" x14ac:dyDescent="0.25">
      <c r="A34" t="s">
        <v>312</v>
      </c>
      <c r="B34" t="s">
        <v>571</v>
      </c>
    </row>
    <row r="35" spans="1:2" x14ac:dyDescent="0.25">
      <c r="A35" t="s">
        <v>313</v>
      </c>
      <c r="B35" t="s">
        <v>574</v>
      </c>
    </row>
    <row r="36" spans="1:2" x14ac:dyDescent="0.25">
      <c r="A36" t="s">
        <v>554</v>
      </c>
      <c r="B36" t="s">
        <v>572</v>
      </c>
    </row>
    <row r="37" spans="1:2" x14ac:dyDescent="0.25">
      <c r="A37" t="s">
        <v>34</v>
      </c>
      <c r="B37" t="s">
        <v>35</v>
      </c>
    </row>
    <row r="38" spans="1:2" x14ac:dyDescent="0.25">
      <c r="A38" t="s">
        <v>36</v>
      </c>
      <c r="B38" t="s">
        <v>37</v>
      </c>
    </row>
    <row r="39" spans="1:2" x14ac:dyDescent="0.25">
      <c r="A39" t="s">
        <v>38</v>
      </c>
      <c r="B39" t="s">
        <v>573</v>
      </c>
    </row>
    <row r="40" spans="1:2" x14ac:dyDescent="0.25">
      <c r="A40" t="s">
        <v>40</v>
      </c>
      <c r="B40" t="s">
        <v>41</v>
      </c>
    </row>
    <row r="41" spans="1:2" x14ac:dyDescent="0.25">
      <c r="A41" t="s">
        <v>555</v>
      </c>
      <c r="B41" t="s">
        <v>556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22"/>
  <sheetViews>
    <sheetView topLeftCell="A4" workbookViewId="0">
      <selection activeCell="J19" sqref="J19"/>
    </sheetView>
  </sheetViews>
  <sheetFormatPr defaultColWidth="9.140625" defaultRowHeight="15" x14ac:dyDescent="0.25"/>
  <cols>
    <col min="1" max="1" width="44.85546875" style="49" customWidth="1"/>
    <col min="2" max="2" width="13.42578125" style="50" customWidth="1"/>
    <col min="3" max="10" width="9.140625" style="9"/>
    <col min="11" max="35" width="15.7109375" style="9" customWidth="1"/>
    <col min="36" max="16384" width="9.140625" style="9"/>
  </cols>
  <sheetData>
    <row r="1" spans="1:36" s="47" customFormat="1" ht="46.5" customHeight="1" x14ac:dyDescent="0.25">
      <c r="A1" s="44" t="s">
        <v>274</v>
      </c>
      <c r="B1" s="45" t="s">
        <v>275</v>
      </c>
      <c r="C1" s="46" t="s">
        <v>276</v>
      </c>
      <c r="D1" s="46" t="s">
        <v>383</v>
      </c>
      <c r="E1" s="46" t="s">
        <v>384</v>
      </c>
      <c r="F1" s="46" t="s">
        <v>385</v>
      </c>
      <c r="G1" s="47" t="s">
        <v>386</v>
      </c>
      <c r="H1" s="47" t="s">
        <v>387</v>
      </c>
      <c r="I1" s="56" t="s">
        <v>388</v>
      </c>
      <c r="J1" s="56" t="s">
        <v>389</v>
      </c>
      <c r="K1" s="56" t="s">
        <v>394</v>
      </c>
      <c r="L1" s="46" t="s">
        <v>0</v>
      </c>
      <c r="M1" s="46" t="s">
        <v>1</v>
      </c>
      <c r="N1" s="46" t="s">
        <v>2</v>
      </c>
      <c r="O1" s="46" t="s">
        <v>3</v>
      </c>
      <c r="P1" s="46" t="s">
        <v>4</v>
      </c>
      <c r="Q1" s="46" t="s">
        <v>5</v>
      </c>
      <c r="R1" s="46" t="s">
        <v>6</v>
      </c>
      <c r="S1" s="46" t="s">
        <v>7</v>
      </c>
      <c r="T1" s="46" t="s">
        <v>8</v>
      </c>
      <c r="U1" s="46" t="s">
        <v>9</v>
      </c>
      <c r="V1" s="46" t="s">
        <v>10</v>
      </c>
      <c r="W1" s="46" t="s">
        <v>11</v>
      </c>
      <c r="X1" s="46" t="s">
        <v>12</v>
      </c>
      <c r="Y1" s="46" t="s">
        <v>13</v>
      </c>
      <c r="Z1" s="46" t="s">
        <v>14</v>
      </c>
      <c r="AA1" s="46" t="s">
        <v>15</v>
      </c>
      <c r="AB1" s="46" t="s">
        <v>16</v>
      </c>
      <c r="AC1" s="46" t="s">
        <v>17</v>
      </c>
      <c r="AD1" s="46" t="s">
        <v>18</v>
      </c>
      <c r="AE1" s="46" t="s">
        <v>19</v>
      </c>
      <c r="AF1" s="46" t="s">
        <v>20</v>
      </c>
      <c r="AG1" s="46" t="s">
        <v>21</v>
      </c>
      <c r="AH1" s="46" t="s">
        <v>22</v>
      </c>
      <c r="AI1" s="46" t="s">
        <v>23</v>
      </c>
      <c r="AJ1" s="46" t="s">
        <v>24</v>
      </c>
    </row>
    <row r="2" spans="1:36" x14ac:dyDescent="0.25">
      <c r="A2" s="15" t="s">
        <v>278</v>
      </c>
      <c r="B2" s="48" t="s">
        <v>279</v>
      </c>
      <c r="C2" s="20" t="s">
        <v>72</v>
      </c>
      <c r="D2" s="20">
        <v>3.2000000000000001E-2</v>
      </c>
      <c r="E2" s="20">
        <f t="shared" ref="E2:E8" si="0" xml:space="preserve"> 100* ((I2+J2)/25)</f>
        <v>100</v>
      </c>
      <c r="F2" s="20">
        <f t="shared" ref="F2:F18" si="1" xml:space="preserve"> 100*I2/25</f>
        <v>96</v>
      </c>
      <c r="G2" s="4">
        <f>MEDIAN(L2:AJ2)</f>
        <v>1.17</v>
      </c>
      <c r="H2" s="4">
        <f>MAX(L2:AJ2)</f>
        <v>11.9</v>
      </c>
      <c r="I2" s="46">
        <f t="shared" ref="I2:I18" si="2">COUNT(L2:AJ2)</f>
        <v>24</v>
      </c>
      <c r="J2" s="47">
        <f t="shared" ref="J2:J18" si="3">COUNTIF(L2:AJ2,"=&lt;LCMRL")</f>
        <v>1</v>
      </c>
      <c r="K2" s="47">
        <f t="shared" ref="K2:K18" si="4">COUNTIF(L2:AK2,"=&gt;150")</f>
        <v>0</v>
      </c>
      <c r="L2" s="4">
        <v>3.44</v>
      </c>
      <c r="M2" s="5">
        <v>0.16700000000000001</v>
      </c>
      <c r="N2" s="4">
        <v>1.0900000000000001</v>
      </c>
      <c r="O2" s="4">
        <v>3.11</v>
      </c>
      <c r="P2" s="5" t="s">
        <v>31</v>
      </c>
      <c r="Q2" s="4">
        <v>6.85</v>
      </c>
      <c r="R2" s="4">
        <v>1.9</v>
      </c>
      <c r="S2" s="4">
        <v>1.24</v>
      </c>
      <c r="T2" s="5">
        <v>9.9900000000000003E-2</v>
      </c>
      <c r="U2" s="5">
        <v>0.27200000000000002</v>
      </c>
      <c r="V2" s="5">
        <v>9.64E-2</v>
      </c>
      <c r="W2" s="4">
        <v>1.69</v>
      </c>
      <c r="X2" s="4">
        <v>6.51</v>
      </c>
      <c r="Y2" s="4">
        <v>1.76</v>
      </c>
      <c r="Z2" s="5">
        <v>0.47199999999999998</v>
      </c>
      <c r="AA2" s="5">
        <v>0.33400000000000002</v>
      </c>
      <c r="AB2" s="4">
        <v>1.48</v>
      </c>
      <c r="AC2" s="6">
        <v>11.9</v>
      </c>
      <c r="AD2" s="4">
        <v>8.41</v>
      </c>
      <c r="AE2" s="6">
        <v>10.199999999999999</v>
      </c>
      <c r="AF2" s="4">
        <v>1.05</v>
      </c>
      <c r="AG2" s="4">
        <v>1.1000000000000001</v>
      </c>
      <c r="AH2" s="5">
        <v>0.42699999999999999</v>
      </c>
      <c r="AI2" s="7">
        <v>0.72099999999999997</v>
      </c>
      <c r="AJ2" s="7">
        <v>7.9899999999999999E-2</v>
      </c>
    </row>
    <row r="3" spans="1:36" x14ac:dyDescent="0.25">
      <c r="A3" s="15" t="s">
        <v>280</v>
      </c>
      <c r="B3" s="48" t="s">
        <v>281</v>
      </c>
      <c r="C3" s="20" t="s">
        <v>72</v>
      </c>
      <c r="D3" s="20">
        <v>0.24</v>
      </c>
      <c r="E3" s="20">
        <f t="shared" si="0"/>
        <v>88</v>
      </c>
      <c r="F3" s="20">
        <f t="shared" si="1"/>
        <v>88</v>
      </c>
      <c r="G3" s="4">
        <f>MEDIAN(L3:AJ3)</f>
        <v>3.62</v>
      </c>
      <c r="H3" s="4">
        <f>MAX(L3:AJ3)</f>
        <v>104</v>
      </c>
      <c r="I3" s="46">
        <f t="shared" si="2"/>
        <v>22</v>
      </c>
      <c r="J3" s="47">
        <f t="shared" si="3"/>
        <v>0</v>
      </c>
      <c r="K3" s="47">
        <f t="shared" si="4"/>
        <v>0</v>
      </c>
      <c r="L3" s="4">
        <v>7.12</v>
      </c>
      <c r="M3" s="4">
        <v>2.48</v>
      </c>
      <c r="N3" s="4">
        <v>2.62</v>
      </c>
      <c r="O3" s="4">
        <v>3.97</v>
      </c>
      <c r="P3" s="5" t="s">
        <v>30</v>
      </c>
      <c r="Q3" s="6">
        <v>46.8</v>
      </c>
      <c r="R3" s="5" t="s">
        <v>390</v>
      </c>
      <c r="S3" s="4">
        <v>4.22</v>
      </c>
      <c r="T3" s="5" t="s">
        <v>390</v>
      </c>
      <c r="U3" s="4">
        <v>1.19</v>
      </c>
      <c r="V3" s="5">
        <v>0.85599999999999998</v>
      </c>
      <c r="W3" s="6">
        <v>26.2</v>
      </c>
      <c r="X3" s="4">
        <v>2.82</v>
      </c>
      <c r="Y3" s="4">
        <v>4.6399999999999997</v>
      </c>
      <c r="Z3" s="6">
        <v>13.7</v>
      </c>
      <c r="AA3" s="5">
        <v>0.66100000000000003</v>
      </c>
      <c r="AB3" s="4">
        <v>2.86</v>
      </c>
      <c r="AC3" s="10">
        <v>104</v>
      </c>
      <c r="AD3" s="6">
        <v>11.2</v>
      </c>
      <c r="AE3" s="4">
        <v>5.81</v>
      </c>
      <c r="AF3" s="4">
        <v>4.5999999999999996</v>
      </c>
      <c r="AG3" s="4">
        <v>3.27</v>
      </c>
      <c r="AH3" s="4">
        <v>2.04</v>
      </c>
      <c r="AI3" s="11">
        <v>1.88</v>
      </c>
      <c r="AJ3" s="7">
        <v>0.93400000000000005</v>
      </c>
    </row>
    <row r="4" spans="1:36" x14ac:dyDescent="0.25">
      <c r="A4" s="15" t="s">
        <v>282</v>
      </c>
      <c r="B4" s="48" t="s">
        <v>283</v>
      </c>
      <c r="C4" s="20" t="s">
        <v>72</v>
      </c>
      <c r="D4" s="20">
        <v>4.9000000000000002E-2</v>
      </c>
      <c r="E4" s="20">
        <f t="shared" si="0"/>
        <v>0</v>
      </c>
      <c r="F4" s="20">
        <f t="shared" si="1"/>
        <v>0</v>
      </c>
      <c r="G4" s="4" t="s">
        <v>30</v>
      </c>
      <c r="H4" s="4" t="s">
        <v>30</v>
      </c>
      <c r="I4" s="46">
        <f t="shared" si="2"/>
        <v>0</v>
      </c>
      <c r="J4" s="47">
        <f t="shared" si="3"/>
        <v>0</v>
      </c>
      <c r="K4" s="47">
        <f t="shared" si="4"/>
        <v>0</v>
      </c>
      <c r="L4" s="5" t="s">
        <v>30</v>
      </c>
      <c r="M4" s="5" t="s">
        <v>30</v>
      </c>
      <c r="N4" s="5" t="s">
        <v>30</v>
      </c>
      <c r="O4" s="5" t="s">
        <v>30</v>
      </c>
      <c r="P4" s="5" t="s">
        <v>30</v>
      </c>
      <c r="Q4" s="5" t="s">
        <v>30</v>
      </c>
      <c r="R4" s="5" t="s">
        <v>30</v>
      </c>
      <c r="S4" s="5" t="s">
        <v>30</v>
      </c>
      <c r="T4" s="5" t="s">
        <v>30</v>
      </c>
      <c r="U4" s="5" t="s">
        <v>30</v>
      </c>
      <c r="V4" s="5" t="s">
        <v>30</v>
      </c>
      <c r="W4" s="5" t="s">
        <v>30</v>
      </c>
      <c r="X4" s="5" t="s">
        <v>30</v>
      </c>
      <c r="Y4" s="5" t="s">
        <v>30</v>
      </c>
      <c r="Z4" s="5" t="s">
        <v>30</v>
      </c>
      <c r="AA4" s="5" t="s">
        <v>30</v>
      </c>
      <c r="AB4" s="5" t="s">
        <v>30</v>
      </c>
      <c r="AC4" s="5" t="s">
        <v>30</v>
      </c>
      <c r="AD4" s="5" t="s">
        <v>30</v>
      </c>
      <c r="AE4" s="5" t="s">
        <v>30</v>
      </c>
      <c r="AF4" s="5" t="s">
        <v>30</v>
      </c>
      <c r="AG4" s="5" t="s">
        <v>30</v>
      </c>
      <c r="AH4" s="5" t="s">
        <v>30</v>
      </c>
      <c r="AI4" s="7" t="s">
        <v>30</v>
      </c>
      <c r="AJ4" s="7" t="s">
        <v>30</v>
      </c>
    </row>
    <row r="5" spans="1:36" x14ac:dyDescent="0.25">
      <c r="A5" s="15" t="s">
        <v>284</v>
      </c>
      <c r="B5" s="48" t="s">
        <v>285</v>
      </c>
      <c r="C5" s="20" t="s">
        <v>72</v>
      </c>
      <c r="D5" s="20">
        <v>8.4000000000000005E-2</v>
      </c>
      <c r="E5" s="20">
        <f t="shared" si="0"/>
        <v>80</v>
      </c>
      <c r="F5" s="20">
        <f t="shared" si="1"/>
        <v>52</v>
      </c>
      <c r="G5" s="4">
        <f>MEDIAN(L5:AJ5)</f>
        <v>0.33</v>
      </c>
      <c r="H5" s="4">
        <f>MAX(L5:AJ5)</f>
        <v>24.7</v>
      </c>
      <c r="I5" s="46">
        <f t="shared" si="2"/>
        <v>13</v>
      </c>
      <c r="J5" s="47">
        <f t="shared" si="3"/>
        <v>7</v>
      </c>
      <c r="K5" s="47">
        <f t="shared" si="4"/>
        <v>0</v>
      </c>
      <c r="L5" s="4">
        <v>1.44</v>
      </c>
      <c r="M5" s="5" t="s">
        <v>30</v>
      </c>
      <c r="N5" s="5">
        <v>0.33</v>
      </c>
      <c r="O5" s="5">
        <v>0.67700000000000005</v>
      </c>
      <c r="P5" s="5" t="s">
        <v>30</v>
      </c>
      <c r="Q5" s="5">
        <v>0.22</v>
      </c>
      <c r="R5" s="5" t="s">
        <v>30</v>
      </c>
      <c r="S5" s="5">
        <v>0.25</v>
      </c>
      <c r="T5" s="5" t="s">
        <v>31</v>
      </c>
      <c r="U5" s="5" t="s">
        <v>31</v>
      </c>
      <c r="V5" s="5" t="s">
        <v>30</v>
      </c>
      <c r="W5" s="5" t="s">
        <v>31</v>
      </c>
      <c r="X5" s="4">
        <v>2.4700000000000002</v>
      </c>
      <c r="Y5" s="5">
        <v>0.27200000000000002</v>
      </c>
      <c r="Z5" s="5" t="s">
        <v>31</v>
      </c>
      <c r="AA5" s="5" t="s">
        <v>31</v>
      </c>
      <c r="AB5" s="5">
        <v>0.28899999999999998</v>
      </c>
      <c r="AC5" s="6">
        <v>24.7</v>
      </c>
      <c r="AD5" s="4">
        <v>3.84</v>
      </c>
      <c r="AE5" s="5" t="s">
        <v>31</v>
      </c>
      <c r="AF5" s="5">
        <v>0.113</v>
      </c>
      <c r="AG5" s="5">
        <v>0.39900000000000002</v>
      </c>
      <c r="AH5" s="5" t="s">
        <v>31</v>
      </c>
      <c r="AI5" s="7">
        <v>0.251</v>
      </c>
      <c r="AJ5" s="7" t="s">
        <v>30</v>
      </c>
    </row>
    <row r="6" spans="1:36" x14ac:dyDescent="0.25">
      <c r="A6" s="15" t="s">
        <v>286</v>
      </c>
      <c r="B6" s="48" t="s">
        <v>287</v>
      </c>
      <c r="C6" s="20" t="s">
        <v>72</v>
      </c>
      <c r="D6" s="20">
        <v>6.2E-2</v>
      </c>
      <c r="E6" s="20">
        <f t="shared" si="0"/>
        <v>12</v>
      </c>
      <c r="F6" s="20">
        <f t="shared" si="1"/>
        <v>4</v>
      </c>
      <c r="G6" s="4">
        <f>MEDIAN(L6:AJ6)</f>
        <v>9.1700000000000004E-2</v>
      </c>
      <c r="H6" s="4">
        <f>MAX(L6:AJ6)</f>
        <v>9.1700000000000004E-2</v>
      </c>
      <c r="I6" s="46">
        <f t="shared" si="2"/>
        <v>1</v>
      </c>
      <c r="J6" s="47">
        <f t="shared" si="3"/>
        <v>2</v>
      </c>
      <c r="K6" s="47">
        <f t="shared" si="4"/>
        <v>0</v>
      </c>
      <c r="L6" s="5">
        <v>9.1700000000000004E-2</v>
      </c>
      <c r="M6" s="5" t="s">
        <v>30</v>
      </c>
      <c r="N6" s="5" t="s">
        <v>30</v>
      </c>
      <c r="O6" s="5" t="s">
        <v>31</v>
      </c>
      <c r="P6" s="5" t="s">
        <v>30</v>
      </c>
      <c r="Q6" s="5" t="s">
        <v>30</v>
      </c>
      <c r="R6" s="5" t="s">
        <v>30</v>
      </c>
      <c r="S6" s="5" t="s">
        <v>30</v>
      </c>
      <c r="T6" s="5" t="s">
        <v>30</v>
      </c>
      <c r="U6" s="5" t="s">
        <v>30</v>
      </c>
      <c r="V6" s="5" t="s">
        <v>30</v>
      </c>
      <c r="W6" s="5" t="s">
        <v>30</v>
      </c>
      <c r="X6" s="5" t="s">
        <v>30</v>
      </c>
      <c r="Y6" s="5" t="s">
        <v>30</v>
      </c>
      <c r="Z6" s="5" t="s">
        <v>30</v>
      </c>
      <c r="AA6" s="5" t="s">
        <v>30</v>
      </c>
      <c r="AB6" s="5" t="s">
        <v>30</v>
      </c>
      <c r="AC6" s="5" t="s">
        <v>30</v>
      </c>
      <c r="AD6" s="5" t="s">
        <v>31</v>
      </c>
      <c r="AE6" s="5" t="s">
        <v>30</v>
      </c>
      <c r="AF6" s="5" t="s">
        <v>30</v>
      </c>
      <c r="AG6" s="5" t="s">
        <v>30</v>
      </c>
      <c r="AH6" s="5" t="s">
        <v>30</v>
      </c>
      <c r="AI6" s="7" t="s">
        <v>30</v>
      </c>
      <c r="AJ6" s="7" t="s">
        <v>30</v>
      </c>
    </row>
    <row r="7" spans="1:36" x14ac:dyDescent="0.25">
      <c r="A7" s="15" t="s">
        <v>288</v>
      </c>
      <c r="B7" s="48" t="s">
        <v>289</v>
      </c>
      <c r="C7" s="20" t="s">
        <v>72</v>
      </c>
      <c r="D7" s="20">
        <v>0.04</v>
      </c>
      <c r="E7" s="20">
        <f t="shared" si="0"/>
        <v>92</v>
      </c>
      <c r="F7" s="20">
        <f t="shared" si="1"/>
        <v>92</v>
      </c>
      <c r="G7" s="4">
        <f>MEDIAN(L7:AJ7)</f>
        <v>0.78600000000000003</v>
      </c>
      <c r="H7" s="4">
        <f>MAX(L7:AJ7)</f>
        <v>177</v>
      </c>
      <c r="I7" s="46">
        <f t="shared" si="2"/>
        <v>23</v>
      </c>
      <c r="J7" s="47">
        <f t="shared" si="3"/>
        <v>0</v>
      </c>
      <c r="K7" s="47">
        <f t="shared" si="4"/>
        <v>0</v>
      </c>
      <c r="L7" s="4">
        <v>3.88</v>
      </c>
      <c r="M7" s="5">
        <v>0.104</v>
      </c>
      <c r="N7" s="5">
        <v>0.78600000000000003</v>
      </c>
      <c r="O7" s="4">
        <v>3.04</v>
      </c>
      <c r="P7" s="5" t="s">
        <v>30</v>
      </c>
      <c r="Q7" s="4">
        <v>1.43</v>
      </c>
      <c r="R7" s="5">
        <v>0.104</v>
      </c>
      <c r="S7" s="4">
        <v>1.1000000000000001</v>
      </c>
      <c r="T7" s="5">
        <v>0.25800000000000001</v>
      </c>
      <c r="U7" s="5">
        <v>0.157</v>
      </c>
      <c r="V7" s="5">
        <v>0.104</v>
      </c>
      <c r="W7" s="5">
        <v>0.35699999999999998</v>
      </c>
      <c r="X7" s="4">
        <v>1.46</v>
      </c>
      <c r="Y7" s="4">
        <v>1.82</v>
      </c>
      <c r="Z7" s="5">
        <v>0.53600000000000003</v>
      </c>
      <c r="AA7" s="5">
        <v>0.107</v>
      </c>
      <c r="AB7" s="5" t="s">
        <v>75</v>
      </c>
      <c r="AC7" s="10">
        <v>177</v>
      </c>
      <c r="AD7" s="6">
        <v>11.3</v>
      </c>
      <c r="AE7" s="4">
        <v>2.75</v>
      </c>
      <c r="AF7" s="4">
        <v>1.18</v>
      </c>
      <c r="AG7" s="4">
        <v>2.38</v>
      </c>
      <c r="AH7" s="5">
        <v>0.221</v>
      </c>
      <c r="AI7" s="7">
        <v>0.502</v>
      </c>
      <c r="AJ7" s="7">
        <v>9.7000000000000003E-2</v>
      </c>
    </row>
    <row r="8" spans="1:36" x14ac:dyDescent="0.25">
      <c r="A8" s="15" t="s">
        <v>290</v>
      </c>
      <c r="B8" s="48" t="s">
        <v>291</v>
      </c>
      <c r="C8" s="20" t="s">
        <v>72</v>
      </c>
      <c r="D8" s="20">
        <v>0.4</v>
      </c>
      <c r="E8" s="20">
        <f t="shared" si="0"/>
        <v>0</v>
      </c>
      <c r="F8" s="20">
        <f t="shared" si="1"/>
        <v>0</v>
      </c>
      <c r="G8" s="4" t="s">
        <v>30</v>
      </c>
      <c r="H8" s="4" t="s">
        <v>30</v>
      </c>
      <c r="I8" s="46">
        <f t="shared" si="2"/>
        <v>0</v>
      </c>
      <c r="J8" s="47">
        <f t="shared" si="3"/>
        <v>0</v>
      </c>
      <c r="K8" s="47">
        <f t="shared" si="4"/>
        <v>0</v>
      </c>
      <c r="L8" s="5" t="s">
        <v>30</v>
      </c>
      <c r="M8" s="5" t="s">
        <v>30</v>
      </c>
      <c r="N8" s="5" t="s">
        <v>30</v>
      </c>
      <c r="O8" s="5" t="s">
        <v>30</v>
      </c>
      <c r="P8" s="5" t="s">
        <v>30</v>
      </c>
      <c r="Q8" s="5" t="s">
        <v>30</v>
      </c>
      <c r="R8" s="5" t="s">
        <v>30</v>
      </c>
      <c r="S8" s="5" t="s">
        <v>30</v>
      </c>
      <c r="T8" s="5" t="s">
        <v>30</v>
      </c>
      <c r="U8" s="5" t="s">
        <v>30</v>
      </c>
      <c r="V8" s="5" t="s">
        <v>30</v>
      </c>
      <c r="W8" s="5" t="s">
        <v>30</v>
      </c>
      <c r="X8" s="5" t="s">
        <v>30</v>
      </c>
      <c r="Y8" s="5" t="s">
        <v>30</v>
      </c>
      <c r="Z8" s="5" t="s">
        <v>30</v>
      </c>
      <c r="AA8" s="5" t="s">
        <v>30</v>
      </c>
      <c r="AB8" s="5" t="s">
        <v>30</v>
      </c>
      <c r="AC8" s="5" t="s">
        <v>30</v>
      </c>
      <c r="AD8" s="5" t="s">
        <v>30</v>
      </c>
      <c r="AE8" s="5" t="s">
        <v>30</v>
      </c>
      <c r="AF8" s="5" t="s">
        <v>30</v>
      </c>
      <c r="AG8" s="5" t="s">
        <v>30</v>
      </c>
      <c r="AH8" s="5" t="s">
        <v>30</v>
      </c>
      <c r="AI8" s="7" t="s">
        <v>30</v>
      </c>
      <c r="AJ8" s="7" t="s">
        <v>30</v>
      </c>
    </row>
    <row r="9" spans="1:36" x14ac:dyDescent="0.25">
      <c r="A9" s="15" t="s">
        <v>292</v>
      </c>
      <c r="B9" s="48" t="s">
        <v>293</v>
      </c>
      <c r="C9" s="20" t="s">
        <v>72</v>
      </c>
      <c r="D9" s="20">
        <v>3.4000000000000002E-2</v>
      </c>
      <c r="E9" s="20">
        <f xml:space="preserve"> 100* ((I9+J9+K9)/25)</f>
        <v>84</v>
      </c>
      <c r="F9" s="20">
        <f t="shared" si="1"/>
        <v>80</v>
      </c>
      <c r="G9" s="4">
        <f>MEDIAN(L9:AJ9)</f>
        <v>0.78749999999999998</v>
      </c>
      <c r="H9" s="4">
        <f>MAX(L9:AJ9)</f>
        <v>21.1</v>
      </c>
      <c r="I9" s="46">
        <f t="shared" si="2"/>
        <v>20</v>
      </c>
      <c r="J9" s="47">
        <f t="shared" si="3"/>
        <v>0</v>
      </c>
      <c r="K9" s="47">
        <f t="shared" si="4"/>
        <v>1</v>
      </c>
      <c r="L9" s="4">
        <v>4.8</v>
      </c>
      <c r="M9" s="5" t="s">
        <v>30</v>
      </c>
      <c r="N9" s="5">
        <v>0.59799999999999998</v>
      </c>
      <c r="O9" s="4">
        <v>2.19</v>
      </c>
      <c r="P9" s="5" t="s">
        <v>30</v>
      </c>
      <c r="Q9" s="4">
        <v>1.68</v>
      </c>
      <c r="R9" s="5">
        <v>0.105</v>
      </c>
      <c r="S9" s="4">
        <v>2.0699999999999998</v>
      </c>
      <c r="T9" s="5">
        <v>0.28899999999999998</v>
      </c>
      <c r="U9" s="5">
        <v>0.13300000000000001</v>
      </c>
      <c r="V9" s="5">
        <v>0.105</v>
      </c>
      <c r="W9" s="5">
        <v>0.53600000000000003</v>
      </c>
      <c r="X9" s="4">
        <v>1.19</v>
      </c>
      <c r="Y9" s="4">
        <v>1.19</v>
      </c>
      <c r="Z9" s="5">
        <v>0.50700000000000001</v>
      </c>
      <c r="AA9" s="5" t="s">
        <v>30</v>
      </c>
      <c r="AB9" s="5">
        <v>0.85899999999999999</v>
      </c>
      <c r="AC9" s="6">
        <v>21.1</v>
      </c>
      <c r="AD9" s="6">
        <v>11.7</v>
      </c>
      <c r="AE9" s="13" t="s">
        <v>78</v>
      </c>
      <c r="AF9" s="5">
        <v>0.71599999999999997</v>
      </c>
      <c r="AG9" s="4">
        <v>1.33</v>
      </c>
      <c r="AH9" s="5">
        <v>0.30199999999999999</v>
      </c>
      <c r="AI9" s="7">
        <v>0.44500000000000001</v>
      </c>
      <c r="AJ9" s="5" t="s">
        <v>30</v>
      </c>
    </row>
    <row r="10" spans="1:36" x14ac:dyDescent="0.25">
      <c r="A10" s="15" t="s">
        <v>294</v>
      </c>
      <c r="B10" s="48" t="s">
        <v>295</v>
      </c>
      <c r="C10" s="20" t="s">
        <v>72</v>
      </c>
      <c r="D10" s="20">
        <v>4.3999999999999997E-2</v>
      </c>
      <c r="E10" s="20">
        <f t="shared" ref="E10:E18" si="5" xml:space="preserve"> 100* ((I10+J10)/25)</f>
        <v>100</v>
      </c>
      <c r="F10" s="20">
        <f t="shared" si="1"/>
        <v>100</v>
      </c>
      <c r="G10" s="4">
        <f>MEDIAN(L10:AJ10)</f>
        <v>1.43</v>
      </c>
      <c r="H10" s="4">
        <f>MAX(L10:AJ10)</f>
        <v>60.8</v>
      </c>
      <c r="I10" s="46">
        <f t="shared" si="2"/>
        <v>25</v>
      </c>
      <c r="J10" s="47">
        <f t="shared" si="3"/>
        <v>0</v>
      </c>
      <c r="K10" s="47">
        <f t="shared" si="4"/>
        <v>0</v>
      </c>
      <c r="L10" s="6">
        <v>10.6</v>
      </c>
      <c r="M10" s="5">
        <v>0.68100000000000005</v>
      </c>
      <c r="N10" s="4">
        <v>2.85</v>
      </c>
      <c r="O10" s="4">
        <v>6.39</v>
      </c>
      <c r="P10" s="5">
        <v>0.15</v>
      </c>
      <c r="Q10" s="4">
        <v>2.5499999999999998</v>
      </c>
      <c r="R10" s="5">
        <v>0.22800000000000001</v>
      </c>
      <c r="S10" s="4">
        <v>1.43</v>
      </c>
      <c r="T10" s="5">
        <v>0.32500000000000001</v>
      </c>
      <c r="U10" s="5">
        <v>0.23599999999999999</v>
      </c>
      <c r="V10" s="5">
        <v>0.16200000000000001</v>
      </c>
      <c r="W10" s="5">
        <v>0.84199999999999997</v>
      </c>
      <c r="X10" s="4">
        <v>7.73</v>
      </c>
      <c r="Y10" s="4">
        <v>3.46</v>
      </c>
      <c r="Z10" s="5">
        <v>0.9</v>
      </c>
      <c r="AA10" s="5">
        <v>0.56999999999999995</v>
      </c>
      <c r="AB10" s="4">
        <v>2.3199999999999998</v>
      </c>
      <c r="AC10" s="6">
        <v>60.8</v>
      </c>
      <c r="AD10" s="6">
        <v>31.9</v>
      </c>
      <c r="AE10" s="6">
        <v>12.9</v>
      </c>
      <c r="AF10" s="4">
        <v>1.88</v>
      </c>
      <c r="AG10" s="4">
        <v>3.52</v>
      </c>
      <c r="AH10" s="5">
        <v>0.75700000000000001</v>
      </c>
      <c r="AI10" s="11">
        <v>1.25</v>
      </c>
      <c r="AJ10" s="7">
        <v>8.8099999999999998E-2</v>
      </c>
    </row>
    <row r="11" spans="1:36" x14ac:dyDescent="0.25">
      <c r="A11" s="15" t="s">
        <v>296</v>
      </c>
      <c r="B11" s="48" t="s">
        <v>297</v>
      </c>
      <c r="C11" s="20" t="s">
        <v>72</v>
      </c>
      <c r="D11" s="20">
        <v>9.4E-2</v>
      </c>
      <c r="E11" s="20">
        <f t="shared" si="5"/>
        <v>92</v>
      </c>
      <c r="F11" s="20">
        <f t="shared" si="1"/>
        <v>88</v>
      </c>
      <c r="G11" s="4">
        <f>MEDIAN(L11:AJ11)</f>
        <v>0.73499999999999999</v>
      </c>
      <c r="H11" s="4">
        <f>MAX(L11:AJ11)</f>
        <v>38.6</v>
      </c>
      <c r="I11" s="46">
        <f t="shared" si="2"/>
        <v>22</v>
      </c>
      <c r="J11" s="47">
        <f t="shared" si="3"/>
        <v>1</v>
      </c>
      <c r="K11" s="47">
        <f t="shared" si="4"/>
        <v>0</v>
      </c>
      <c r="L11" s="5">
        <v>1.73</v>
      </c>
      <c r="M11" s="5" t="s">
        <v>30</v>
      </c>
      <c r="N11" s="5">
        <v>0.71</v>
      </c>
      <c r="O11" s="5">
        <v>2.14</v>
      </c>
      <c r="P11" s="5" t="s">
        <v>30</v>
      </c>
      <c r="Q11" s="5">
        <v>1.23</v>
      </c>
      <c r="R11" s="5" t="s">
        <v>31</v>
      </c>
      <c r="S11" s="4">
        <v>1.34</v>
      </c>
      <c r="T11" s="5">
        <v>0.26</v>
      </c>
      <c r="U11" s="5">
        <v>0.188</v>
      </c>
      <c r="V11" s="5">
        <v>0.17</v>
      </c>
      <c r="W11" s="5">
        <v>0.312</v>
      </c>
      <c r="X11" s="5">
        <v>0.90600000000000003</v>
      </c>
      <c r="Y11" s="4">
        <v>1.31</v>
      </c>
      <c r="Z11" s="5">
        <v>0.41099999999999998</v>
      </c>
      <c r="AA11" s="5">
        <v>0.13500000000000001</v>
      </c>
      <c r="AB11" s="5">
        <v>0.90900000000000003</v>
      </c>
      <c r="AC11" s="13">
        <v>38.6</v>
      </c>
      <c r="AD11" s="4">
        <v>6.51</v>
      </c>
      <c r="AE11" s="5">
        <v>0.157</v>
      </c>
      <c r="AF11" s="5">
        <v>0.76</v>
      </c>
      <c r="AG11" s="4">
        <v>1.94</v>
      </c>
      <c r="AH11" s="5">
        <v>0.13200000000000001</v>
      </c>
      <c r="AI11" s="7">
        <v>0.56699999999999995</v>
      </c>
      <c r="AJ11" s="7">
        <v>0.11600000000000001</v>
      </c>
    </row>
    <row r="12" spans="1:36" x14ac:dyDescent="0.25">
      <c r="A12" s="15" t="s">
        <v>298</v>
      </c>
      <c r="B12" s="48" t="s">
        <v>299</v>
      </c>
      <c r="C12" s="20" t="s">
        <v>72</v>
      </c>
      <c r="D12" s="20">
        <v>0.28999999999999998</v>
      </c>
      <c r="E12" s="20">
        <f t="shared" si="5"/>
        <v>0</v>
      </c>
      <c r="F12" s="20">
        <f t="shared" si="1"/>
        <v>0</v>
      </c>
      <c r="G12" s="4" t="s">
        <v>30</v>
      </c>
      <c r="H12" s="4" t="s">
        <v>30</v>
      </c>
      <c r="I12" s="46">
        <f t="shared" si="2"/>
        <v>0</v>
      </c>
      <c r="J12" s="47">
        <f t="shared" si="3"/>
        <v>0</v>
      </c>
      <c r="K12" s="47">
        <f t="shared" si="4"/>
        <v>0</v>
      </c>
      <c r="L12" s="5" t="s">
        <v>30</v>
      </c>
      <c r="M12" s="5" t="s">
        <v>30</v>
      </c>
      <c r="N12" s="5" t="s">
        <v>30</v>
      </c>
      <c r="O12" s="5" t="s">
        <v>30</v>
      </c>
      <c r="P12" s="5" t="s">
        <v>30</v>
      </c>
      <c r="Q12" s="5" t="s">
        <v>30</v>
      </c>
      <c r="R12" s="5" t="s">
        <v>30</v>
      </c>
      <c r="S12" s="5" t="s">
        <v>30</v>
      </c>
      <c r="T12" s="5" t="s">
        <v>30</v>
      </c>
      <c r="U12" s="5" t="s">
        <v>30</v>
      </c>
      <c r="V12" s="5" t="s">
        <v>30</v>
      </c>
      <c r="W12" s="5" t="s">
        <v>30</v>
      </c>
      <c r="X12" s="5" t="s">
        <v>30</v>
      </c>
      <c r="Y12" s="5" t="s">
        <v>30</v>
      </c>
      <c r="Z12" s="5" t="s">
        <v>30</v>
      </c>
      <c r="AA12" s="5" t="s">
        <v>30</v>
      </c>
      <c r="AB12" s="5" t="s">
        <v>30</v>
      </c>
      <c r="AC12" s="5" t="s">
        <v>30</v>
      </c>
      <c r="AD12" s="5" t="s">
        <v>30</v>
      </c>
      <c r="AE12" s="5" t="s">
        <v>30</v>
      </c>
      <c r="AF12" s="5" t="s">
        <v>30</v>
      </c>
      <c r="AG12" s="5" t="s">
        <v>30</v>
      </c>
      <c r="AH12" s="5" t="s">
        <v>30</v>
      </c>
      <c r="AI12" s="7" t="s">
        <v>30</v>
      </c>
      <c r="AJ12" s="7" t="s">
        <v>30</v>
      </c>
    </row>
    <row r="13" spans="1:36" x14ac:dyDescent="0.25">
      <c r="A13" s="15" t="s">
        <v>29</v>
      </c>
      <c r="B13" s="48" t="s">
        <v>300</v>
      </c>
      <c r="C13" s="20" t="s">
        <v>72</v>
      </c>
      <c r="D13" s="20">
        <v>0.13</v>
      </c>
      <c r="E13" s="20">
        <f t="shared" si="5"/>
        <v>92</v>
      </c>
      <c r="F13" s="20">
        <f t="shared" si="1"/>
        <v>80</v>
      </c>
      <c r="G13" s="4">
        <f>MEDIAN(L13:AJ13)</f>
        <v>1.615</v>
      </c>
      <c r="H13" s="4">
        <f>MAX(L13:AJ13)</f>
        <v>36.9</v>
      </c>
      <c r="I13" s="46">
        <f t="shared" si="2"/>
        <v>20</v>
      </c>
      <c r="J13" s="47">
        <f t="shared" si="3"/>
        <v>3</v>
      </c>
      <c r="K13" s="47">
        <f t="shared" si="4"/>
        <v>0</v>
      </c>
      <c r="L13" s="4">
        <v>5.82</v>
      </c>
      <c r="M13" s="5" t="s">
        <v>30</v>
      </c>
      <c r="N13" s="4">
        <v>1.21</v>
      </c>
      <c r="O13" s="4">
        <v>3.14</v>
      </c>
      <c r="P13" s="5" t="s">
        <v>30</v>
      </c>
      <c r="Q13" s="4">
        <v>4.59</v>
      </c>
      <c r="R13" s="5">
        <v>0.184</v>
      </c>
      <c r="S13" s="4">
        <v>3.87</v>
      </c>
      <c r="T13" s="5">
        <v>0.45100000000000001</v>
      </c>
      <c r="U13" s="5">
        <v>0.35099999999999998</v>
      </c>
      <c r="V13" s="5" t="s">
        <v>31</v>
      </c>
      <c r="W13" s="4">
        <v>1.1399999999999999</v>
      </c>
      <c r="X13" s="4">
        <v>1.88</v>
      </c>
      <c r="Y13" s="4">
        <v>2.25</v>
      </c>
      <c r="Z13" s="5">
        <v>0.433</v>
      </c>
      <c r="AA13" s="5" t="s">
        <v>31</v>
      </c>
      <c r="AB13" s="4">
        <v>2.71</v>
      </c>
      <c r="AC13" s="13">
        <v>36.9</v>
      </c>
      <c r="AD13" s="6">
        <v>12.6</v>
      </c>
      <c r="AE13" s="4">
        <v>4.45</v>
      </c>
      <c r="AF13" s="5">
        <v>0.78300000000000003</v>
      </c>
      <c r="AG13" s="4">
        <v>1.35</v>
      </c>
      <c r="AH13" s="5">
        <v>0.35</v>
      </c>
      <c r="AI13" s="7">
        <v>0.81100000000000005</v>
      </c>
      <c r="AJ13" s="7" t="s">
        <v>31</v>
      </c>
    </row>
    <row r="14" spans="1:36" x14ac:dyDescent="0.25">
      <c r="A14" s="15" t="s">
        <v>32</v>
      </c>
      <c r="B14" s="48" t="s">
        <v>301</v>
      </c>
      <c r="C14" s="20" t="s">
        <v>72</v>
      </c>
      <c r="D14" s="20">
        <v>0.56000000000000005</v>
      </c>
      <c r="E14" s="20">
        <f t="shared" si="5"/>
        <v>100</v>
      </c>
      <c r="F14" s="20">
        <f t="shared" si="1"/>
        <v>76</v>
      </c>
      <c r="G14" s="4">
        <f>MEDIAN(L14:AJ14)</f>
        <v>4.1500000000000004</v>
      </c>
      <c r="H14" s="4">
        <f>MAX(L14:AJ14)</f>
        <v>104</v>
      </c>
      <c r="I14" s="46">
        <f t="shared" si="2"/>
        <v>19</v>
      </c>
      <c r="J14" s="47">
        <f t="shared" si="3"/>
        <v>6</v>
      </c>
      <c r="K14" s="47">
        <f t="shared" si="4"/>
        <v>0</v>
      </c>
      <c r="L14" s="4">
        <v>8.33</v>
      </c>
      <c r="M14" s="4">
        <v>1.06</v>
      </c>
      <c r="N14" s="4">
        <v>2.74</v>
      </c>
      <c r="O14" s="4">
        <v>8.41</v>
      </c>
      <c r="P14" s="5" t="s">
        <v>31</v>
      </c>
      <c r="Q14" s="4">
        <v>5.67</v>
      </c>
      <c r="R14" s="5" t="s">
        <v>31</v>
      </c>
      <c r="S14" s="6">
        <v>28.3</v>
      </c>
      <c r="T14" s="5">
        <v>0.91</v>
      </c>
      <c r="U14" s="5" t="s">
        <v>31</v>
      </c>
      <c r="V14" s="5" t="s">
        <v>31</v>
      </c>
      <c r="W14" s="4">
        <v>1.55</v>
      </c>
      <c r="X14" s="4">
        <v>6.11</v>
      </c>
      <c r="Y14" s="4">
        <v>4.1500000000000004</v>
      </c>
      <c r="Z14" s="4">
        <v>1.55</v>
      </c>
      <c r="AA14" s="5" t="s">
        <v>31</v>
      </c>
      <c r="AB14" s="6">
        <v>19</v>
      </c>
      <c r="AC14" s="14">
        <v>104</v>
      </c>
      <c r="AD14" s="6">
        <v>23.7</v>
      </c>
      <c r="AE14" s="4">
        <v>3.1</v>
      </c>
      <c r="AF14" s="4">
        <v>3.08</v>
      </c>
      <c r="AG14" s="4">
        <v>5.22</v>
      </c>
      <c r="AH14" s="5">
        <v>0.71299999999999997</v>
      </c>
      <c r="AI14" s="11">
        <v>1.8</v>
      </c>
      <c r="AJ14" s="7" t="s">
        <v>31</v>
      </c>
    </row>
    <row r="15" spans="1:36" s="21" customFormat="1" x14ac:dyDescent="0.25">
      <c r="A15" s="15" t="s">
        <v>302</v>
      </c>
      <c r="B15" s="48" t="s">
        <v>303</v>
      </c>
      <c r="C15" s="20" t="s">
        <v>72</v>
      </c>
      <c r="D15" s="20">
        <v>5.0999999999999997E-2</v>
      </c>
      <c r="E15" s="20">
        <f t="shared" si="5"/>
        <v>96</v>
      </c>
      <c r="F15" s="20">
        <f t="shared" si="1"/>
        <v>96</v>
      </c>
      <c r="G15" s="4">
        <f>MEDIAN(L15:AJ15)</f>
        <v>1.7749999999999999</v>
      </c>
      <c r="H15" s="4">
        <f>MAX(L15:AJ15)</f>
        <v>514</v>
      </c>
      <c r="I15" s="46">
        <f t="shared" si="2"/>
        <v>24</v>
      </c>
      <c r="J15" s="47">
        <f t="shared" si="3"/>
        <v>0</v>
      </c>
      <c r="K15" s="47">
        <f t="shared" si="4"/>
        <v>0</v>
      </c>
      <c r="L15" s="4">
        <v>7.81</v>
      </c>
      <c r="M15" s="4">
        <v>1.82</v>
      </c>
      <c r="N15" s="4">
        <v>1.92</v>
      </c>
      <c r="O15" s="4">
        <v>5.34</v>
      </c>
      <c r="P15" s="5" t="s">
        <v>75</v>
      </c>
      <c r="Q15" s="4">
        <v>5.17</v>
      </c>
      <c r="R15" s="5">
        <v>0.182</v>
      </c>
      <c r="S15" s="5">
        <v>0.90700000000000003</v>
      </c>
      <c r="T15" s="5">
        <v>0.314</v>
      </c>
      <c r="U15" s="5">
        <v>0.24</v>
      </c>
      <c r="V15" s="5">
        <v>0.12</v>
      </c>
      <c r="W15" s="5">
        <v>0.95599999999999996</v>
      </c>
      <c r="X15" s="4">
        <v>3.44</v>
      </c>
      <c r="Y15" s="4">
        <v>3.91</v>
      </c>
      <c r="Z15" s="5">
        <v>0.94199999999999995</v>
      </c>
      <c r="AA15" s="5">
        <v>0.53400000000000003</v>
      </c>
      <c r="AB15" s="4">
        <v>1.73</v>
      </c>
      <c r="AC15" s="14">
        <v>514</v>
      </c>
      <c r="AD15" s="6">
        <v>29.7</v>
      </c>
      <c r="AE15" s="4">
        <v>8.1</v>
      </c>
      <c r="AF15" s="4">
        <v>1.97</v>
      </c>
      <c r="AG15" s="4">
        <v>2.77</v>
      </c>
      <c r="AH15" s="5">
        <v>0.77</v>
      </c>
      <c r="AI15" s="11">
        <v>1.4</v>
      </c>
      <c r="AJ15" s="7">
        <v>5.7200000000000001E-2</v>
      </c>
    </row>
    <row r="16" spans="1:36" s="21" customFormat="1" x14ac:dyDescent="0.25">
      <c r="A16" s="15" t="s">
        <v>304</v>
      </c>
      <c r="B16" s="48" t="s">
        <v>305</v>
      </c>
      <c r="C16" s="20" t="s">
        <v>72</v>
      </c>
      <c r="D16" s="20">
        <v>0.13</v>
      </c>
      <c r="E16" s="20">
        <f t="shared" si="5"/>
        <v>4</v>
      </c>
      <c r="F16" s="20">
        <f t="shared" si="1"/>
        <v>0</v>
      </c>
      <c r="G16" s="4" t="s">
        <v>391</v>
      </c>
      <c r="H16" s="4" t="s">
        <v>391</v>
      </c>
      <c r="I16" s="46">
        <f t="shared" si="2"/>
        <v>0</v>
      </c>
      <c r="J16" s="47">
        <f t="shared" si="3"/>
        <v>1</v>
      </c>
      <c r="K16" s="47">
        <f t="shared" si="4"/>
        <v>0</v>
      </c>
      <c r="L16" s="5" t="s">
        <v>30</v>
      </c>
      <c r="M16" s="5" t="s">
        <v>30</v>
      </c>
      <c r="N16" s="5" t="s">
        <v>30</v>
      </c>
      <c r="O16" s="5" t="s">
        <v>30</v>
      </c>
      <c r="P16" s="5" t="s">
        <v>30</v>
      </c>
      <c r="Q16" s="5" t="s">
        <v>31</v>
      </c>
      <c r="R16" s="5" t="s">
        <v>30</v>
      </c>
      <c r="S16" s="5" t="s">
        <v>30</v>
      </c>
      <c r="T16" s="5" t="s">
        <v>30</v>
      </c>
      <c r="U16" s="5" t="s">
        <v>30</v>
      </c>
      <c r="V16" s="5" t="s">
        <v>30</v>
      </c>
      <c r="W16" s="5" t="s">
        <v>30</v>
      </c>
      <c r="X16" s="5" t="s">
        <v>30</v>
      </c>
      <c r="Y16" s="5" t="s">
        <v>30</v>
      </c>
      <c r="Z16" s="5" t="s">
        <v>30</v>
      </c>
      <c r="AA16" s="5" t="s">
        <v>30</v>
      </c>
      <c r="AB16" s="5" t="s">
        <v>30</v>
      </c>
      <c r="AC16" s="5" t="s">
        <v>30</v>
      </c>
      <c r="AD16" s="5" t="s">
        <v>30</v>
      </c>
      <c r="AE16" s="5" t="s">
        <v>30</v>
      </c>
      <c r="AF16" s="5" t="s">
        <v>30</v>
      </c>
      <c r="AG16" s="5" t="s">
        <v>30</v>
      </c>
      <c r="AH16" s="5" t="s">
        <v>30</v>
      </c>
      <c r="AI16" s="7" t="s">
        <v>30</v>
      </c>
      <c r="AJ16" s="7" t="s">
        <v>30</v>
      </c>
    </row>
    <row r="17" spans="1:36" s="21" customFormat="1" x14ac:dyDescent="0.25">
      <c r="A17" s="15" t="s">
        <v>306</v>
      </c>
      <c r="B17" s="48" t="s">
        <v>307</v>
      </c>
      <c r="C17" s="20" t="s">
        <v>72</v>
      </c>
      <c r="D17" s="20">
        <v>7.1999999999999995E-2</v>
      </c>
      <c r="E17" s="20">
        <f t="shared" si="5"/>
        <v>0</v>
      </c>
      <c r="F17" s="20">
        <f t="shared" si="1"/>
        <v>0</v>
      </c>
      <c r="G17" s="4" t="s">
        <v>30</v>
      </c>
      <c r="H17" s="4" t="s">
        <v>30</v>
      </c>
      <c r="I17" s="46">
        <f t="shared" si="2"/>
        <v>0</v>
      </c>
      <c r="J17" s="47">
        <f t="shared" si="3"/>
        <v>0</v>
      </c>
      <c r="K17" s="47">
        <f t="shared" si="4"/>
        <v>0</v>
      </c>
      <c r="L17" s="5" t="s">
        <v>30</v>
      </c>
      <c r="M17" s="5" t="s">
        <v>30</v>
      </c>
      <c r="N17" s="5" t="s">
        <v>30</v>
      </c>
      <c r="O17" s="5" t="s">
        <v>30</v>
      </c>
      <c r="P17" s="5" t="s">
        <v>30</v>
      </c>
      <c r="Q17" s="5" t="s">
        <v>30</v>
      </c>
      <c r="R17" s="5" t="s">
        <v>30</v>
      </c>
      <c r="S17" s="5" t="s">
        <v>30</v>
      </c>
      <c r="T17" s="5" t="s">
        <v>30</v>
      </c>
      <c r="U17" s="5" t="s">
        <v>30</v>
      </c>
      <c r="V17" s="5" t="s">
        <v>30</v>
      </c>
      <c r="W17" s="5" t="s">
        <v>30</v>
      </c>
      <c r="X17" s="5" t="s">
        <v>30</v>
      </c>
      <c r="Y17" s="5" t="s">
        <v>30</v>
      </c>
      <c r="Z17" s="5" t="s">
        <v>30</v>
      </c>
      <c r="AA17" s="5" t="s">
        <v>30</v>
      </c>
      <c r="AB17" s="5" t="s">
        <v>30</v>
      </c>
      <c r="AC17" s="5" t="s">
        <v>30</v>
      </c>
      <c r="AD17" s="5" t="s">
        <v>30</v>
      </c>
      <c r="AE17" s="5" t="s">
        <v>30</v>
      </c>
      <c r="AF17" s="5" t="s">
        <v>30</v>
      </c>
      <c r="AG17" s="5" t="s">
        <v>30</v>
      </c>
      <c r="AH17" s="5" t="s">
        <v>30</v>
      </c>
      <c r="AI17" s="7" t="s">
        <v>30</v>
      </c>
      <c r="AJ17" s="7" t="s">
        <v>30</v>
      </c>
    </row>
    <row r="18" spans="1:36" s="21" customFormat="1" x14ac:dyDescent="0.25">
      <c r="A18" s="15" t="s">
        <v>308</v>
      </c>
      <c r="B18" s="48" t="s">
        <v>309</v>
      </c>
      <c r="C18" s="20" t="s">
        <v>72</v>
      </c>
      <c r="D18" s="20">
        <v>6.7000000000000004E-2</v>
      </c>
      <c r="E18" s="20">
        <f t="shared" si="5"/>
        <v>32</v>
      </c>
      <c r="F18" s="20">
        <f t="shared" si="1"/>
        <v>16</v>
      </c>
      <c r="G18" s="4">
        <f>MEDIAN(L18:AJ18)</f>
        <v>0.53600000000000003</v>
      </c>
      <c r="H18" s="4">
        <f>MAX(L18:AJ18)</f>
        <v>1.85</v>
      </c>
      <c r="I18" s="46">
        <f t="shared" si="2"/>
        <v>4</v>
      </c>
      <c r="J18" s="47">
        <f t="shared" si="3"/>
        <v>4</v>
      </c>
      <c r="K18" s="47">
        <f t="shared" si="4"/>
        <v>0</v>
      </c>
      <c r="L18" s="5">
        <v>0.105</v>
      </c>
      <c r="M18" s="5" t="s">
        <v>30</v>
      </c>
      <c r="N18" s="5" t="s">
        <v>31</v>
      </c>
      <c r="O18" s="5">
        <v>0.14499999999999999</v>
      </c>
      <c r="P18" s="5" t="s">
        <v>30</v>
      </c>
      <c r="Q18" s="5" t="s">
        <v>31</v>
      </c>
      <c r="R18" s="5" t="s">
        <v>30</v>
      </c>
      <c r="S18" s="5" t="s">
        <v>30</v>
      </c>
      <c r="T18" s="5" t="s">
        <v>30</v>
      </c>
      <c r="U18" s="5" t="s">
        <v>30</v>
      </c>
      <c r="V18" s="5" t="s">
        <v>30</v>
      </c>
      <c r="W18" s="5" t="s">
        <v>30</v>
      </c>
      <c r="X18" s="5" t="s">
        <v>31</v>
      </c>
      <c r="Y18" s="5" t="s">
        <v>30</v>
      </c>
      <c r="Z18" s="5" t="s">
        <v>30</v>
      </c>
      <c r="AA18" s="5" t="s">
        <v>30</v>
      </c>
      <c r="AB18" s="5" t="s">
        <v>31</v>
      </c>
      <c r="AC18" s="4">
        <v>1.85</v>
      </c>
      <c r="AD18" s="5">
        <v>0.92700000000000005</v>
      </c>
      <c r="AE18" s="5" t="s">
        <v>30</v>
      </c>
      <c r="AF18" s="5" t="s">
        <v>30</v>
      </c>
      <c r="AG18" s="5" t="s">
        <v>30</v>
      </c>
      <c r="AH18" s="5" t="s">
        <v>30</v>
      </c>
      <c r="AI18" s="7" t="s">
        <v>30</v>
      </c>
      <c r="AJ18" s="7" t="s">
        <v>30</v>
      </c>
    </row>
    <row r="19" spans="1:36" x14ac:dyDescent="0.25">
      <c r="I19" s="20"/>
      <c r="J19" s="2">
        <f>MEDIAN(L19:AJ19)</f>
        <v>19.451000000000001</v>
      </c>
      <c r="K19" s="2" t="s">
        <v>521</v>
      </c>
      <c r="L19" s="2">
        <f t="shared" ref="L19:AJ19" si="6">SUM(L2:L18)</f>
        <v>55.166699999999992</v>
      </c>
      <c r="M19" s="2">
        <f t="shared" si="6"/>
        <v>6.3120000000000003</v>
      </c>
      <c r="N19" s="2">
        <f t="shared" si="6"/>
        <v>14.854000000000003</v>
      </c>
      <c r="O19" s="2">
        <f t="shared" si="6"/>
        <v>38.552</v>
      </c>
      <c r="P19" s="2">
        <f t="shared" si="6"/>
        <v>0.15</v>
      </c>
      <c r="Q19" s="2">
        <f t="shared" si="6"/>
        <v>76.19</v>
      </c>
      <c r="R19" s="2">
        <f t="shared" si="6"/>
        <v>2.7030000000000003</v>
      </c>
      <c r="S19" s="2">
        <f t="shared" si="6"/>
        <v>44.727000000000004</v>
      </c>
      <c r="T19" s="2">
        <f t="shared" si="6"/>
        <v>2.9069000000000003</v>
      </c>
      <c r="U19" s="2">
        <f t="shared" si="6"/>
        <v>2.7670000000000003</v>
      </c>
      <c r="V19" s="2">
        <f t="shared" si="6"/>
        <v>1.6133999999999999</v>
      </c>
      <c r="W19" s="2">
        <f t="shared" si="6"/>
        <v>33.583000000000006</v>
      </c>
      <c r="X19" s="2">
        <f t="shared" si="6"/>
        <v>34.515999999999998</v>
      </c>
      <c r="Y19" s="2">
        <f t="shared" si="6"/>
        <v>24.761999999999997</v>
      </c>
      <c r="Z19" s="2">
        <f t="shared" si="6"/>
        <v>19.451000000000001</v>
      </c>
      <c r="AA19" s="2">
        <f t="shared" si="6"/>
        <v>2.3410000000000002</v>
      </c>
      <c r="AB19" s="2">
        <f t="shared" si="6"/>
        <v>32.156999999999996</v>
      </c>
      <c r="AC19" s="2">
        <f t="shared" si="6"/>
        <v>1094.8499999999999</v>
      </c>
      <c r="AD19" s="2">
        <f t="shared" si="6"/>
        <v>151.78699999999998</v>
      </c>
      <c r="AE19" s="2">
        <f t="shared" si="6"/>
        <v>47.466999999999999</v>
      </c>
      <c r="AF19" s="2">
        <f t="shared" si="6"/>
        <v>16.131999999999998</v>
      </c>
      <c r="AG19" s="2">
        <f t="shared" si="6"/>
        <v>23.278999999999996</v>
      </c>
      <c r="AH19" s="2">
        <f t="shared" si="6"/>
        <v>5.7119999999999997</v>
      </c>
      <c r="AI19" s="2">
        <f t="shared" si="6"/>
        <v>9.6270000000000007</v>
      </c>
      <c r="AJ19" s="2">
        <f t="shared" si="6"/>
        <v>1.3722000000000001</v>
      </c>
    </row>
    <row r="20" spans="1:36" x14ac:dyDescent="0.25">
      <c r="K20" s="9" t="s">
        <v>392</v>
      </c>
      <c r="L20" s="9">
        <f t="shared" ref="L20:AJ20" si="7">COUNT(L2:L18)</f>
        <v>12</v>
      </c>
      <c r="M20" s="9">
        <f t="shared" si="7"/>
        <v>6</v>
      </c>
      <c r="N20" s="9">
        <f t="shared" si="7"/>
        <v>10</v>
      </c>
      <c r="O20" s="9">
        <f t="shared" si="7"/>
        <v>11</v>
      </c>
      <c r="P20" s="9">
        <f t="shared" si="7"/>
        <v>1</v>
      </c>
      <c r="Q20" s="9">
        <f t="shared" si="7"/>
        <v>10</v>
      </c>
      <c r="R20" s="9">
        <f t="shared" si="7"/>
        <v>6</v>
      </c>
      <c r="S20" s="9">
        <f t="shared" si="7"/>
        <v>10</v>
      </c>
      <c r="T20" s="9">
        <f t="shared" si="7"/>
        <v>8</v>
      </c>
      <c r="U20" s="9">
        <f t="shared" si="7"/>
        <v>8</v>
      </c>
      <c r="V20" s="9">
        <f t="shared" si="7"/>
        <v>7</v>
      </c>
      <c r="W20" s="9">
        <f t="shared" si="7"/>
        <v>9</v>
      </c>
      <c r="X20" s="9">
        <f t="shared" si="7"/>
        <v>10</v>
      </c>
      <c r="Y20" s="9">
        <f t="shared" si="7"/>
        <v>10</v>
      </c>
      <c r="Z20" s="9">
        <f t="shared" si="7"/>
        <v>9</v>
      </c>
      <c r="AA20" s="9">
        <f t="shared" si="7"/>
        <v>6</v>
      </c>
      <c r="AB20" s="9">
        <f t="shared" si="7"/>
        <v>9</v>
      </c>
      <c r="AC20" s="9">
        <f t="shared" si="7"/>
        <v>11</v>
      </c>
      <c r="AD20" s="9">
        <f t="shared" si="7"/>
        <v>11</v>
      </c>
      <c r="AE20" s="9">
        <f t="shared" si="7"/>
        <v>8</v>
      </c>
      <c r="AF20" s="9">
        <f t="shared" si="7"/>
        <v>10</v>
      </c>
      <c r="AG20" s="9">
        <f t="shared" si="7"/>
        <v>10</v>
      </c>
      <c r="AH20" s="9">
        <f t="shared" si="7"/>
        <v>9</v>
      </c>
      <c r="AI20" s="9">
        <f t="shared" si="7"/>
        <v>10</v>
      </c>
      <c r="AJ20" s="9">
        <f t="shared" si="7"/>
        <v>6</v>
      </c>
    </row>
    <row r="21" spans="1:36" x14ac:dyDescent="0.25">
      <c r="K21" s="9" t="s">
        <v>31</v>
      </c>
      <c r="L21" s="9">
        <f t="shared" ref="L21:AJ21" si="8">COUNTIF(L2:L18,"&lt;LCMRL")</f>
        <v>0</v>
      </c>
      <c r="M21" s="9">
        <f t="shared" si="8"/>
        <v>0</v>
      </c>
      <c r="N21" s="9">
        <f t="shared" si="8"/>
        <v>1</v>
      </c>
      <c r="O21" s="9">
        <f t="shared" si="8"/>
        <v>1</v>
      </c>
      <c r="P21" s="9">
        <f t="shared" si="8"/>
        <v>3</v>
      </c>
      <c r="Q21" s="9">
        <f t="shared" si="8"/>
        <v>2</v>
      </c>
      <c r="R21" s="9">
        <f t="shared" si="8"/>
        <v>3</v>
      </c>
      <c r="S21" s="9">
        <f t="shared" si="8"/>
        <v>0</v>
      </c>
      <c r="T21" s="9">
        <f t="shared" si="8"/>
        <v>2</v>
      </c>
      <c r="U21" s="9">
        <f t="shared" si="8"/>
        <v>2</v>
      </c>
      <c r="V21" s="9">
        <f t="shared" si="8"/>
        <v>2</v>
      </c>
      <c r="W21" s="9">
        <f t="shared" si="8"/>
        <v>1</v>
      </c>
      <c r="X21" s="9">
        <f t="shared" si="8"/>
        <v>1</v>
      </c>
      <c r="Y21" s="9">
        <f t="shared" si="8"/>
        <v>0</v>
      </c>
      <c r="Z21" s="9">
        <f t="shared" si="8"/>
        <v>1</v>
      </c>
      <c r="AA21" s="9">
        <f t="shared" si="8"/>
        <v>3</v>
      </c>
      <c r="AB21" s="9">
        <f t="shared" si="8"/>
        <v>2</v>
      </c>
      <c r="AC21" s="9">
        <f t="shared" si="8"/>
        <v>0</v>
      </c>
      <c r="AD21" s="9">
        <f t="shared" si="8"/>
        <v>1</v>
      </c>
      <c r="AE21" s="9">
        <f t="shared" si="8"/>
        <v>2</v>
      </c>
      <c r="AF21" s="9">
        <f t="shared" si="8"/>
        <v>0</v>
      </c>
      <c r="AG21" s="9">
        <f t="shared" si="8"/>
        <v>0</v>
      </c>
      <c r="AH21" s="9">
        <f t="shared" si="8"/>
        <v>1</v>
      </c>
      <c r="AI21" s="9">
        <f t="shared" si="8"/>
        <v>0</v>
      </c>
      <c r="AJ21" s="9">
        <f t="shared" si="8"/>
        <v>2</v>
      </c>
    </row>
    <row r="22" spans="1:36" x14ac:dyDescent="0.25">
      <c r="K22" s="9" t="s">
        <v>393</v>
      </c>
      <c r="L22" s="9">
        <f t="shared" ref="L22:AJ22" si="9">SUM(L20:L21)</f>
        <v>12</v>
      </c>
      <c r="M22" s="9">
        <f t="shared" si="9"/>
        <v>6</v>
      </c>
      <c r="N22" s="9">
        <f t="shared" si="9"/>
        <v>11</v>
      </c>
      <c r="O22" s="9">
        <f t="shared" si="9"/>
        <v>12</v>
      </c>
      <c r="P22" s="9">
        <f t="shared" si="9"/>
        <v>4</v>
      </c>
      <c r="Q22" s="9">
        <f t="shared" si="9"/>
        <v>12</v>
      </c>
      <c r="R22" s="9">
        <f t="shared" si="9"/>
        <v>9</v>
      </c>
      <c r="S22" s="9">
        <f t="shared" si="9"/>
        <v>10</v>
      </c>
      <c r="T22" s="9">
        <f t="shared" si="9"/>
        <v>10</v>
      </c>
      <c r="U22" s="9">
        <f t="shared" si="9"/>
        <v>10</v>
      </c>
      <c r="V22" s="9">
        <f t="shared" si="9"/>
        <v>9</v>
      </c>
      <c r="W22" s="9">
        <f t="shared" si="9"/>
        <v>10</v>
      </c>
      <c r="X22" s="9">
        <f t="shared" si="9"/>
        <v>11</v>
      </c>
      <c r="Y22" s="9">
        <f t="shared" si="9"/>
        <v>10</v>
      </c>
      <c r="Z22" s="9">
        <f t="shared" si="9"/>
        <v>10</v>
      </c>
      <c r="AA22" s="9">
        <f t="shared" si="9"/>
        <v>9</v>
      </c>
      <c r="AB22" s="9">
        <f t="shared" si="9"/>
        <v>11</v>
      </c>
      <c r="AC22" s="9">
        <f t="shared" si="9"/>
        <v>11</v>
      </c>
      <c r="AD22" s="9">
        <f t="shared" si="9"/>
        <v>12</v>
      </c>
      <c r="AE22" s="9">
        <f t="shared" si="9"/>
        <v>10</v>
      </c>
      <c r="AF22" s="9">
        <f t="shared" si="9"/>
        <v>10</v>
      </c>
      <c r="AG22" s="9">
        <f t="shared" si="9"/>
        <v>10</v>
      </c>
      <c r="AH22" s="9">
        <f t="shared" si="9"/>
        <v>10</v>
      </c>
      <c r="AI22" s="9">
        <f t="shared" si="9"/>
        <v>10</v>
      </c>
      <c r="AJ22" s="9">
        <f t="shared" si="9"/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H39"/>
  <sheetViews>
    <sheetView zoomScale="80" zoomScaleNormal="80" workbookViewId="0">
      <selection activeCell="A29" sqref="A29:XFD29"/>
    </sheetView>
  </sheetViews>
  <sheetFormatPr defaultColWidth="9.140625" defaultRowHeight="15" x14ac:dyDescent="0.25"/>
  <cols>
    <col min="1" max="1" width="44.85546875" style="62" customWidth="1"/>
    <col min="2" max="5" width="9.140625" style="9"/>
    <col min="6" max="6" width="9.140625" style="9" customWidth="1"/>
    <col min="7" max="109" width="15.7109375" style="9" customWidth="1"/>
    <col min="110" max="110" width="15.7109375" style="14" customWidth="1"/>
    <col min="111" max="111" width="15.7109375" style="9" customWidth="1"/>
    <col min="112" max="16384" width="9.140625" style="9"/>
  </cols>
  <sheetData>
    <row r="1" spans="1:112" s="19" customFormat="1" ht="46.5" customHeight="1" x14ac:dyDescent="0.25">
      <c r="A1" s="58" t="s">
        <v>274</v>
      </c>
      <c r="B1" s="1"/>
      <c r="C1" s="1" t="s">
        <v>239</v>
      </c>
      <c r="D1" s="1" t="s">
        <v>462</v>
      </c>
      <c r="E1" s="1" t="s">
        <v>463</v>
      </c>
      <c r="F1" s="1"/>
      <c r="G1" s="1" t="s">
        <v>84</v>
      </c>
      <c r="H1" s="1" t="s">
        <v>464</v>
      </c>
      <c r="I1" s="1" t="s">
        <v>465</v>
      </c>
      <c r="J1" s="1"/>
      <c r="K1" s="1" t="s">
        <v>86</v>
      </c>
      <c r="L1" s="1" t="s">
        <v>466</v>
      </c>
      <c r="M1" s="1" t="s">
        <v>465</v>
      </c>
      <c r="N1" s="1"/>
      <c r="O1" s="1" t="s">
        <v>88</v>
      </c>
      <c r="P1" s="1" t="s">
        <v>467</v>
      </c>
      <c r="Q1" s="1" t="s">
        <v>465</v>
      </c>
      <c r="R1" s="1"/>
      <c r="S1" s="1" t="s">
        <v>90</v>
      </c>
      <c r="T1" s="1" t="s">
        <v>468</v>
      </c>
      <c r="U1" s="1" t="s">
        <v>465</v>
      </c>
      <c r="V1" s="1"/>
      <c r="W1" s="1" t="s">
        <v>92</v>
      </c>
      <c r="X1" s="1" t="s">
        <v>469</v>
      </c>
      <c r="Y1" s="1" t="s">
        <v>465</v>
      </c>
      <c r="Z1" s="1"/>
      <c r="AA1" s="1" t="s">
        <v>94</v>
      </c>
      <c r="AB1" s="1" t="s">
        <v>470</v>
      </c>
      <c r="AC1" s="1" t="s">
        <v>465</v>
      </c>
      <c r="AD1" s="1"/>
      <c r="AE1" s="1" t="s">
        <v>96</v>
      </c>
      <c r="AF1" s="1" t="s">
        <v>471</v>
      </c>
      <c r="AG1" s="1" t="s">
        <v>465</v>
      </c>
      <c r="AH1" s="1"/>
      <c r="AI1" s="1" t="s">
        <v>98</v>
      </c>
      <c r="AJ1" s="1" t="s">
        <v>472</v>
      </c>
      <c r="AK1" s="1" t="s">
        <v>465</v>
      </c>
      <c r="AL1" s="1"/>
      <c r="AM1" s="1" t="s">
        <v>100</v>
      </c>
      <c r="AN1" s="1" t="s">
        <v>473</v>
      </c>
      <c r="AO1" s="1" t="s">
        <v>465</v>
      </c>
      <c r="AP1" s="1"/>
      <c r="AQ1" s="1" t="s">
        <v>102</v>
      </c>
      <c r="AR1" s="1" t="s">
        <v>474</v>
      </c>
      <c r="AS1" s="1" t="s">
        <v>465</v>
      </c>
      <c r="AT1" s="1"/>
      <c r="AU1" s="1" t="s">
        <v>104</v>
      </c>
      <c r="AV1" s="1" t="s">
        <v>475</v>
      </c>
      <c r="AW1" s="1" t="s">
        <v>465</v>
      </c>
      <c r="AX1" s="1"/>
      <c r="AY1" s="1" t="s">
        <v>106</v>
      </c>
      <c r="AZ1" s="1" t="s">
        <v>476</v>
      </c>
      <c r="BA1" s="1" t="s">
        <v>465</v>
      </c>
      <c r="BB1" s="1"/>
      <c r="BC1" s="1" t="s">
        <v>108</v>
      </c>
      <c r="BD1" s="1" t="s">
        <v>477</v>
      </c>
      <c r="BE1" s="1" t="s">
        <v>465</v>
      </c>
      <c r="BF1" s="1"/>
      <c r="BG1" s="1" t="s">
        <v>110</v>
      </c>
      <c r="BH1" s="1" t="s">
        <v>478</v>
      </c>
      <c r="BI1" s="1" t="s">
        <v>465</v>
      </c>
      <c r="BJ1" s="1"/>
      <c r="BK1" s="1" t="s">
        <v>112</v>
      </c>
      <c r="BL1" s="1" t="s">
        <v>479</v>
      </c>
      <c r="BM1" s="1" t="s">
        <v>465</v>
      </c>
      <c r="BN1" s="1"/>
      <c r="BO1" s="1" t="s">
        <v>114</v>
      </c>
      <c r="BP1" s="1" t="s">
        <v>480</v>
      </c>
      <c r="BQ1" s="1" t="s">
        <v>465</v>
      </c>
      <c r="BR1" s="1"/>
      <c r="BS1" s="1" t="s">
        <v>116</v>
      </c>
      <c r="BT1" s="1" t="s">
        <v>481</v>
      </c>
      <c r="BU1" s="1" t="s">
        <v>465</v>
      </c>
      <c r="BV1" s="1"/>
      <c r="BW1" s="1" t="s">
        <v>118</v>
      </c>
      <c r="BX1" s="1" t="s">
        <v>482</v>
      </c>
      <c r="BY1" s="1" t="s">
        <v>465</v>
      </c>
      <c r="BZ1" s="1"/>
      <c r="CA1" s="1" t="s">
        <v>120</v>
      </c>
      <c r="CB1" s="1" t="s">
        <v>483</v>
      </c>
      <c r="CC1" s="1" t="s">
        <v>465</v>
      </c>
      <c r="CD1" s="1"/>
      <c r="CE1" s="1" t="s">
        <v>122</v>
      </c>
      <c r="CF1" s="1" t="s">
        <v>484</v>
      </c>
      <c r="CG1" s="1" t="s">
        <v>465</v>
      </c>
      <c r="CH1" s="1"/>
      <c r="CI1" s="1" t="s">
        <v>124</v>
      </c>
      <c r="CJ1" s="1" t="s">
        <v>485</v>
      </c>
      <c r="CK1" s="1" t="s">
        <v>465</v>
      </c>
      <c r="CL1" s="1"/>
      <c r="CM1" s="1" t="s">
        <v>126</v>
      </c>
      <c r="CN1" s="1" t="s">
        <v>486</v>
      </c>
      <c r="CO1" s="1" t="s">
        <v>465</v>
      </c>
      <c r="CP1" s="1"/>
      <c r="CQ1" s="1" t="s">
        <v>128</v>
      </c>
      <c r="CR1" s="1" t="s">
        <v>487</v>
      </c>
      <c r="CS1" s="1" t="s">
        <v>465</v>
      </c>
      <c r="CT1" s="1"/>
      <c r="CU1" s="1" t="s">
        <v>130</v>
      </c>
      <c r="CV1" s="1" t="s">
        <v>488</v>
      </c>
      <c r="CW1" s="1" t="s">
        <v>465</v>
      </c>
      <c r="CX1" s="1"/>
      <c r="CY1" s="1" t="s">
        <v>132</v>
      </c>
      <c r="CZ1" s="1" t="s">
        <v>489</v>
      </c>
      <c r="DA1" s="1" t="s">
        <v>465</v>
      </c>
      <c r="DB1" s="1"/>
      <c r="DC1" s="1"/>
      <c r="DD1" s="1"/>
      <c r="DE1" s="1"/>
      <c r="DF1" s="60"/>
      <c r="DG1" s="1"/>
    </row>
    <row r="2" spans="1:112" x14ac:dyDescent="0.25">
      <c r="A2" s="3" t="s">
        <v>278</v>
      </c>
      <c r="B2" s="20"/>
      <c r="C2" s="6">
        <f>MEDIAN($I2,$M2,$U2,$Q2,$Y2,$AC2,$AG2,$AK2,$AO2,$AS2,$AW2,$BA2,$BE2,$BI2,$BM2,$BQ2,$BU2,$BY2,$CC2,$CG2,$CK2,$CO2,$CS2,$CW2,$DA2)</f>
        <v>1.9194976718308139</v>
      </c>
      <c r="D2" s="6">
        <f>MAX($I2,$M2,$U2,$Q2,$Y2,$AC2,$AG2,$AK2,$AO2,$AS2,$AW2,$BA2,$BE2,$BI2,$BM2,$BQ2,$BU2,$BY2,$CC2,$CG2,$CK2,$CO2,$CS2,$CW2,$DA2)</f>
        <v>14.536928487690496</v>
      </c>
      <c r="E2" s="6">
        <f>MIN($I2,$M2,$U2,$Q2,$Y2,$AC2,$AG2,$AK2,$AO2,$AS2,$AW2,$BA2,$BE2,$BI2,$BM2,$BQ2,$BU2,$BY2,$CC2,$CG2,$CK2,$CO2,$CS2,$CW2,$DA2)</f>
        <v>0</v>
      </c>
      <c r="F2" s="20"/>
      <c r="G2" s="4">
        <v>3.22</v>
      </c>
      <c r="H2" s="4">
        <v>3.12</v>
      </c>
      <c r="I2" s="6">
        <f xml:space="preserve"> ABS(100*(G2-H2)/AVERAGE(G2,H2))</f>
        <v>3.1545741324921166</v>
      </c>
      <c r="J2" s="5"/>
      <c r="K2" s="4">
        <v>1.64</v>
      </c>
      <c r="L2" s="4">
        <v>1.65</v>
      </c>
      <c r="M2" s="6">
        <f xml:space="preserve"> ABS(100*(K2-L2)/AVERAGE(K2,L2))</f>
        <v>0.60790273556231056</v>
      </c>
      <c r="N2" s="5"/>
      <c r="O2" s="4">
        <v>1.1399999999999999</v>
      </c>
      <c r="P2" s="4">
        <v>1.1000000000000001</v>
      </c>
      <c r="Q2" s="6">
        <f xml:space="preserve"> ABS(100*(O2-P2)/AVERAGE(O2,P2))</f>
        <v>3.5714285714285543</v>
      </c>
      <c r="R2" s="5"/>
      <c r="S2" s="4">
        <v>3.27</v>
      </c>
      <c r="T2" s="4">
        <v>3.27</v>
      </c>
      <c r="U2" s="6">
        <f xml:space="preserve"> ABS(100*(S2-T2)/AVERAGE(S2,T2))</f>
        <v>0</v>
      </c>
      <c r="V2" s="5"/>
      <c r="W2" s="5" t="s">
        <v>31</v>
      </c>
      <c r="X2" s="5" t="s">
        <v>31</v>
      </c>
      <c r="Y2" s="6" t="s">
        <v>490</v>
      </c>
      <c r="Z2" s="5"/>
      <c r="AA2" s="4">
        <v>6.43</v>
      </c>
      <c r="AB2" s="4">
        <v>6.49</v>
      </c>
      <c r="AC2" s="6">
        <f xml:space="preserve"> ABS(100*(AA2-AB2)/AVERAGE(AA2,AB2))</f>
        <v>0.92879256965945045</v>
      </c>
      <c r="AD2" s="5"/>
      <c r="AE2" s="5">
        <v>0.27900000000000003</v>
      </c>
      <c r="AF2" s="5">
        <v>0.27900000000000003</v>
      </c>
      <c r="AG2" s="6">
        <f xml:space="preserve"> ABS(100*(AE2-AF2)/AVERAGE(AE2,AF2))</f>
        <v>0</v>
      </c>
      <c r="AH2" s="5"/>
      <c r="AI2" s="4">
        <v>1.26</v>
      </c>
      <c r="AJ2" s="4">
        <v>1.23</v>
      </c>
      <c r="AK2" s="6">
        <f xml:space="preserve"> ABS(100*(AI2-AJ2)/AVERAGE(AI2,AJ2))</f>
        <v>2.4096385542168695</v>
      </c>
      <c r="AL2" s="5"/>
      <c r="AM2" s="5">
        <v>0.10299999999999999</v>
      </c>
      <c r="AN2" s="5">
        <v>0.1</v>
      </c>
      <c r="AO2" s="6">
        <f xml:space="preserve"> ABS(100*(AM2-AN2)/AVERAGE(AM2,AN2))</f>
        <v>2.9556650246305307</v>
      </c>
      <c r="AP2" s="5"/>
      <c r="AQ2" s="5">
        <v>0.27400000000000002</v>
      </c>
      <c r="AR2" s="5">
        <v>0.26500000000000001</v>
      </c>
      <c r="AS2" s="6">
        <f xml:space="preserve"> ABS(100*(AQ2-AR2)/AVERAGE(AQ2,AR2))</f>
        <v>3.3395176252319136</v>
      </c>
      <c r="AT2" s="5"/>
      <c r="AU2" s="5">
        <v>0.10100000000000001</v>
      </c>
      <c r="AV2" s="5">
        <v>0.107</v>
      </c>
      <c r="AW2" s="6">
        <f xml:space="preserve"> ABS(100*(AU2-AV2)/AVERAGE(AU2,AV2))</f>
        <v>5.7692307692307612</v>
      </c>
      <c r="AX2" s="5"/>
      <c r="AY2" s="4">
        <v>1.0900000000000001</v>
      </c>
      <c r="AZ2" s="4">
        <v>1.06</v>
      </c>
      <c r="BA2" s="6">
        <f xml:space="preserve"> ABS(100*(AY2-AZ2)/AVERAGE(AY2,AZ2))</f>
        <v>2.7906976744186065</v>
      </c>
      <c r="BB2" s="5"/>
      <c r="BC2" s="4">
        <v>6.71</v>
      </c>
      <c r="BD2" s="4">
        <v>6.64</v>
      </c>
      <c r="BE2" s="6">
        <f xml:space="preserve"> ABS(100*(BC2-BD2)/AVERAGE(BC2,BD2))</f>
        <v>1.0486891385767834</v>
      </c>
      <c r="BF2" s="5"/>
      <c r="BG2" s="4">
        <v>2.69</v>
      </c>
      <c r="BH2" s="4">
        <v>2.6</v>
      </c>
      <c r="BI2" s="6">
        <f xml:space="preserve"> ABS(100*(BG2-BH2)/AVERAGE(BG2,BH2))</f>
        <v>3.4026465028355335</v>
      </c>
      <c r="BJ2" s="5"/>
      <c r="BK2" s="5">
        <v>0.45200000000000001</v>
      </c>
      <c r="BL2" s="5">
        <v>0.45800000000000002</v>
      </c>
      <c r="BM2" s="6">
        <f xml:space="preserve"> ABS(100*(BK2-BL2)/AVERAGE(BK2,BL2))</f>
        <v>1.3186813186813198</v>
      </c>
      <c r="BN2" s="5"/>
      <c r="BO2" s="5">
        <v>0.26800000000000002</v>
      </c>
      <c r="BP2" s="5">
        <v>0.26900000000000002</v>
      </c>
      <c r="BQ2" s="6">
        <f xml:space="preserve"> ABS(100*(BO2-BP2)/AVERAGE(BO2,BP2))</f>
        <v>0.37243947858473031</v>
      </c>
      <c r="BR2" s="5"/>
      <c r="BS2" s="4">
        <v>1.47</v>
      </c>
      <c r="BT2" s="4">
        <v>1.49</v>
      </c>
      <c r="BU2" s="6">
        <f xml:space="preserve"> ABS(100*(BS2-BT2)/AVERAGE(BS2,BT2))</f>
        <v>1.3513513513513526</v>
      </c>
      <c r="BV2" s="5"/>
      <c r="BW2" s="4">
        <v>9.16</v>
      </c>
      <c r="BX2" s="4">
        <v>9.0299999999999994</v>
      </c>
      <c r="BY2" s="6">
        <f xml:space="preserve"> ABS(100*(BW2-BX2)/AVERAGE(BW2,BX2))</f>
        <v>1.4293567894447585</v>
      </c>
      <c r="BZ2" s="5"/>
      <c r="CA2" s="4">
        <v>7.23</v>
      </c>
      <c r="CB2" s="4">
        <v>6.97</v>
      </c>
      <c r="CC2" s="6">
        <f xml:space="preserve"> ABS(100*(CA2-CB2)/AVERAGE(CA2,CB2))</f>
        <v>3.6619718309859253</v>
      </c>
      <c r="CD2" s="5"/>
      <c r="CE2" s="6">
        <v>11.1</v>
      </c>
      <c r="CF2" s="6">
        <v>10.6</v>
      </c>
      <c r="CG2" s="6">
        <f xml:space="preserve"> ABS(100*(CE2-CF2)/AVERAGE(CE2,CF2))</f>
        <v>4.6082949308755765</v>
      </c>
      <c r="CH2" s="5"/>
      <c r="CI2" s="5">
        <v>0.94399999999999995</v>
      </c>
      <c r="CJ2" s="5">
        <v>0.93400000000000005</v>
      </c>
      <c r="CK2" s="6">
        <f xml:space="preserve"> ABS(100*(CI2-CJ2)/AVERAGE(CI2,CJ2))</f>
        <v>1.0649627263045685</v>
      </c>
      <c r="CL2" s="5"/>
      <c r="CM2" s="4">
        <v>1.05</v>
      </c>
      <c r="CN2" s="4">
        <v>1.06</v>
      </c>
      <c r="CO2" s="6">
        <f xml:space="preserve"> ABS(100*(CM2-CN2)/AVERAGE(CM2,CN2))</f>
        <v>0.94786729857819974</v>
      </c>
      <c r="CP2" s="5"/>
      <c r="CQ2" s="5">
        <v>0.66200000000000003</v>
      </c>
      <c r="CR2" s="5">
        <v>0.62</v>
      </c>
      <c r="CS2" s="6">
        <f xml:space="preserve"> ABS(100*(CQ2-CR2)/AVERAGE(CQ2,CR2))</f>
        <v>6.5522620904836248</v>
      </c>
      <c r="CT2" s="5"/>
      <c r="CU2" s="7">
        <v>0.66700000000000004</v>
      </c>
      <c r="CV2" s="7">
        <v>0.66800000000000004</v>
      </c>
      <c r="CW2" s="6">
        <f xml:space="preserve"> ABS(100*(CU2-CV2)/AVERAGE(CU2,CV2))</f>
        <v>0.14981273408239715</v>
      </c>
      <c r="CX2" s="7"/>
      <c r="CY2" s="7">
        <v>7.9100000000000004E-2</v>
      </c>
      <c r="CZ2" s="7">
        <v>9.1499999999999998E-2</v>
      </c>
      <c r="DA2" s="6">
        <f xml:space="preserve"> ABS(100*(CY2-CZ2)/AVERAGE(CY2,CZ2))</f>
        <v>14.536928487690496</v>
      </c>
      <c r="DB2" s="7"/>
      <c r="DC2" s="7"/>
      <c r="DD2" s="7"/>
      <c r="DE2" s="7"/>
      <c r="DF2" s="61"/>
      <c r="DG2" s="7"/>
      <c r="DH2" s="8"/>
    </row>
    <row r="3" spans="1:112" x14ac:dyDescent="0.25">
      <c r="A3" s="3" t="s">
        <v>280</v>
      </c>
      <c r="B3" s="20"/>
      <c r="C3" s="6">
        <f>MEDIAN(I3,M3,U3,Q3,Y3,AC3,AG3,AK3,AO3,AS3,AW3,BA3,BE3,BI3,BM3,BQ3,BU3,BY3,CC3,CG3,CK3,CO3,CS3,CW3,DA3)</f>
        <v>1.3289036544850363</v>
      </c>
      <c r="D3" s="6">
        <f t="shared" ref="D3:D18" si="0">MAX($I3,$M3,$U3,$Q3,$Y3,$AC3,$AG3,$AK3,$AO3,$AS3,$AW3,$BA3,$BE3,$BI3,$BM3,$BQ3,$BU3,$BY3,$CC3,$CG3,$CK3,$CO3,$CS3,$CW3,$DA3)</f>
        <v>5.9496567505720881</v>
      </c>
      <c r="E3" s="6">
        <f t="shared" ref="E3:E18" si="1">MIN($I3,$M3,$U3,$Q3,$Y3,$AC3,$AG3,$AK3,$AO3,$AS3,$AW3,$BA3,$BE3,$BI3,$BM3,$BQ3,$BU3,$BY3,$CC3,$CG3,$CK3,$CO3,$CS3,$CW3,$DA3)</f>
        <v>0</v>
      </c>
      <c r="F3" s="20"/>
      <c r="G3" s="4">
        <v>6.93</v>
      </c>
      <c r="H3" s="4">
        <v>7</v>
      </c>
      <c r="I3" s="6">
        <f t="shared" ref="I3:I18" si="2" xml:space="preserve"> ABS(100*(G3-H3)/AVERAGE(G3,H3))</f>
        <v>1.0050251256281448</v>
      </c>
      <c r="J3" s="5"/>
      <c r="K3" s="4">
        <v>3.05</v>
      </c>
      <c r="L3" s="4">
        <v>3.05</v>
      </c>
      <c r="M3" s="6">
        <f t="shared" ref="M3:M18" si="3" xml:space="preserve"> ABS(100*(K3-L3)/AVERAGE(K3,L3))</f>
        <v>0</v>
      </c>
      <c r="N3" s="5"/>
      <c r="O3" s="4">
        <v>2.5299999999999998</v>
      </c>
      <c r="P3" s="4">
        <v>2.59</v>
      </c>
      <c r="Q3" s="6">
        <f t="shared" ref="Q3:Q18" si="4" xml:space="preserve"> ABS(100*(O3-P3)/AVERAGE(O3,P3))</f>
        <v>2.3437500000000022</v>
      </c>
      <c r="R3" s="5"/>
      <c r="S3" s="4">
        <v>3.93</v>
      </c>
      <c r="T3" s="4">
        <v>3.88</v>
      </c>
      <c r="U3" s="6">
        <f t="shared" ref="U3:U18" si="5" xml:space="preserve"> ABS(100*(S3-T3)/AVERAGE(S3,T3))</f>
        <v>1.2804097311139633</v>
      </c>
      <c r="V3" s="5"/>
      <c r="W3" s="5" t="s">
        <v>30</v>
      </c>
      <c r="X3" s="5" t="s">
        <v>30</v>
      </c>
      <c r="Y3" s="6" t="s">
        <v>490</v>
      </c>
      <c r="Z3" s="5"/>
      <c r="AA3" s="6">
        <v>47.4</v>
      </c>
      <c r="AB3" s="6">
        <v>47.3</v>
      </c>
      <c r="AC3" s="6">
        <f t="shared" ref="AC3:AC18" si="6" xml:space="preserve"> ABS(100*(AA3-AB3)/AVERAGE(AA3,AB3))</f>
        <v>0.21119324181626489</v>
      </c>
      <c r="AD3" s="5"/>
      <c r="AE3" s="5" t="s">
        <v>390</v>
      </c>
      <c r="AF3" s="5" t="s">
        <v>390</v>
      </c>
      <c r="AG3" s="6" t="s">
        <v>490</v>
      </c>
      <c r="AH3" s="5"/>
      <c r="AI3" s="4">
        <v>4.1100000000000003</v>
      </c>
      <c r="AJ3" s="4">
        <v>4.17</v>
      </c>
      <c r="AK3" s="6">
        <f t="shared" ref="AK3:AK15" si="7" xml:space="preserve"> ABS(100*(AI3-AJ3)/AVERAGE(AI3,AJ3))</f>
        <v>1.449275362318831</v>
      </c>
      <c r="AL3" s="5"/>
      <c r="AM3" s="5">
        <v>0.57499999999999996</v>
      </c>
      <c r="AN3" s="5">
        <v>0.55700000000000005</v>
      </c>
      <c r="AO3" s="6">
        <f t="shared" ref="AO3:AO15" si="8" xml:space="preserve"> ABS(100*(AM3-AN3)/AVERAGE(AM3,AN3))</f>
        <v>3.1802120141342587</v>
      </c>
      <c r="AP3" s="5"/>
      <c r="AQ3" s="4">
        <v>1.18</v>
      </c>
      <c r="AR3" s="4">
        <v>1.21</v>
      </c>
      <c r="AS3" s="6">
        <f t="shared" ref="AS3:AS15" si="9" xml:space="preserve"> ABS(100*(AQ3-AR3)/AVERAGE(AQ3,AR3))</f>
        <v>2.5104602510460277</v>
      </c>
      <c r="AT3" s="5"/>
      <c r="AU3" s="5">
        <v>0.872</v>
      </c>
      <c r="AV3" s="5">
        <v>0.89200000000000002</v>
      </c>
      <c r="AW3" s="6">
        <f t="shared" ref="AW3:AW15" si="10" xml:space="preserve"> ABS(100*(AU3-AV3)/AVERAGE(AU3,AV3))</f>
        <v>2.2675736961451265</v>
      </c>
      <c r="AX3" s="5"/>
      <c r="AY3" s="6">
        <v>24.1</v>
      </c>
      <c r="AZ3" s="6">
        <v>24.2</v>
      </c>
      <c r="BA3" s="6">
        <f t="shared" ref="BA3:BA15" si="11" xml:space="preserve"> ABS(100*(AY3-AZ3)/AVERAGE(AY3,AZ3))</f>
        <v>0.41407867494823136</v>
      </c>
      <c r="BB3" s="5"/>
      <c r="BC3" s="4">
        <v>2.72</v>
      </c>
      <c r="BD3" s="4">
        <v>2.73</v>
      </c>
      <c r="BE3" s="6">
        <f t="shared" ref="BE3:BE15" si="12" xml:space="preserve"> ABS(100*(BC3-BD3)/AVERAGE(BC3,BD3))</f>
        <v>0.36697247706421232</v>
      </c>
      <c r="BF3" s="5"/>
      <c r="BG3" s="4">
        <v>5.63</v>
      </c>
      <c r="BH3" s="4">
        <v>5.7</v>
      </c>
      <c r="BI3" s="6">
        <f t="shared" ref="BI3:BI18" si="13" xml:space="preserve"> ABS(100*(BG3-BH3)/AVERAGE(BG3,BH3))</f>
        <v>1.2356575463371631</v>
      </c>
      <c r="BJ3" s="5"/>
      <c r="BK3" s="6">
        <v>13</v>
      </c>
      <c r="BL3" s="6">
        <v>12.9</v>
      </c>
      <c r="BM3" s="6">
        <f t="shared" ref="BM3:BM15" si="14" xml:space="preserve"> ABS(100*(BK3-BL3)/AVERAGE(BK3,BL3))</f>
        <v>0.77220077220076955</v>
      </c>
      <c r="BN3" s="5"/>
      <c r="BO3" s="5">
        <v>0.63600000000000001</v>
      </c>
      <c r="BP3" s="5">
        <v>0.67500000000000004</v>
      </c>
      <c r="BQ3" s="6">
        <f t="shared" ref="BQ3:BQ15" si="15" xml:space="preserve"> ABS(100*(BO3-BP3)/AVERAGE(BO3,BP3))</f>
        <v>5.9496567505720881</v>
      </c>
      <c r="BR3" s="5"/>
      <c r="BS3" s="4">
        <v>2.82</v>
      </c>
      <c r="BT3" s="4">
        <v>2.85</v>
      </c>
      <c r="BU3" s="6">
        <f t="shared" ref="BU3:BU15" si="16" xml:space="preserve"> ABS(100*(BS3-BT3)/AVERAGE(BS3,BT3))</f>
        <v>1.058201058201067</v>
      </c>
      <c r="BV3" s="5"/>
      <c r="BW3" s="6">
        <v>96.8</v>
      </c>
      <c r="BX3" s="6">
        <v>95</v>
      </c>
      <c r="BY3" s="6">
        <f t="shared" ref="BY3:BY18" si="17" xml:space="preserve"> ABS(100*(BW3-BX3)/AVERAGE(BW3,BX3))</f>
        <v>1.8769551616266913</v>
      </c>
      <c r="BZ3" s="5"/>
      <c r="CA3" s="6">
        <v>11.5</v>
      </c>
      <c r="CB3" s="6">
        <v>11.5</v>
      </c>
      <c r="CC3" s="6">
        <f t="shared" ref="CC3:CC18" si="18" xml:space="preserve"> ABS(100*(CA3-CB3)/AVERAGE(CA3,CB3))</f>
        <v>0</v>
      </c>
      <c r="CD3" s="5"/>
      <c r="CE3" s="4">
        <v>5.57</v>
      </c>
      <c r="CF3" s="4">
        <v>5.79</v>
      </c>
      <c r="CG3" s="6">
        <f t="shared" ref="CG3:CG15" si="19" xml:space="preserve"> ABS(100*(CE3-CF3)/AVERAGE(CE3,CF3))</f>
        <v>3.873239436619714</v>
      </c>
      <c r="CH3" s="5"/>
      <c r="CI3" s="4">
        <v>4.54</v>
      </c>
      <c r="CJ3" s="4">
        <v>4.4800000000000004</v>
      </c>
      <c r="CK3" s="6">
        <f t="shared" ref="CK3:CK15" si="20" xml:space="preserve"> ABS(100*(CI3-CJ3)/AVERAGE(CI3,CJ3))</f>
        <v>1.330376940133029</v>
      </c>
      <c r="CL3" s="5"/>
      <c r="CM3" s="4">
        <v>3.03</v>
      </c>
      <c r="CN3" s="4">
        <v>2.99</v>
      </c>
      <c r="CO3" s="6">
        <f t="shared" ref="CO3:CO15" si="21" xml:space="preserve"> ABS(100*(CM3-CN3)/AVERAGE(CM3,CN3))</f>
        <v>1.3289036544850363</v>
      </c>
      <c r="CP3" s="5"/>
      <c r="CQ3" s="4">
        <v>1.3</v>
      </c>
      <c r="CR3" s="4">
        <v>1.31</v>
      </c>
      <c r="CS3" s="6">
        <f t="shared" ref="CS3:CS15" si="22" xml:space="preserve"> ABS(100*(CQ3-CR3)/AVERAGE(CQ3,CR3))</f>
        <v>0.76628352490421514</v>
      </c>
      <c r="CT3" s="5"/>
      <c r="CU3" s="11">
        <v>1.67</v>
      </c>
      <c r="CV3" s="11">
        <v>1.72</v>
      </c>
      <c r="CW3" s="6">
        <f t="shared" ref="CW3:CW15" si="23" xml:space="preserve"> ABS(100*(CU3-CV3)/AVERAGE(CU3,CV3))</f>
        <v>2.9498525073746342</v>
      </c>
      <c r="CX3" s="7"/>
      <c r="CY3" s="7">
        <v>0.83399999999999996</v>
      </c>
      <c r="CZ3" s="7">
        <v>0.81899999999999995</v>
      </c>
      <c r="DA3" s="6">
        <f t="shared" ref="DA3:DA15" si="24" xml:space="preserve"> ABS(100*(CY3-CZ3)/AVERAGE(CY3,CZ3))</f>
        <v>1.8148820326678781</v>
      </c>
      <c r="DB3" s="7"/>
      <c r="DC3" s="7"/>
      <c r="DD3" s="7"/>
      <c r="DE3" s="7"/>
      <c r="DF3" s="61"/>
      <c r="DG3" s="7"/>
      <c r="DH3" s="8"/>
    </row>
    <row r="4" spans="1:112" x14ac:dyDescent="0.25">
      <c r="A4" s="3" t="s">
        <v>282</v>
      </c>
      <c r="B4" s="20"/>
      <c r="C4" s="6" t="s">
        <v>490</v>
      </c>
      <c r="D4" s="6">
        <f t="shared" si="0"/>
        <v>0</v>
      </c>
      <c r="E4" s="6">
        <f t="shared" si="1"/>
        <v>0</v>
      </c>
      <c r="F4" s="20"/>
      <c r="G4" s="5" t="s">
        <v>31</v>
      </c>
      <c r="H4" s="5" t="s">
        <v>30</v>
      </c>
      <c r="I4" s="6" t="s">
        <v>490</v>
      </c>
      <c r="J4" s="5"/>
      <c r="K4" s="5" t="s">
        <v>30</v>
      </c>
      <c r="L4" s="5" t="s">
        <v>30</v>
      </c>
      <c r="M4" s="6" t="s">
        <v>490</v>
      </c>
      <c r="N4" s="5"/>
      <c r="O4" s="5" t="s">
        <v>30</v>
      </c>
      <c r="P4" s="5" t="s">
        <v>30</v>
      </c>
      <c r="Q4" s="6" t="s">
        <v>490</v>
      </c>
      <c r="R4" s="5"/>
      <c r="S4" s="5" t="s">
        <v>30</v>
      </c>
      <c r="T4" s="5" t="s">
        <v>30</v>
      </c>
      <c r="U4" s="6" t="s">
        <v>490</v>
      </c>
      <c r="V4" s="5"/>
      <c r="W4" s="5" t="s">
        <v>30</v>
      </c>
      <c r="X4" s="5" t="s">
        <v>30</v>
      </c>
      <c r="Y4" s="6" t="s">
        <v>490</v>
      </c>
      <c r="Z4" s="5"/>
      <c r="AA4" s="5" t="s">
        <v>30</v>
      </c>
      <c r="AB4" s="5" t="s">
        <v>30</v>
      </c>
      <c r="AC4" s="6" t="s">
        <v>490</v>
      </c>
      <c r="AD4" s="5"/>
      <c r="AE4" s="5" t="s">
        <v>30</v>
      </c>
      <c r="AF4" s="5" t="s">
        <v>30</v>
      </c>
      <c r="AG4" s="6" t="s">
        <v>490</v>
      </c>
      <c r="AH4" s="5"/>
      <c r="AI4" s="5" t="s">
        <v>30</v>
      </c>
      <c r="AJ4" s="5" t="s">
        <v>30</v>
      </c>
      <c r="AK4" s="6" t="s">
        <v>490</v>
      </c>
      <c r="AL4" s="5"/>
      <c r="AM4" s="5" t="s">
        <v>30</v>
      </c>
      <c r="AN4" s="5" t="s">
        <v>30</v>
      </c>
      <c r="AO4" s="6" t="s">
        <v>490</v>
      </c>
      <c r="AP4" s="5"/>
      <c r="AQ4" s="5" t="s">
        <v>30</v>
      </c>
      <c r="AR4" s="5" t="s">
        <v>30</v>
      </c>
      <c r="AS4" s="6" t="s">
        <v>490</v>
      </c>
      <c r="AT4" s="5"/>
      <c r="AU4" s="5" t="s">
        <v>30</v>
      </c>
      <c r="AV4" s="5" t="s">
        <v>30</v>
      </c>
      <c r="AW4" s="6" t="s">
        <v>490</v>
      </c>
      <c r="AX4" s="5"/>
      <c r="AY4" s="5" t="s">
        <v>30</v>
      </c>
      <c r="AZ4" s="5" t="s">
        <v>30</v>
      </c>
      <c r="BA4" s="6" t="s">
        <v>490</v>
      </c>
      <c r="BB4" s="5"/>
      <c r="BC4" s="5" t="s">
        <v>30</v>
      </c>
      <c r="BD4" s="5" t="s">
        <v>30</v>
      </c>
      <c r="BE4" s="6" t="s">
        <v>490</v>
      </c>
      <c r="BF4" s="5"/>
      <c r="BG4" s="5" t="s">
        <v>31</v>
      </c>
      <c r="BH4" s="5" t="s">
        <v>30</v>
      </c>
      <c r="BI4" s="6" t="s">
        <v>490</v>
      </c>
      <c r="BJ4" s="5"/>
      <c r="BK4" s="5" t="s">
        <v>30</v>
      </c>
      <c r="BL4" s="5" t="s">
        <v>30</v>
      </c>
      <c r="BM4" s="6" t="s">
        <v>490</v>
      </c>
      <c r="BN4" s="5"/>
      <c r="BO4" s="5" t="s">
        <v>30</v>
      </c>
      <c r="BP4" s="5" t="s">
        <v>30</v>
      </c>
      <c r="BQ4" s="6" t="s">
        <v>490</v>
      </c>
      <c r="BR4" s="5"/>
      <c r="BS4" s="5" t="s">
        <v>30</v>
      </c>
      <c r="BT4" s="5" t="s">
        <v>30</v>
      </c>
      <c r="BU4" s="6" t="s">
        <v>490</v>
      </c>
      <c r="BV4" s="5"/>
      <c r="BW4" s="5" t="s">
        <v>31</v>
      </c>
      <c r="BX4" s="5" t="s">
        <v>30</v>
      </c>
      <c r="BY4" s="6" t="s">
        <v>490</v>
      </c>
      <c r="BZ4" s="5"/>
      <c r="CA4" s="5" t="s">
        <v>30</v>
      </c>
      <c r="CB4" s="5" t="s">
        <v>30</v>
      </c>
      <c r="CC4" s="6" t="s">
        <v>490</v>
      </c>
      <c r="CD4" s="5"/>
      <c r="CE4" s="5" t="s">
        <v>30</v>
      </c>
      <c r="CF4" s="5" t="s">
        <v>30</v>
      </c>
      <c r="CG4" s="6" t="s">
        <v>490</v>
      </c>
      <c r="CH4" s="5"/>
      <c r="CI4" s="5" t="s">
        <v>30</v>
      </c>
      <c r="CJ4" s="5" t="s">
        <v>30</v>
      </c>
      <c r="CK4" s="6" t="s">
        <v>490</v>
      </c>
      <c r="CL4" s="5"/>
      <c r="CM4" s="5" t="s">
        <v>30</v>
      </c>
      <c r="CN4" s="5" t="s">
        <v>30</v>
      </c>
      <c r="CO4" s="6" t="s">
        <v>490</v>
      </c>
      <c r="CP4" s="5"/>
      <c r="CQ4" s="5" t="s">
        <v>30</v>
      </c>
      <c r="CR4" s="5" t="s">
        <v>30</v>
      </c>
      <c r="CS4" s="6" t="s">
        <v>490</v>
      </c>
      <c r="CT4" s="5"/>
      <c r="CU4" s="7" t="s">
        <v>30</v>
      </c>
      <c r="CV4" s="7" t="s">
        <v>30</v>
      </c>
      <c r="CW4" s="6" t="s">
        <v>490</v>
      </c>
      <c r="CX4" s="7"/>
      <c r="CY4" s="7" t="s">
        <v>30</v>
      </c>
      <c r="CZ4" s="7" t="s">
        <v>30</v>
      </c>
      <c r="DA4" s="6" t="s">
        <v>490</v>
      </c>
      <c r="DB4" s="7"/>
      <c r="DC4" s="7"/>
      <c r="DD4" s="7"/>
      <c r="DE4" s="7"/>
      <c r="DF4" s="61"/>
      <c r="DG4" s="7"/>
      <c r="DH4" s="8"/>
    </row>
    <row r="5" spans="1:112" x14ac:dyDescent="0.25">
      <c r="A5" s="3" t="s">
        <v>284</v>
      </c>
      <c r="B5" s="20"/>
      <c r="C5" s="6">
        <f>MEDIAN(I5,M5,U5,Q5,Y5,AC5,AG5,AK5,AO5,AS5,AW5,BA5,BE5,BI5,BM5,BQ5,BU5,BY5,CC5,CG5,CK5,CO5,CS5,CW5,DA5)</f>
        <v>4.1480562448304354</v>
      </c>
      <c r="D5" s="6">
        <f t="shared" si="0"/>
        <v>14.842767295597485</v>
      </c>
      <c r="E5" s="6">
        <f t="shared" si="1"/>
        <v>0.45351473922901525</v>
      </c>
      <c r="F5" s="20"/>
      <c r="G5" s="4">
        <v>1.64</v>
      </c>
      <c r="H5" s="4">
        <v>1.59</v>
      </c>
      <c r="I5" s="6">
        <f t="shared" si="2"/>
        <v>3.0959752321981315</v>
      </c>
      <c r="J5" s="5"/>
      <c r="K5" s="5">
        <v>0.39300000000000002</v>
      </c>
      <c r="L5" s="5">
        <v>0.41299999999999998</v>
      </c>
      <c r="M5" s="6">
        <f t="shared" si="3"/>
        <v>4.9627791563275334</v>
      </c>
      <c r="N5" s="5"/>
      <c r="O5" s="5">
        <v>0.49</v>
      </c>
      <c r="P5" s="5">
        <v>0.44900000000000001</v>
      </c>
      <c r="Q5" s="6">
        <f t="shared" si="4"/>
        <v>8.7326943556975447</v>
      </c>
      <c r="R5" s="5"/>
      <c r="S5" s="5">
        <v>0.65600000000000003</v>
      </c>
      <c r="T5" s="5">
        <v>0.64100000000000001</v>
      </c>
      <c r="U5" s="6">
        <f t="shared" si="5"/>
        <v>2.3130300693909041</v>
      </c>
      <c r="V5" s="5"/>
      <c r="W5" s="5" t="s">
        <v>30</v>
      </c>
      <c r="X5" s="5" t="s">
        <v>30</v>
      </c>
      <c r="Y5" s="6" t="s">
        <v>490</v>
      </c>
      <c r="Z5" s="5"/>
      <c r="AA5" s="5">
        <v>0.29699999999999999</v>
      </c>
      <c r="AB5" s="5">
        <v>0.3</v>
      </c>
      <c r="AC5" s="6">
        <f t="shared" si="6"/>
        <v>1.0050251256281417</v>
      </c>
      <c r="AD5" s="5"/>
      <c r="AE5" s="5" t="s">
        <v>31</v>
      </c>
      <c r="AF5" s="5" t="s">
        <v>31</v>
      </c>
      <c r="AG5" s="6" t="s">
        <v>490</v>
      </c>
      <c r="AH5" s="5"/>
      <c r="AI5" s="5">
        <v>0.23599999999999999</v>
      </c>
      <c r="AJ5" s="5">
        <v>0.24399999999999999</v>
      </c>
      <c r="AK5" s="6">
        <f t="shared" si="7"/>
        <v>3.3333333333333366</v>
      </c>
      <c r="AL5" s="5"/>
      <c r="AM5" s="5" t="s">
        <v>31</v>
      </c>
      <c r="AN5" s="5" t="s">
        <v>31</v>
      </c>
      <c r="AO5" s="6" t="s">
        <v>490</v>
      </c>
      <c r="AP5" s="5"/>
      <c r="AQ5" s="5" t="s">
        <v>31</v>
      </c>
      <c r="AR5" s="5" t="s">
        <v>31</v>
      </c>
      <c r="AS5" s="6" t="s">
        <v>490</v>
      </c>
      <c r="AT5" s="5"/>
      <c r="AU5" s="5" t="s">
        <v>31</v>
      </c>
      <c r="AV5" s="5" t="s">
        <v>31</v>
      </c>
      <c r="AW5" s="6" t="s">
        <v>490</v>
      </c>
      <c r="AX5" s="5"/>
      <c r="AY5" s="5" t="s">
        <v>31</v>
      </c>
      <c r="AZ5" s="5" t="s">
        <v>31</v>
      </c>
      <c r="BA5" s="6" t="s">
        <v>490</v>
      </c>
      <c r="BB5" s="5"/>
      <c r="BC5" s="4">
        <v>2.36</v>
      </c>
      <c r="BD5" s="4">
        <v>2.44</v>
      </c>
      <c r="BE5" s="6">
        <f t="shared" si="12"/>
        <v>3.3333333333333366</v>
      </c>
      <c r="BF5" s="5"/>
      <c r="BG5" s="5">
        <v>0.90200000000000002</v>
      </c>
      <c r="BH5" s="5">
        <v>0.89200000000000002</v>
      </c>
      <c r="BI5" s="6">
        <f t="shared" si="13"/>
        <v>1.1148272017837244</v>
      </c>
      <c r="BJ5" s="5"/>
      <c r="BK5" s="5" t="s">
        <v>31</v>
      </c>
      <c r="BL5" s="5" t="s">
        <v>31</v>
      </c>
      <c r="BM5" s="6" t="s">
        <v>490</v>
      </c>
      <c r="BN5" s="5"/>
      <c r="BO5" s="5" t="s">
        <v>31</v>
      </c>
      <c r="BP5" s="5" t="s">
        <v>31</v>
      </c>
      <c r="BQ5" s="6" t="s">
        <v>490</v>
      </c>
      <c r="BR5" s="5"/>
      <c r="BS5" s="5">
        <v>0.28299999999999997</v>
      </c>
      <c r="BT5" s="5">
        <v>0.32</v>
      </c>
      <c r="BU5" s="6">
        <f t="shared" si="16"/>
        <v>12.271973466003328</v>
      </c>
      <c r="BV5" s="5"/>
      <c r="BW5" s="6">
        <v>31.1</v>
      </c>
      <c r="BX5" s="6">
        <v>27.6</v>
      </c>
      <c r="BY5" s="6">
        <f t="shared" si="17"/>
        <v>11.925042589437819</v>
      </c>
      <c r="BZ5" s="5"/>
      <c r="CA5" s="4">
        <v>2.2000000000000002</v>
      </c>
      <c r="CB5" s="4">
        <v>2.21</v>
      </c>
      <c r="CC5" s="6">
        <f t="shared" si="18"/>
        <v>0.45351473922901525</v>
      </c>
      <c r="CD5" s="5"/>
      <c r="CE5" s="5" t="s">
        <v>31</v>
      </c>
      <c r="CF5" s="5" t="s">
        <v>31</v>
      </c>
      <c r="CG5" s="6" t="s">
        <v>490</v>
      </c>
      <c r="CH5" s="5"/>
      <c r="CI5" s="5">
        <v>0.42699999999999999</v>
      </c>
      <c r="CJ5" s="5">
        <v>0.36799999999999999</v>
      </c>
      <c r="CK5" s="6">
        <f t="shared" si="20"/>
        <v>14.842767295597485</v>
      </c>
      <c r="CL5" s="5"/>
      <c r="CM5" s="5">
        <v>0.28399999999999997</v>
      </c>
      <c r="CN5" s="5">
        <v>0.30599999999999999</v>
      </c>
      <c r="CO5" s="6">
        <f t="shared" si="21"/>
        <v>7.4576271186440746</v>
      </c>
      <c r="CP5" s="5"/>
      <c r="CQ5" s="5">
        <v>0.10299999999999999</v>
      </c>
      <c r="CR5" s="5" t="s">
        <v>31</v>
      </c>
      <c r="CS5" s="6" t="s">
        <v>490</v>
      </c>
      <c r="CT5" s="5"/>
      <c r="CU5" s="7">
        <v>0.26500000000000001</v>
      </c>
      <c r="CV5" s="7">
        <v>0.247</v>
      </c>
      <c r="CW5" s="6">
        <f t="shared" si="23"/>
        <v>7.0312500000000062</v>
      </c>
      <c r="CX5" s="7"/>
      <c r="CY5" s="7" t="s">
        <v>30</v>
      </c>
      <c r="CZ5" s="7" t="s">
        <v>30</v>
      </c>
      <c r="DA5" s="6" t="s">
        <v>490</v>
      </c>
      <c r="DB5" s="7"/>
      <c r="DC5" s="7"/>
      <c r="DD5" s="7"/>
      <c r="DE5" s="7"/>
      <c r="DF5" s="61"/>
      <c r="DG5" s="7"/>
      <c r="DH5" s="8"/>
    </row>
    <row r="6" spans="1:112" x14ac:dyDescent="0.25">
      <c r="A6" s="3" t="s">
        <v>286</v>
      </c>
      <c r="B6" s="20"/>
      <c r="C6" s="6">
        <f>MEDIAN(I6,M6,U6,Q6,Y6,AC6,AG6,AK6,AO6,AS6,AW6,BA6,BE6,BI6,BM6,BQ6,BU6,BY6,CC6,CG6,CK6,CO6,CS6,CW6,DA6)</f>
        <v>9.9137458826622655</v>
      </c>
      <c r="D6" s="6">
        <f t="shared" si="0"/>
        <v>16.110019646365423</v>
      </c>
      <c r="E6" s="6">
        <f t="shared" si="1"/>
        <v>3.7174721189591109</v>
      </c>
      <c r="F6" s="20"/>
      <c r="G6" s="5">
        <v>0.13700000000000001</v>
      </c>
      <c r="H6" s="5">
        <v>0.13200000000000001</v>
      </c>
      <c r="I6" s="6">
        <f t="shared" si="2"/>
        <v>3.7174721189591109</v>
      </c>
      <c r="J6" s="5"/>
      <c r="K6" s="5" t="s">
        <v>31</v>
      </c>
      <c r="L6" s="5" t="s">
        <v>31</v>
      </c>
      <c r="M6" s="6" t="s">
        <v>490</v>
      </c>
      <c r="N6" s="5"/>
      <c r="O6" s="5" t="s">
        <v>30</v>
      </c>
      <c r="P6" s="5" t="s">
        <v>30</v>
      </c>
      <c r="Q6" s="6" t="s">
        <v>490</v>
      </c>
      <c r="R6" s="5"/>
      <c r="S6" s="5" t="s">
        <v>31</v>
      </c>
      <c r="T6" s="5" t="s">
        <v>31</v>
      </c>
      <c r="U6" s="6" t="s">
        <v>490</v>
      </c>
      <c r="V6" s="5"/>
      <c r="W6" s="5" t="s">
        <v>30</v>
      </c>
      <c r="X6" s="5" t="s">
        <v>30</v>
      </c>
      <c r="Y6" s="6" t="s">
        <v>490</v>
      </c>
      <c r="Z6" s="5"/>
      <c r="AA6" s="5" t="s">
        <v>31</v>
      </c>
      <c r="AB6" s="5" t="s">
        <v>31</v>
      </c>
      <c r="AC6" s="6" t="s">
        <v>490</v>
      </c>
      <c r="AD6" s="5"/>
      <c r="AE6" s="5" t="s">
        <v>30</v>
      </c>
      <c r="AF6" s="5" t="s">
        <v>30</v>
      </c>
      <c r="AG6" s="6" t="s">
        <v>490</v>
      </c>
      <c r="AH6" s="5"/>
      <c r="AI6" s="5" t="s">
        <v>30</v>
      </c>
      <c r="AJ6" s="5" t="s">
        <v>30</v>
      </c>
      <c r="AK6" s="6" t="s">
        <v>490</v>
      </c>
      <c r="AL6" s="5"/>
      <c r="AM6" s="5" t="s">
        <v>30</v>
      </c>
      <c r="AN6" s="5" t="s">
        <v>30</v>
      </c>
      <c r="AO6" s="6" t="s">
        <v>490</v>
      </c>
      <c r="AP6" s="5"/>
      <c r="AQ6" s="5" t="s">
        <v>30</v>
      </c>
      <c r="AR6" s="5" t="s">
        <v>30</v>
      </c>
      <c r="AS6" s="6" t="s">
        <v>490</v>
      </c>
      <c r="AT6" s="5"/>
      <c r="AU6" s="5" t="s">
        <v>30</v>
      </c>
      <c r="AV6" s="5" t="s">
        <v>30</v>
      </c>
      <c r="AW6" s="6" t="s">
        <v>490</v>
      </c>
      <c r="AX6" s="5"/>
      <c r="AY6" s="5" t="s">
        <v>30</v>
      </c>
      <c r="AZ6" s="5" t="s">
        <v>30</v>
      </c>
      <c r="BA6" s="6" t="s">
        <v>490</v>
      </c>
      <c r="BB6" s="5"/>
      <c r="BC6" s="5" t="s">
        <v>30</v>
      </c>
      <c r="BD6" s="5" t="s">
        <v>30</v>
      </c>
      <c r="BE6" s="6" t="s">
        <v>490</v>
      </c>
      <c r="BF6" s="5"/>
      <c r="BG6" s="5" t="s">
        <v>30</v>
      </c>
      <c r="BH6" s="5" t="s">
        <v>30</v>
      </c>
      <c r="BI6" s="6" t="s">
        <v>490</v>
      </c>
      <c r="BJ6" s="5"/>
      <c r="BK6" s="5" t="s">
        <v>30</v>
      </c>
      <c r="BL6" s="5" t="s">
        <v>30</v>
      </c>
      <c r="BM6" s="6" t="s">
        <v>490</v>
      </c>
      <c r="BN6" s="5"/>
      <c r="BO6" s="5" t="s">
        <v>30</v>
      </c>
      <c r="BP6" s="5" t="s">
        <v>30</v>
      </c>
      <c r="BQ6" s="6" t="s">
        <v>490</v>
      </c>
      <c r="BR6" s="5"/>
      <c r="BS6" s="5" t="s">
        <v>30</v>
      </c>
      <c r="BT6" s="5" t="s">
        <v>30</v>
      </c>
      <c r="BU6" s="6" t="s">
        <v>490</v>
      </c>
      <c r="BV6" s="5"/>
      <c r="BW6" s="5">
        <v>0.27500000000000002</v>
      </c>
      <c r="BX6" s="5">
        <v>0.23400000000000001</v>
      </c>
      <c r="BY6" s="6">
        <f t="shared" si="17"/>
        <v>16.110019646365423</v>
      </c>
      <c r="BZ6" s="5"/>
      <c r="CA6" s="5" t="s">
        <v>30</v>
      </c>
      <c r="CB6" s="5" t="s">
        <v>30</v>
      </c>
      <c r="CC6" s="6" t="s">
        <v>490</v>
      </c>
      <c r="CD6" s="5"/>
      <c r="CE6" s="5" t="s">
        <v>30</v>
      </c>
      <c r="CF6" s="5" t="s">
        <v>30</v>
      </c>
      <c r="CG6" s="6" t="s">
        <v>490</v>
      </c>
      <c r="CH6" s="5"/>
      <c r="CI6" s="5" t="s">
        <v>30</v>
      </c>
      <c r="CJ6" s="5" t="s">
        <v>30</v>
      </c>
      <c r="CK6" s="6" t="s">
        <v>490</v>
      </c>
      <c r="CL6" s="5"/>
      <c r="CM6" s="5" t="s">
        <v>30</v>
      </c>
      <c r="CN6" s="5" t="s">
        <v>30</v>
      </c>
      <c r="CO6" s="6" t="s">
        <v>490</v>
      </c>
      <c r="CP6" s="5"/>
      <c r="CQ6" s="5" t="s">
        <v>30</v>
      </c>
      <c r="CR6" s="5" t="s">
        <v>30</v>
      </c>
      <c r="CS6" s="6" t="s">
        <v>490</v>
      </c>
      <c r="CT6" s="5"/>
      <c r="CU6" s="7" t="s">
        <v>30</v>
      </c>
      <c r="CV6" s="7" t="s">
        <v>30</v>
      </c>
      <c r="CW6" s="6" t="s">
        <v>490</v>
      </c>
      <c r="CX6" s="7"/>
      <c r="CY6" s="7" t="s">
        <v>30</v>
      </c>
      <c r="CZ6" s="7" t="s">
        <v>30</v>
      </c>
      <c r="DA6" s="6" t="s">
        <v>490</v>
      </c>
      <c r="DB6" s="7"/>
      <c r="DC6" s="7"/>
      <c r="DD6" s="7"/>
      <c r="DE6" s="7"/>
      <c r="DF6" s="61"/>
      <c r="DG6" s="7"/>
      <c r="DH6" s="8"/>
    </row>
    <row r="7" spans="1:112" x14ac:dyDescent="0.25">
      <c r="A7" s="3" t="s">
        <v>288</v>
      </c>
      <c r="B7" s="20"/>
      <c r="C7" s="6">
        <f>MEDIAN(I7,M7,U7,Q7,Y7,AC7,AG7,AK7,AO7,AS7,AW7,BA7,BE7,BI7,BM7,BQ7,BU7,BY7,CC7,CG7,CK7,CO7,CS7,CW7,DA7)</f>
        <v>3.5457956993850144</v>
      </c>
      <c r="D7" s="6">
        <f t="shared" si="0"/>
        <v>20.487804878048784</v>
      </c>
      <c r="E7" s="6">
        <f t="shared" si="1"/>
        <v>0</v>
      </c>
      <c r="F7" s="20"/>
      <c r="G7" s="4">
        <v>4.16</v>
      </c>
      <c r="H7" s="4">
        <v>4.07</v>
      </c>
      <c r="I7" s="6">
        <f t="shared" si="2"/>
        <v>2.1871202916160355</v>
      </c>
      <c r="J7" s="5"/>
      <c r="K7" s="4">
        <v>1.56</v>
      </c>
      <c r="L7" s="4">
        <v>1.53</v>
      </c>
      <c r="M7" s="6">
        <f t="shared" si="3"/>
        <v>1.9417475728155358</v>
      </c>
      <c r="N7" s="5"/>
      <c r="O7" s="5">
        <v>0.97399999999999998</v>
      </c>
      <c r="P7" s="5">
        <v>0.97899999999999998</v>
      </c>
      <c r="Q7" s="6">
        <f t="shared" si="4"/>
        <v>0.51203277009728676</v>
      </c>
      <c r="R7" s="5"/>
      <c r="S7" s="4">
        <v>3.16</v>
      </c>
      <c r="T7" s="4">
        <v>3.02</v>
      </c>
      <c r="U7" s="6">
        <f t="shared" si="5"/>
        <v>4.5307443365695832</v>
      </c>
      <c r="V7" s="5"/>
      <c r="W7" s="5" t="s">
        <v>30</v>
      </c>
      <c r="X7" s="5" t="s">
        <v>30</v>
      </c>
      <c r="Y7" s="6" t="s">
        <v>490</v>
      </c>
      <c r="Z7" s="5"/>
      <c r="AA7" s="4">
        <v>1.46</v>
      </c>
      <c r="AB7" s="4">
        <v>1.45</v>
      </c>
      <c r="AC7" s="6">
        <f t="shared" si="6"/>
        <v>0.68728522336769815</v>
      </c>
      <c r="AD7" s="5"/>
      <c r="AE7" s="5">
        <v>0.113</v>
      </c>
      <c r="AF7" s="5">
        <v>9.1999999999999998E-2</v>
      </c>
      <c r="AG7" s="6">
        <f t="shared" ref="AG7:AG13" si="25" xml:space="preserve"> ABS(100*(AE7-AF7)/AVERAGE(AE7,AF7))</f>
        <v>20.487804878048784</v>
      </c>
      <c r="AH7" s="5"/>
      <c r="AI7" s="4">
        <v>1.1299999999999999</v>
      </c>
      <c r="AJ7" s="4">
        <v>1.22</v>
      </c>
      <c r="AK7" s="6">
        <f t="shared" si="7"/>
        <v>7.6595744680851139</v>
      </c>
      <c r="AL7" s="5"/>
      <c r="AM7" s="5">
        <v>0.23400000000000001</v>
      </c>
      <c r="AN7" s="5">
        <v>0.22800000000000001</v>
      </c>
      <c r="AO7" s="6">
        <f t="shared" si="8"/>
        <v>2.5974025974025996</v>
      </c>
      <c r="AP7" s="5"/>
      <c r="AQ7" s="5">
        <v>0.17299999999999999</v>
      </c>
      <c r="AR7" s="5">
        <v>0.17199999999999999</v>
      </c>
      <c r="AS7" s="6">
        <f t="shared" si="9"/>
        <v>0.57971014492753681</v>
      </c>
      <c r="AT7" s="5"/>
      <c r="AU7" s="5">
        <v>0.10100000000000001</v>
      </c>
      <c r="AV7" s="5">
        <v>0.10100000000000001</v>
      </c>
      <c r="AW7" s="6">
        <f t="shared" si="10"/>
        <v>0</v>
      </c>
      <c r="AX7" s="5"/>
      <c r="AY7" s="5">
        <v>0.371</v>
      </c>
      <c r="AZ7" s="5">
        <v>0.33700000000000002</v>
      </c>
      <c r="BA7" s="6">
        <f t="shared" si="11"/>
        <v>9.604519774011294</v>
      </c>
      <c r="BB7" s="5"/>
      <c r="BC7" s="4">
        <v>1.58</v>
      </c>
      <c r="BD7" s="4">
        <v>1.65</v>
      </c>
      <c r="BE7" s="6">
        <f t="shared" si="12"/>
        <v>4.3343653250773899</v>
      </c>
      <c r="BF7" s="5"/>
      <c r="BG7" s="4">
        <v>3.55</v>
      </c>
      <c r="BH7" s="4">
        <v>3.41</v>
      </c>
      <c r="BI7" s="6">
        <f t="shared" si="13"/>
        <v>4.0229885057471169</v>
      </c>
      <c r="BJ7" s="5"/>
      <c r="BK7" s="5">
        <v>0.60799999999999998</v>
      </c>
      <c r="BL7" s="5">
        <v>0.55200000000000005</v>
      </c>
      <c r="BM7" s="6">
        <f t="shared" si="14"/>
        <v>9.6551724137930925</v>
      </c>
      <c r="BN7" s="5"/>
      <c r="BO7" s="5">
        <v>9.2700000000000005E-2</v>
      </c>
      <c r="BP7" s="5">
        <v>0.107</v>
      </c>
      <c r="BQ7" s="6">
        <f t="shared" si="15"/>
        <v>14.321482223334996</v>
      </c>
      <c r="BR7" s="5"/>
      <c r="BS7" s="4">
        <v>1.1299999999999999</v>
      </c>
      <c r="BT7" s="4">
        <v>1.1499999999999999</v>
      </c>
      <c r="BU7" s="6">
        <f t="shared" si="16"/>
        <v>1.7543859649122824</v>
      </c>
      <c r="BV7" s="5"/>
      <c r="BW7" s="10">
        <v>184</v>
      </c>
      <c r="BX7" s="10">
        <v>178</v>
      </c>
      <c r="BY7" s="6">
        <f t="shared" si="17"/>
        <v>3.3149171270718232</v>
      </c>
      <c r="BZ7" s="5"/>
      <c r="CA7" s="6">
        <v>11.7</v>
      </c>
      <c r="CB7" s="6">
        <v>11.9</v>
      </c>
      <c r="CC7" s="6">
        <f t="shared" si="18"/>
        <v>1.6949152542372972</v>
      </c>
      <c r="CD7" s="5"/>
      <c r="CE7" s="4">
        <v>3.05</v>
      </c>
      <c r="CF7" s="4">
        <v>2.94</v>
      </c>
      <c r="CG7" s="6">
        <f t="shared" si="19"/>
        <v>3.6727879799666066</v>
      </c>
      <c r="CH7" s="5"/>
      <c r="CI7" s="4">
        <v>1.19</v>
      </c>
      <c r="CJ7" s="4">
        <v>1.1499999999999999</v>
      </c>
      <c r="CK7" s="6">
        <f t="shared" si="20"/>
        <v>3.4188034188034222</v>
      </c>
      <c r="CL7" s="5"/>
      <c r="CM7" s="4">
        <v>2.33</v>
      </c>
      <c r="CN7" s="4">
        <v>2.39</v>
      </c>
      <c r="CO7" s="6">
        <f t="shared" si="21"/>
        <v>2.5423728813559343</v>
      </c>
      <c r="CP7" s="5"/>
      <c r="CQ7" s="5">
        <v>0.33500000000000002</v>
      </c>
      <c r="CR7" s="5">
        <v>0.36899999999999999</v>
      </c>
      <c r="CS7" s="6">
        <f t="shared" si="22"/>
        <v>9.659090909090903</v>
      </c>
      <c r="CT7" s="5"/>
      <c r="CU7" s="7">
        <v>0.51</v>
      </c>
      <c r="CV7" s="7">
        <v>0.47899999999999998</v>
      </c>
      <c r="CW7" s="6">
        <f t="shared" si="23"/>
        <v>6.2689585439838273</v>
      </c>
      <c r="CX7" s="7"/>
      <c r="CY7" s="7">
        <v>0.11600000000000001</v>
      </c>
      <c r="CZ7" s="7">
        <v>0.104</v>
      </c>
      <c r="DA7" s="6">
        <f t="shared" si="24"/>
        <v>10.909090909090919</v>
      </c>
      <c r="DB7" s="7"/>
      <c r="DC7" s="7"/>
      <c r="DD7" s="7"/>
      <c r="DE7" s="7"/>
      <c r="DF7" s="61"/>
      <c r="DG7" s="7"/>
      <c r="DH7" s="8"/>
    </row>
    <row r="8" spans="1:112" x14ac:dyDescent="0.25">
      <c r="A8" s="3" t="s">
        <v>290</v>
      </c>
      <c r="B8" s="20"/>
      <c r="C8" s="6" t="s">
        <v>490</v>
      </c>
      <c r="D8" s="6">
        <f t="shared" si="0"/>
        <v>0</v>
      </c>
      <c r="E8" s="6">
        <f t="shared" si="1"/>
        <v>0</v>
      </c>
      <c r="F8" s="20"/>
      <c r="G8" s="5" t="s">
        <v>30</v>
      </c>
      <c r="H8" s="5" t="s">
        <v>30</v>
      </c>
      <c r="I8" s="6" t="s">
        <v>490</v>
      </c>
      <c r="J8" s="5"/>
      <c r="K8" s="5" t="s">
        <v>30</v>
      </c>
      <c r="L8" s="5" t="s">
        <v>30</v>
      </c>
      <c r="M8" s="6" t="s">
        <v>490</v>
      </c>
      <c r="N8" s="5"/>
      <c r="O8" s="5" t="s">
        <v>30</v>
      </c>
      <c r="P8" s="5" t="s">
        <v>30</v>
      </c>
      <c r="Q8" s="6" t="s">
        <v>490</v>
      </c>
      <c r="R8" s="5"/>
      <c r="S8" s="5" t="s">
        <v>30</v>
      </c>
      <c r="T8" s="5" t="s">
        <v>30</v>
      </c>
      <c r="U8" s="6" t="s">
        <v>490</v>
      </c>
      <c r="V8" s="5"/>
      <c r="W8" s="5" t="s">
        <v>30</v>
      </c>
      <c r="X8" s="5" t="s">
        <v>30</v>
      </c>
      <c r="Y8" s="6" t="s">
        <v>490</v>
      </c>
      <c r="Z8" s="5"/>
      <c r="AA8" s="5" t="s">
        <v>30</v>
      </c>
      <c r="AB8" s="5" t="s">
        <v>30</v>
      </c>
      <c r="AC8" s="6" t="s">
        <v>490</v>
      </c>
      <c r="AD8" s="5"/>
      <c r="AE8" s="5" t="s">
        <v>30</v>
      </c>
      <c r="AF8" s="5" t="s">
        <v>30</v>
      </c>
      <c r="AG8" s="6" t="s">
        <v>490</v>
      </c>
      <c r="AH8" s="5"/>
      <c r="AI8" s="5" t="s">
        <v>30</v>
      </c>
      <c r="AJ8" s="5" t="s">
        <v>30</v>
      </c>
      <c r="AK8" s="6" t="s">
        <v>490</v>
      </c>
      <c r="AL8" s="5"/>
      <c r="AM8" s="5" t="s">
        <v>30</v>
      </c>
      <c r="AN8" s="5" t="s">
        <v>30</v>
      </c>
      <c r="AO8" s="6" t="s">
        <v>490</v>
      </c>
      <c r="AP8" s="5"/>
      <c r="AQ8" s="5" t="s">
        <v>30</v>
      </c>
      <c r="AR8" s="5" t="s">
        <v>30</v>
      </c>
      <c r="AS8" s="6" t="s">
        <v>490</v>
      </c>
      <c r="AT8" s="5"/>
      <c r="AU8" s="5" t="s">
        <v>30</v>
      </c>
      <c r="AV8" s="5" t="s">
        <v>30</v>
      </c>
      <c r="AW8" s="6" t="s">
        <v>490</v>
      </c>
      <c r="AX8" s="5"/>
      <c r="AY8" s="5" t="s">
        <v>30</v>
      </c>
      <c r="AZ8" s="5" t="s">
        <v>30</v>
      </c>
      <c r="BA8" s="6" t="s">
        <v>490</v>
      </c>
      <c r="BB8" s="5"/>
      <c r="BC8" s="5" t="s">
        <v>30</v>
      </c>
      <c r="BD8" s="5" t="s">
        <v>30</v>
      </c>
      <c r="BE8" s="6" t="s">
        <v>490</v>
      </c>
      <c r="BF8" s="5"/>
      <c r="BG8" s="5" t="s">
        <v>30</v>
      </c>
      <c r="BH8" s="5" t="s">
        <v>30</v>
      </c>
      <c r="BI8" s="6" t="s">
        <v>490</v>
      </c>
      <c r="BJ8" s="5"/>
      <c r="BK8" s="5" t="s">
        <v>30</v>
      </c>
      <c r="BL8" s="5" t="s">
        <v>30</v>
      </c>
      <c r="BM8" s="6" t="s">
        <v>490</v>
      </c>
      <c r="BN8" s="5"/>
      <c r="BO8" s="5" t="s">
        <v>30</v>
      </c>
      <c r="BP8" s="5" t="s">
        <v>30</v>
      </c>
      <c r="BQ8" s="6" t="s">
        <v>490</v>
      </c>
      <c r="BR8" s="5"/>
      <c r="BS8" s="5" t="s">
        <v>30</v>
      </c>
      <c r="BT8" s="5" t="s">
        <v>30</v>
      </c>
      <c r="BU8" s="6" t="s">
        <v>490</v>
      </c>
      <c r="BV8" s="5"/>
      <c r="BW8" s="5" t="s">
        <v>30</v>
      </c>
      <c r="BX8" s="5" t="s">
        <v>30</v>
      </c>
      <c r="BY8" s="6" t="s">
        <v>490</v>
      </c>
      <c r="BZ8" s="5"/>
      <c r="CA8" s="5" t="s">
        <v>30</v>
      </c>
      <c r="CB8" s="5" t="s">
        <v>30</v>
      </c>
      <c r="CC8" s="6" t="s">
        <v>490</v>
      </c>
      <c r="CD8" s="5"/>
      <c r="CE8" s="5" t="s">
        <v>30</v>
      </c>
      <c r="CF8" s="5" t="s">
        <v>30</v>
      </c>
      <c r="CG8" s="6" t="s">
        <v>490</v>
      </c>
      <c r="CH8" s="5"/>
      <c r="CI8" s="5" t="s">
        <v>30</v>
      </c>
      <c r="CJ8" s="5" t="s">
        <v>30</v>
      </c>
      <c r="CK8" s="6" t="s">
        <v>490</v>
      </c>
      <c r="CL8" s="5"/>
      <c r="CM8" s="5" t="s">
        <v>30</v>
      </c>
      <c r="CN8" s="5" t="s">
        <v>30</v>
      </c>
      <c r="CO8" s="6" t="s">
        <v>490</v>
      </c>
      <c r="CP8" s="5"/>
      <c r="CQ8" s="5" t="s">
        <v>30</v>
      </c>
      <c r="CR8" s="5" t="s">
        <v>30</v>
      </c>
      <c r="CS8" s="6" t="s">
        <v>490</v>
      </c>
      <c r="CT8" s="5"/>
      <c r="CU8" s="7" t="s">
        <v>30</v>
      </c>
      <c r="CV8" s="7" t="s">
        <v>30</v>
      </c>
      <c r="CW8" s="6" t="s">
        <v>490</v>
      </c>
      <c r="CX8" s="7"/>
      <c r="CY8" s="7" t="s">
        <v>30</v>
      </c>
      <c r="CZ8" s="7" t="s">
        <v>30</v>
      </c>
      <c r="DA8" s="6" t="s">
        <v>490</v>
      </c>
      <c r="DB8" s="7"/>
      <c r="DC8" s="7"/>
      <c r="DD8" s="7"/>
      <c r="DE8" s="7"/>
      <c r="DF8" s="61"/>
      <c r="DG8" s="7"/>
      <c r="DH8" s="8"/>
    </row>
    <row r="9" spans="1:112" x14ac:dyDescent="0.25">
      <c r="A9" s="3" t="s">
        <v>292</v>
      </c>
      <c r="B9" s="20"/>
      <c r="C9" s="6">
        <f>MEDIAN(I9,M9,U9,Q9,Y9,AC9,AG9,AK9,AO9,AS9,AW9,BA9,BE9,BI9,BM9,BQ9,BU9,BY9,CC9,CG9,CK9,CO9,CS9,CW9,DA9)</f>
        <v>4.0632054176072172</v>
      </c>
      <c r="D9" s="6">
        <f t="shared" si="0"/>
        <v>19.105691056910572</v>
      </c>
      <c r="E9" s="6">
        <f t="shared" si="1"/>
        <v>0</v>
      </c>
      <c r="F9" s="20"/>
      <c r="G9" s="4">
        <v>4.99</v>
      </c>
      <c r="H9" s="4">
        <v>4.9000000000000004</v>
      </c>
      <c r="I9" s="6">
        <f t="shared" si="2"/>
        <v>1.8200202224469131</v>
      </c>
      <c r="J9" s="5"/>
      <c r="K9" s="4">
        <v>1.86</v>
      </c>
      <c r="L9" s="4">
        <v>1.81</v>
      </c>
      <c r="M9" s="6">
        <f t="shared" si="3"/>
        <v>2.724795640326978</v>
      </c>
      <c r="N9" s="5"/>
      <c r="O9" s="5">
        <v>0.85899999999999999</v>
      </c>
      <c r="P9" s="5">
        <v>0.82899999999999996</v>
      </c>
      <c r="Q9" s="6">
        <f t="shared" si="4"/>
        <v>3.5545023696682496</v>
      </c>
      <c r="R9" s="5"/>
      <c r="S9" s="6">
        <v>2.2599999999999998</v>
      </c>
      <c r="T9" s="4">
        <v>2.17</v>
      </c>
      <c r="U9" s="6">
        <f t="shared" si="5"/>
        <v>4.0632054176072172</v>
      </c>
      <c r="V9" s="5"/>
      <c r="W9" s="5" t="s">
        <v>30</v>
      </c>
      <c r="X9" s="5" t="s">
        <v>30</v>
      </c>
      <c r="Y9" s="6" t="s">
        <v>490</v>
      </c>
      <c r="Z9" s="5"/>
      <c r="AA9" s="4">
        <v>1.96</v>
      </c>
      <c r="AB9" s="4">
        <v>1.96</v>
      </c>
      <c r="AC9" s="6">
        <f t="shared" si="6"/>
        <v>0</v>
      </c>
      <c r="AD9" s="5"/>
      <c r="AE9" s="5">
        <v>0.24199999999999999</v>
      </c>
      <c r="AF9" s="5">
        <v>0.22900000000000001</v>
      </c>
      <c r="AG9" s="6">
        <f t="shared" si="25"/>
        <v>5.5201698513800368</v>
      </c>
      <c r="AH9" s="5"/>
      <c r="AI9" s="4">
        <v>1.88</v>
      </c>
      <c r="AJ9" s="4">
        <v>1.92</v>
      </c>
      <c r="AK9" s="6">
        <f t="shared" si="7"/>
        <v>2.1052631578947389</v>
      </c>
      <c r="AL9" s="5"/>
      <c r="AM9" s="5">
        <v>0.255</v>
      </c>
      <c r="AN9" s="5">
        <v>0.28100000000000003</v>
      </c>
      <c r="AO9" s="6">
        <f t="shared" si="8"/>
        <v>9.7014925373134417</v>
      </c>
      <c r="AP9" s="5"/>
      <c r="AQ9" s="5">
        <v>0.153</v>
      </c>
      <c r="AR9" s="5">
        <v>0.13300000000000001</v>
      </c>
      <c r="AS9" s="6">
        <f t="shared" si="9"/>
        <v>13.986013986013978</v>
      </c>
      <c r="AT9" s="5"/>
      <c r="AU9" s="5">
        <v>0.11899999999999999</v>
      </c>
      <c r="AV9" s="5">
        <v>0.11</v>
      </c>
      <c r="AW9" s="6">
        <f t="shared" si="10"/>
        <v>7.8602620087336206</v>
      </c>
      <c r="AX9" s="5"/>
      <c r="AY9" s="5">
        <v>0.46400000000000002</v>
      </c>
      <c r="AZ9" s="5">
        <v>0.48799999999999999</v>
      </c>
      <c r="BA9" s="6">
        <f t="shared" si="11"/>
        <v>5.0420168067226827</v>
      </c>
      <c r="BB9" s="5"/>
      <c r="BC9" s="4">
        <v>1.1299999999999999</v>
      </c>
      <c r="BD9" s="4">
        <v>1.17</v>
      </c>
      <c r="BE9" s="6">
        <f t="shared" si="12"/>
        <v>3.4782608695652208</v>
      </c>
      <c r="BF9" s="5"/>
      <c r="BG9" s="4">
        <v>2.69</v>
      </c>
      <c r="BH9" s="4">
        <v>2.69</v>
      </c>
      <c r="BI9" s="6">
        <f t="shared" si="13"/>
        <v>0</v>
      </c>
      <c r="BJ9" s="5"/>
      <c r="BK9" s="5">
        <v>0.52600000000000002</v>
      </c>
      <c r="BL9" s="5">
        <v>0.54800000000000004</v>
      </c>
      <c r="BM9" s="6">
        <f t="shared" si="14"/>
        <v>4.096834264432033</v>
      </c>
      <c r="BN9" s="5"/>
      <c r="BO9" s="5" t="s">
        <v>30</v>
      </c>
      <c r="BP9" s="5" t="s">
        <v>30</v>
      </c>
      <c r="BQ9" s="6" t="s">
        <v>490</v>
      </c>
      <c r="BR9" s="5"/>
      <c r="BS9" s="5">
        <v>0.80800000000000005</v>
      </c>
      <c r="BT9" s="5">
        <v>0.90800000000000003</v>
      </c>
      <c r="BU9" s="6">
        <f t="shared" si="16"/>
        <v>11.655011655011652</v>
      </c>
      <c r="BV9" s="5"/>
      <c r="BW9" s="6">
        <v>19.7</v>
      </c>
      <c r="BX9" s="6">
        <v>18.3</v>
      </c>
      <c r="BY9" s="6">
        <f t="shared" si="17"/>
        <v>7.3684210526315717</v>
      </c>
      <c r="BZ9" s="5"/>
      <c r="CA9" s="6">
        <v>13.3</v>
      </c>
      <c r="CB9" s="6">
        <v>12.8</v>
      </c>
      <c r="CC9" s="6">
        <f t="shared" si="18"/>
        <v>3.8314176245210727</v>
      </c>
      <c r="CD9" s="5"/>
      <c r="CE9" s="6">
        <v>44.8</v>
      </c>
      <c r="CF9" s="6">
        <v>43.4</v>
      </c>
      <c r="CG9" s="6">
        <f t="shared" si="19"/>
        <v>3.1746031746031718</v>
      </c>
      <c r="CH9" s="5"/>
      <c r="CI9" s="5">
        <v>0.76100000000000001</v>
      </c>
      <c r="CJ9" s="5">
        <v>0.754</v>
      </c>
      <c r="CK9" s="6">
        <f t="shared" si="20"/>
        <v>0.92409240924092484</v>
      </c>
      <c r="CL9" s="5"/>
      <c r="CM9" s="4">
        <v>1.27</v>
      </c>
      <c r="CN9" s="4">
        <v>1.22</v>
      </c>
      <c r="CO9" s="6">
        <f t="shared" si="21"/>
        <v>4.0160642570281153</v>
      </c>
      <c r="CP9" s="5"/>
      <c r="CQ9" s="5">
        <v>0.53900000000000003</v>
      </c>
      <c r="CR9" s="5">
        <v>0.44500000000000001</v>
      </c>
      <c r="CS9" s="6">
        <f t="shared" si="22"/>
        <v>19.105691056910572</v>
      </c>
      <c r="CT9" s="5"/>
      <c r="CU9" s="7">
        <v>0.439</v>
      </c>
      <c r="CV9" s="7">
        <v>0.40500000000000003</v>
      </c>
      <c r="CW9" s="6">
        <f t="shared" si="23"/>
        <v>8.056872037914685</v>
      </c>
      <c r="CX9" s="7"/>
      <c r="CY9" s="7">
        <v>0.11600000000000001</v>
      </c>
      <c r="CZ9" s="7">
        <v>0.11</v>
      </c>
      <c r="DA9" s="6">
        <f t="shared" si="24"/>
        <v>5.309734513274341</v>
      </c>
      <c r="DB9" s="7"/>
      <c r="DC9" s="7"/>
      <c r="DD9" s="5"/>
      <c r="DE9" s="5"/>
      <c r="DF9" s="61"/>
      <c r="DG9" s="7"/>
      <c r="DH9" s="8"/>
    </row>
    <row r="10" spans="1:112" x14ac:dyDescent="0.25">
      <c r="A10" s="3" t="s">
        <v>294</v>
      </c>
      <c r="B10" s="20"/>
      <c r="C10" s="6">
        <f>MEDIAN(I10,M10,U10,Q10,Y10,AC10,AG10,AK10,AO10,AS10,AW10,BA10,BE10,BI10,BM10,BQ10,BU10,BY10,CC10,CG10,CK10,CO10,CS10,CW10,DA10)</f>
        <v>1.687278794417499</v>
      </c>
      <c r="D10" s="6">
        <f t="shared" si="0"/>
        <v>16.216216216216221</v>
      </c>
      <c r="E10" s="6">
        <f t="shared" si="1"/>
        <v>0</v>
      </c>
      <c r="F10" s="20"/>
      <c r="G10" s="4">
        <v>9.86</v>
      </c>
      <c r="H10" s="4">
        <v>9.77</v>
      </c>
      <c r="I10" s="6">
        <f t="shared" si="2"/>
        <v>0.91696383087111422</v>
      </c>
      <c r="J10" s="5"/>
      <c r="K10" s="4">
        <v>2.87</v>
      </c>
      <c r="L10" s="4">
        <v>2.89</v>
      </c>
      <c r="M10" s="6">
        <f t="shared" si="3"/>
        <v>0.69444444444444509</v>
      </c>
      <c r="N10" s="5"/>
      <c r="O10" s="4">
        <v>2.73</v>
      </c>
      <c r="P10" s="4">
        <v>2.7</v>
      </c>
      <c r="Q10" s="6">
        <f t="shared" si="4"/>
        <v>1.1049723756906007</v>
      </c>
      <c r="R10" s="5"/>
      <c r="S10" s="4">
        <v>6.4</v>
      </c>
      <c r="T10" s="4">
        <v>6.22</v>
      </c>
      <c r="U10" s="6">
        <f t="shared" si="5"/>
        <v>2.852614896988916</v>
      </c>
      <c r="V10" s="5"/>
      <c r="W10" s="5">
        <v>0.12</v>
      </c>
      <c r="X10" s="5">
        <v>0.10199999999999999</v>
      </c>
      <c r="Y10" s="6">
        <f t="shared" ref="Y10" si="26" xml:space="preserve"> ABS(100*(W10-X10)/AVERAGE(W10,X10))</f>
        <v>16.216216216216221</v>
      </c>
      <c r="Z10" s="5"/>
      <c r="AA10" s="4">
        <v>2.6</v>
      </c>
      <c r="AB10" s="4">
        <v>2.58</v>
      </c>
      <c r="AC10" s="6">
        <f t="shared" si="6"/>
        <v>0.77220077220077288</v>
      </c>
      <c r="AD10" s="5"/>
      <c r="AE10" s="5">
        <v>0.20300000000000001</v>
      </c>
      <c r="AF10" s="5">
        <v>0.184</v>
      </c>
      <c r="AG10" s="6">
        <f t="shared" si="25"/>
        <v>9.8191214470284329</v>
      </c>
      <c r="AH10" s="5"/>
      <c r="AI10" s="4">
        <v>1.43</v>
      </c>
      <c r="AJ10" s="4">
        <v>1.48</v>
      </c>
      <c r="AK10" s="6">
        <f t="shared" si="7"/>
        <v>3.4364261168384909</v>
      </c>
      <c r="AL10" s="5"/>
      <c r="AM10" s="5">
        <v>0.29699999999999999</v>
      </c>
      <c r="AN10" s="5">
        <v>0.29499999999999998</v>
      </c>
      <c r="AO10" s="6">
        <f t="shared" si="8"/>
        <v>0.67567567567567632</v>
      </c>
      <c r="AP10" s="5"/>
      <c r="AQ10" s="5">
        <v>0.23</v>
      </c>
      <c r="AR10" s="5">
        <v>0.23</v>
      </c>
      <c r="AS10" s="6">
        <f t="shared" si="9"/>
        <v>0</v>
      </c>
      <c r="AT10" s="5"/>
      <c r="AU10" s="5" t="s">
        <v>390</v>
      </c>
      <c r="AV10" s="5" t="s">
        <v>390</v>
      </c>
      <c r="AW10" s="6" t="s">
        <v>490</v>
      </c>
      <c r="AX10" s="5"/>
      <c r="AY10" s="5">
        <v>0.753</v>
      </c>
      <c r="AZ10" s="5">
        <v>0.74</v>
      </c>
      <c r="BA10" s="6">
        <f t="shared" si="11"/>
        <v>1.7414601473543219</v>
      </c>
      <c r="BB10" s="5"/>
      <c r="BC10" s="4">
        <v>7.34</v>
      </c>
      <c r="BD10" s="4">
        <v>7.62</v>
      </c>
      <c r="BE10" s="6">
        <f t="shared" si="12"/>
        <v>3.7433155080213933</v>
      </c>
      <c r="BF10" s="5"/>
      <c r="BG10" s="4">
        <v>5</v>
      </c>
      <c r="BH10" s="4">
        <v>5.05</v>
      </c>
      <c r="BI10" s="6">
        <f t="shared" si="13"/>
        <v>0.99502487562188691</v>
      </c>
      <c r="BJ10" s="5"/>
      <c r="BK10" s="5">
        <v>0.91100000000000003</v>
      </c>
      <c r="BL10" s="5">
        <v>0.92600000000000005</v>
      </c>
      <c r="BM10" s="6">
        <f t="shared" si="14"/>
        <v>1.6330974414806763</v>
      </c>
      <c r="BN10" s="5"/>
      <c r="BO10" s="5">
        <v>0.30399999999999999</v>
      </c>
      <c r="BP10" s="5">
        <v>0.31</v>
      </c>
      <c r="BQ10" s="6">
        <f t="shared" si="15"/>
        <v>1.9543973941368096</v>
      </c>
      <c r="BR10" s="5"/>
      <c r="BS10" s="4">
        <v>2.12</v>
      </c>
      <c r="BT10" s="4">
        <v>2.16</v>
      </c>
      <c r="BU10" s="6">
        <f t="shared" si="16"/>
        <v>1.8691588785046744</v>
      </c>
      <c r="BV10" s="5"/>
      <c r="BW10" s="6">
        <v>55.1</v>
      </c>
      <c r="BX10" s="6">
        <v>55.9</v>
      </c>
      <c r="BY10" s="6">
        <f t="shared" si="17"/>
        <v>1.4414414414414363</v>
      </c>
      <c r="BZ10" s="5"/>
      <c r="CA10" s="6">
        <v>27</v>
      </c>
      <c r="CB10" s="6">
        <v>26.9</v>
      </c>
      <c r="CC10" s="6">
        <f t="shared" si="18"/>
        <v>0.37105751391466207</v>
      </c>
      <c r="CD10" s="5"/>
      <c r="CE10" s="6">
        <v>13.5</v>
      </c>
      <c r="CF10" s="6">
        <v>13.2</v>
      </c>
      <c r="CG10" s="6">
        <f t="shared" si="19"/>
        <v>2.2471910112359605</v>
      </c>
      <c r="CH10" s="5"/>
      <c r="CI10" s="4">
        <v>1.91</v>
      </c>
      <c r="CJ10" s="4">
        <v>1.88</v>
      </c>
      <c r="CK10" s="6">
        <f t="shared" si="20"/>
        <v>1.5831134564643814</v>
      </c>
      <c r="CL10" s="5"/>
      <c r="CM10" s="4">
        <v>3.33</v>
      </c>
      <c r="CN10" s="4">
        <v>3.4</v>
      </c>
      <c r="CO10" s="6">
        <f t="shared" si="21"/>
        <v>2.0802377414561617</v>
      </c>
      <c r="CP10" s="5"/>
      <c r="CQ10" s="5">
        <v>0.94699999999999995</v>
      </c>
      <c r="CR10" s="5">
        <v>0.92200000000000004</v>
      </c>
      <c r="CS10" s="6">
        <f t="shared" si="22"/>
        <v>2.6752273943285085</v>
      </c>
      <c r="CT10" s="5"/>
      <c r="CU10" s="11">
        <v>1.21</v>
      </c>
      <c r="CV10" s="11">
        <v>1.2</v>
      </c>
      <c r="CW10" s="6">
        <f t="shared" si="23"/>
        <v>0.82987551867219989</v>
      </c>
      <c r="CX10" s="7"/>
      <c r="CY10" s="7">
        <v>8.3199999999999996E-2</v>
      </c>
      <c r="CZ10" s="7">
        <v>9.1899999999999996E-2</v>
      </c>
      <c r="DA10" s="6">
        <f t="shared" si="24"/>
        <v>9.9371787549971451</v>
      </c>
      <c r="DB10" s="7"/>
      <c r="DC10" s="7"/>
      <c r="DD10" s="7"/>
      <c r="DE10" s="7"/>
      <c r="DF10" s="61"/>
      <c r="DG10" s="7"/>
      <c r="DH10" s="8"/>
    </row>
    <row r="11" spans="1:112" x14ac:dyDescent="0.25">
      <c r="A11" s="3" t="s">
        <v>296</v>
      </c>
      <c r="B11" s="20"/>
      <c r="C11" s="6">
        <f>MEDIAN(I11,M11,U11,Q11,Y11,AC11,AG11,AK11,AO11,AS11,AW11,BA11,BE11,BI11,BM11,BQ11,BU11,BY11,CC11,CG11,CK11,CO11,CS11,CW11,DA11)</f>
        <v>5.6108745161718652</v>
      </c>
      <c r="D11" s="6">
        <f t="shared" si="0"/>
        <v>22.053231939163485</v>
      </c>
      <c r="E11" s="6">
        <f t="shared" si="1"/>
        <v>0</v>
      </c>
      <c r="F11" s="20"/>
      <c r="G11" s="4">
        <v>1.91</v>
      </c>
      <c r="H11" s="4">
        <v>1.8</v>
      </c>
      <c r="I11" s="6">
        <f t="shared" si="2"/>
        <v>5.9299191374663005</v>
      </c>
      <c r="J11" s="5"/>
      <c r="K11" s="4">
        <v>1.51</v>
      </c>
      <c r="L11" s="4">
        <v>1.44</v>
      </c>
      <c r="M11" s="6">
        <f t="shared" si="3"/>
        <v>4.745762711864411</v>
      </c>
      <c r="N11" s="5"/>
      <c r="O11" s="4">
        <v>1.06</v>
      </c>
      <c r="P11" s="4">
        <v>1.03</v>
      </c>
      <c r="Q11" s="6">
        <f t="shared" si="4"/>
        <v>2.8708133971291891</v>
      </c>
      <c r="R11" s="5"/>
      <c r="S11" s="4">
        <v>2.12</v>
      </c>
      <c r="T11" s="4">
        <v>2.0499999999999998</v>
      </c>
      <c r="U11" s="6">
        <f t="shared" si="5"/>
        <v>3.3573141486810689</v>
      </c>
      <c r="V11" s="5"/>
      <c r="W11" s="5" t="s">
        <v>30</v>
      </c>
      <c r="X11" s="5" t="s">
        <v>30</v>
      </c>
      <c r="Y11" s="6" t="s">
        <v>490</v>
      </c>
      <c r="Z11" s="5"/>
      <c r="AA11" s="4">
        <v>1.32</v>
      </c>
      <c r="AB11" s="4">
        <v>1.34</v>
      </c>
      <c r="AC11" s="6">
        <f t="shared" si="6"/>
        <v>1.5037593984962419</v>
      </c>
      <c r="AD11" s="5"/>
      <c r="AE11" s="5">
        <v>0.13100000000000001</v>
      </c>
      <c r="AF11" s="5">
        <v>0.11700000000000001</v>
      </c>
      <c r="AG11" s="6">
        <f t="shared" si="25"/>
        <v>11.29032258064516</v>
      </c>
      <c r="AH11" s="5"/>
      <c r="AI11" s="4">
        <v>1.25</v>
      </c>
      <c r="AJ11" s="4">
        <v>1.32</v>
      </c>
      <c r="AK11" s="6">
        <f t="shared" si="7"/>
        <v>5.4474708171206272</v>
      </c>
      <c r="AL11" s="5"/>
      <c r="AM11" s="5">
        <v>0.22600000000000001</v>
      </c>
      <c r="AN11" s="5">
        <v>0.23300000000000001</v>
      </c>
      <c r="AO11" s="6">
        <f t="shared" si="8"/>
        <v>3.0501089324618764</v>
      </c>
      <c r="AP11" s="5"/>
      <c r="AQ11" s="5">
        <v>0.185</v>
      </c>
      <c r="AR11" s="5">
        <v>0.19600000000000001</v>
      </c>
      <c r="AS11" s="6">
        <f t="shared" si="9"/>
        <v>5.7742782152231023</v>
      </c>
      <c r="AT11" s="5"/>
      <c r="AU11" s="5">
        <v>0.19800000000000001</v>
      </c>
      <c r="AV11" s="5">
        <v>0.19800000000000001</v>
      </c>
      <c r="AW11" s="6">
        <f t="shared" si="10"/>
        <v>0</v>
      </c>
      <c r="AX11" s="5"/>
      <c r="AY11" s="5">
        <v>0.316</v>
      </c>
      <c r="AZ11" s="5">
        <v>0.314</v>
      </c>
      <c r="BA11" s="6">
        <f t="shared" si="11"/>
        <v>0.63492063492063544</v>
      </c>
      <c r="BB11" s="5"/>
      <c r="BC11" s="5">
        <v>0.85</v>
      </c>
      <c r="BD11" s="4">
        <v>1.01</v>
      </c>
      <c r="BE11" s="6">
        <f t="shared" si="12"/>
        <v>17.204301075268823</v>
      </c>
      <c r="BF11" s="5"/>
      <c r="BG11" s="4">
        <v>3.22</v>
      </c>
      <c r="BH11" s="4">
        <v>3.07</v>
      </c>
      <c r="BI11" s="6">
        <f t="shared" si="13"/>
        <v>4.7694753577106628</v>
      </c>
      <c r="BJ11" s="5"/>
      <c r="BK11" s="5">
        <v>0.40899999999999997</v>
      </c>
      <c r="BL11" s="5">
        <v>0.36299999999999999</v>
      </c>
      <c r="BM11" s="6">
        <f t="shared" si="14"/>
        <v>11.917098445595851</v>
      </c>
      <c r="BN11" s="5"/>
      <c r="BO11" s="5">
        <v>0.16800000000000001</v>
      </c>
      <c r="BP11" s="5">
        <v>0.16700000000000001</v>
      </c>
      <c r="BQ11" s="6">
        <f t="shared" si="15"/>
        <v>0.59701492537313483</v>
      </c>
      <c r="BR11" s="5"/>
      <c r="BS11" s="5">
        <v>0.86</v>
      </c>
      <c r="BT11" s="5">
        <v>0.98299999999999998</v>
      </c>
      <c r="BU11" s="6">
        <f t="shared" si="16"/>
        <v>13.34780249593055</v>
      </c>
      <c r="BV11" s="5"/>
      <c r="BW11" s="6">
        <v>41.4</v>
      </c>
      <c r="BX11" s="6">
        <v>37.299999999999997</v>
      </c>
      <c r="BY11" s="6">
        <f t="shared" si="17"/>
        <v>10.419313850063537</v>
      </c>
      <c r="BZ11" s="5"/>
      <c r="CA11" s="4">
        <v>4.8499999999999996</v>
      </c>
      <c r="CB11" s="4">
        <v>4.92</v>
      </c>
      <c r="CC11" s="6">
        <f t="shared" si="18"/>
        <v>1.4329580348004154</v>
      </c>
      <c r="CD11" s="5"/>
      <c r="CE11" s="5">
        <v>0.156</v>
      </c>
      <c r="CF11" s="5">
        <v>0.16300000000000001</v>
      </c>
      <c r="CG11" s="6">
        <f t="shared" si="19"/>
        <v>4.388714733542324</v>
      </c>
      <c r="CH11" s="5"/>
      <c r="CI11" s="4">
        <v>1.04</v>
      </c>
      <c r="CJ11" s="5">
        <v>0.95499999999999996</v>
      </c>
      <c r="CK11" s="6">
        <f t="shared" si="20"/>
        <v>8.5213032581453696</v>
      </c>
      <c r="CL11" s="5"/>
      <c r="CM11" s="4">
        <v>1.69</v>
      </c>
      <c r="CN11" s="4">
        <v>1.58</v>
      </c>
      <c r="CO11" s="6">
        <f t="shared" si="21"/>
        <v>6.7278287461773623</v>
      </c>
      <c r="CP11" s="5"/>
      <c r="CQ11" s="5">
        <v>0.24299999999999999</v>
      </c>
      <c r="CR11" s="5">
        <v>0.224</v>
      </c>
      <c r="CS11" s="6">
        <f t="shared" si="22"/>
        <v>8.1370449678800814</v>
      </c>
      <c r="CT11" s="5"/>
      <c r="CU11" s="7">
        <v>0.57899999999999996</v>
      </c>
      <c r="CV11" s="7">
        <v>0.51700000000000002</v>
      </c>
      <c r="CW11" s="6">
        <f t="shared" si="23"/>
        <v>11.313868613138673</v>
      </c>
      <c r="CX11" s="7"/>
      <c r="CY11" s="7">
        <v>0.11700000000000001</v>
      </c>
      <c r="CZ11" s="7">
        <v>0.14599999999999999</v>
      </c>
      <c r="DA11" s="6">
        <f t="shared" si="24"/>
        <v>22.053231939163485</v>
      </c>
      <c r="DB11" s="7"/>
      <c r="DC11" s="7"/>
      <c r="DD11" s="7"/>
      <c r="DE11" s="7"/>
      <c r="DF11" s="61"/>
      <c r="DG11" s="7"/>
      <c r="DH11" s="8"/>
    </row>
    <row r="12" spans="1:112" x14ac:dyDescent="0.25">
      <c r="A12" s="3" t="s">
        <v>298</v>
      </c>
      <c r="B12" s="20"/>
      <c r="C12" s="6" t="s">
        <v>490</v>
      </c>
      <c r="D12" s="6">
        <f t="shared" si="0"/>
        <v>0</v>
      </c>
      <c r="E12" s="6">
        <f t="shared" si="1"/>
        <v>0</v>
      </c>
      <c r="F12" s="20"/>
      <c r="G12" s="5" t="s">
        <v>30</v>
      </c>
      <c r="H12" s="5" t="s">
        <v>30</v>
      </c>
      <c r="I12" s="6" t="s">
        <v>490</v>
      </c>
      <c r="J12" s="5"/>
      <c r="K12" s="5" t="s">
        <v>30</v>
      </c>
      <c r="L12" s="5" t="s">
        <v>30</v>
      </c>
      <c r="M12" s="6" t="s">
        <v>490</v>
      </c>
      <c r="N12" s="5"/>
      <c r="O12" s="5" t="s">
        <v>30</v>
      </c>
      <c r="P12" s="5" t="s">
        <v>30</v>
      </c>
      <c r="Q12" s="6" t="s">
        <v>490</v>
      </c>
      <c r="R12" s="5"/>
      <c r="S12" s="5" t="s">
        <v>30</v>
      </c>
      <c r="T12" s="5" t="s">
        <v>30</v>
      </c>
      <c r="U12" s="6" t="s">
        <v>490</v>
      </c>
      <c r="V12" s="5"/>
      <c r="W12" s="5" t="s">
        <v>30</v>
      </c>
      <c r="X12" s="5" t="s">
        <v>30</v>
      </c>
      <c r="Y12" s="6" t="s">
        <v>490</v>
      </c>
      <c r="Z12" s="5"/>
      <c r="AA12" s="5" t="s">
        <v>30</v>
      </c>
      <c r="AB12" s="5" t="s">
        <v>30</v>
      </c>
      <c r="AC12" s="6" t="s">
        <v>490</v>
      </c>
      <c r="AD12" s="5"/>
      <c r="AE12" s="5" t="s">
        <v>30</v>
      </c>
      <c r="AF12" s="5" t="s">
        <v>30</v>
      </c>
      <c r="AG12" s="6" t="s">
        <v>490</v>
      </c>
      <c r="AH12" s="5"/>
      <c r="AI12" s="5" t="s">
        <v>30</v>
      </c>
      <c r="AJ12" s="5" t="s">
        <v>30</v>
      </c>
      <c r="AK12" s="6" t="s">
        <v>490</v>
      </c>
      <c r="AL12" s="5"/>
      <c r="AM12" s="5" t="s">
        <v>30</v>
      </c>
      <c r="AN12" s="5" t="s">
        <v>30</v>
      </c>
      <c r="AO12" s="6" t="s">
        <v>490</v>
      </c>
      <c r="AP12" s="5"/>
      <c r="AQ12" s="5" t="s">
        <v>30</v>
      </c>
      <c r="AR12" s="5" t="s">
        <v>30</v>
      </c>
      <c r="AS12" s="6" t="s">
        <v>490</v>
      </c>
      <c r="AT12" s="5"/>
      <c r="AU12" s="5" t="s">
        <v>30</v>
      </c>
      <c r="AV12" s="5" t="s">
        <v>30</v>
      </c>
      <c r="AW12" s="6" t="s">
        <v>490</v>
      </c>
      <c r="AX12" s="5"/>
      <c r="AY12" s="5" t="s">
        <v>30</v>
      </c>
      <c r="AZ12" s="5" t="s">
        <v>30</v>
      </c>
      <c r="BA12" s="6" t="s">
        <v>490</v>
      </c>
      <c r="BB12" s="5"/>
      <c r="BC12" s="5" t="s">
        <v>30</v>
      </c>
      <c r="BD12" s="5" t="s">
        <v>30</v>
      </c>
      <c r="BE12" s="6" t="s">
        <v>490</v>
      </c>
      <c r="BF12" s="5"/>
      <c r="BG12" s="5" t="s">
        <v>30</v>
      </c>
      <c r="BH12" s="5" t="s">
        <v>30</v>
      </c>
      <c r="BI12" s="6" t="s">
        <v>490</v>
      </c>
      <c r="BJ12" s="5"/>
      <c r="BK12" s="5" t="s">
        <v>30</v>
      </c>
      <c r="BL12" s="5" t="s">
        <v>30</v>
      </c>
      <c r="BM12" s="6" t="s">
        <v>490</v>
      </c>
      <c r="BN12" s="5"/>
      <c r="BO12" s="5" t="s">
        <v>30</v>
      </c>
      <c r="BP12" s="5" t="s">
        <v>30</v>
      </c>
      <c r="BQ12" s="6" t="s">
        <v>490</v>
      </c>
      <c r="BR12" s="5"/>
      <c r="BS12" s="5" t="s">
        <v>30</v>
      </c>
      <c r="BT12" s="5" t="s">
        <v>30</v>
      </c>
      <c r="BU12" s="6" t="s">
        <v>490</v>
      </c>
      <c r="BV12" s="5"/>
      <c r="BW12" s="5" t="s">
        <v>30</v>
      </c>
      <c r="BX12" s="5" t="s">
        <v>30</v>
      </c>
      <c r="BY12" s="6" t="s">
        <v>490</v>
      </c>
      <c r="BZ12" s="5"/>
      <c r="CA12" s="5" t="s">
        <v>30</v>
      </c>
      <c r="CB12" s="5" t="s">
        <v>30</v>
      </c>
      <c r="CC12" s="6" t="s">
        <v>490</v>
      </c>
      <c r="CD12" s="5"/>
      <c r="CE12" s="5" t="s">
        <v>30</v>
      </c>
      <c r="CF12" s="5" t="s">
        <v>30</v>
      </c>
      <c r="CG12" s="6" t="s">
        <v>490</v>
      </c>
      <c r="CH12" s="5"/>
      <c r="CI12" s="5" t="s">
        <v>30</v>
      </c>
      <c r="CJ12" s="5" t="s">
        <v>30</v>
      </c>
      <c r="CK12" s="6" t="s">
        <v>490</v>
      </c>
      <c r="CL12" s="5"/>
      <c r="CM12" s="5" t="s">
        <v>30</v>
      </c>
      <c r="CN12" s="5" t="s">
        <v>30</v>
      </c>
      <c r="CO12" s="6" t="s">
        <v>490</v>
      </c>
      <c r="CP12" s="5"/>
      <c r="CQ12" s="5" t="s">
        <v>30</v>
      </c>
      <c r="CR12" s="5" t="s">
        <v>30</v>
      </c>
      <c r="CS12" s="6" t="s">
        <v>490</v>
      </c>
      <c r="CT12" s="5"/>
      <c r="CU12" s="7" t="s">
        <v>30</v>
      </c>
      <c r="CV12" s="7" t="s">
        <v>30</v>
      </c>
      <c r="CW12" s="6" t="s">
        <v>490</v>
      </c>
      <c r="CX12" s="7"/>
      <c r="CY12" s="7" t="s">
        <v>30</v>
      </c>
      <c r="CZ12" s="7" t="s">
        <v>30</v>
      </c>
      <c r="DA12" s="6" t="s">
        <v>490</v>
      </c>
      <c r="DB12" s="7"/>
      <c r="DC12" s="7"/>
      <c r="DD12" s="7"/>
      <c r="DE12" s="7"/>
      <c r="DF12" s="61"/>
      <c r="DG12" s="7"/>
      <c r="DH12" s="8"/>
    </row>
    <row r="13" spans="1:112" x14ac:dyDescent="0.25">
      <c r="A13" s="3" t="s">
        <v>29</v>
      </c>
      <c r="B13" s="20"/>
      <c r="C13" s="6">
        <f>MEDIAN(I13,M13,U13,Q13,Y13,AC13,AG13,AK13,AO13,AS13,AW13,BA13,BE13,BI13,BM13,BQ13,BU13,BY13,CC13,CG13,CK13,CO13,CS13,CW13,DA13)</f>
        <v>5.121061903396293</v>
      </c>
      <c r="D13" s="6">
        <f t="shared" si="0"/>
        <v>14.126394052044605</v>
      </c>
      <c r="E13" s="6">
        <f t="shared" si="1"/>
        <v>0.99833610648917825</v>
      </c>
      <c r="F13" s="20"/>
      <c r="G13" s="4">
        <v>6.69</v>
      </c>
      <c r="H13" s="4">
        <v>6.39</v>
      </c>
      <c r="I13" s="6">
        <f t="shared" si="2"/>
        <v>4.587155963302763</v>
      </c>
      <c r="J13" s="5"/>
      <c r="K13" s="4">
        <v>2.99</v>
      </c>
      <c r="L13" s="4">
        <v>3.02</v>
      </c>
      <c r="M13" s="6">
        <f t="shared" si="3"/>
        <v>0.99833610648917825</v>
      </c>
      <c r="N13" s="5"/>
      <c r="O13" s="4">
        <v>2.7</v>
      </c>
      <c r="P13" s="4">
        <v>2.54</v>
      </c>
      <c r="Q13" s="6">
        <f t="shared" si="4"/>
        <v>6.1068702290076384</v>
      </c>
      <c r="R13" s="5"/>
      <c r="S13" s="4">
        <v>2.88</v>
      </c>
      <c r="T13" s="4">
        <v>2.77</v>
      </c>
      <c r="U13" s="6">
        <f t="shared" si="5"/>
        <v>3.8938053097345087</v>
      </c>
      <c r="V13" s="5"/>
      <c r="W13" s="5" t="s">
        <v>30</v>
      </c>
      <c r="X13" s="5" t="s">
        <v>30</v>
      </c>
      <c r="Y13" s="6" t="s">
        <v>490</v>
      </c>
      <c r="Z13" s="5"/>
      <c r="AA13" s="4">
        <v>5.14</v>
      </c>
      <c r="AB13" s="4">
        <v>5.52</v>
      </c>
      <c r="AC13" s="6">
        <f t="shared" si="6"/>
        <v>7.1294559099437125</v>
      </c>
      <c r="AD13" s="5"/>
      <c r="AE13" s="5">
        <v>0.53300000000000003</v>
      </c>
      <c r="AF13" s="5">
        <v>0.52</v>
      </c>
      <c r="AG13" s="6">
        <f t="shared" si="25"/>
        <v>2.4691358024691383</v>
      </c>
      <c r="AH13" s="5"/>
      <c r="AI13" s="4">
        <v>3.41</v>
      </c>
      <c r="AJ13" s="4">
        <v>3.45</v>
      </c>
      <c r="AK13" s="6">
        <f t="shared" si="7"/>
        <v>1.1661807580174937</v>
      </c>
      <c r="AL13" s="5"/>
      <c r="AM13" s="5">
        <v>0.41399999999999998</v>
      </c>
      <c r="AN13" s="5">
        <v>0.47</v>
      </c>
      <c r="AO13" s="6">
        <f t="shared" si="8"/>
        <v>12.669683257918553</v>
      </c>
      <c r="AP13" s="5"/>
      <c r="AQ13" s="5">
        <v>0.34200000000000003</v>
      </c>
      <c r="AR13" s="5">
        <v>0.35199999999999998</v>
      </c>
      <c r="AS13" s="6">
        <f t="shared" si="9"/>
        <v>2.8818443804034448</v>
      </c>
      <c r="AT13" s="5"/>
      <c r="AU13" s="5" t="s">
        <v>31</v>
      </c>
      <c r="AV13" s="5" t="s">
        <v>31</v>
      </c>
      <c r="AW13" s="6" t="s">
        <v>490</v>
      </c>
      <c r="AX13" s="5"/>
      <c r="AY13" s="4">
        <v>1.1000000000000001</v>
      </c>
      <c r="AZ13" s="4">
        <v>1.17</v>
      </c>
      <c r="BA13" s="6">
        <f t="shared" si="11"/>
        <v>6.1674008810572545</v>
      </c>
      <c r="BB13" s="5"/>
      <c r="BC13" s="4">
        <v>1.85</v>
      </c>
      <c r="BD13" s="4">
        <v>1.96</v>
      </c>
      <c r="BE13" s="6">
        <f t="shared" si="12"/>
        <v>5.7742782152230907</v>
      </c>
      <c r="BF13" s="5"/>
      <c r="BG13" s="4">
        <v>6.87</v>
      </c>
      <c r="BH13" s="4">
        <v>6.71</v>
      </c>
      <c r="BI13" s="6">
        <f t="shared" si="13"/>
        <v>2.3564064801178226</v>
      </c>
      <c r="BJ13" s="5"/>
      <c r="BK13" s="5">
        <v>0.46700000000000003</v>
      </c>
      <c r="BL13" s="5">
        <v>0.436</v>
      </c>
      <c r="BM13" s="6">
        <f t="shared" si="14"/>
        <v>6.8660022148394297</v>
      </c>
      <c r="BN13" s="5"/>
      <c r="BO13" s="5">
        <v>0.15</v>
      </c>
      <c r="BP13" s="5">
        <v>0.158</v>
      </c>
      <c r="BQ13" s="6">
        <f t="shared" si="15"/>
        <v>5.1948051948051992</v>
      </c>
      <c r="BR13" s="5"/>
      <c r="BS13" s="4">
        <v>2.75</v>
      </c>
      <c r="BT13" s="4">
        <v>2.98</v>
      </c>
      <c r="BU13" s="6">
        <f t="shared" si="16"/>
        <v>8.0279232111692842</v>
      </c>
      <c r="BV13" s="5"/>
      <c r="BW13" s="6">
        <v>48.3</v>
      </c>
      <c r="BX13" s="6">
        <v>42.3</v>
      </c>
      <c r="BY13" s="6">
        <f t="shared" si="17"/>
        <v>13.245033112582782</v>
      </c>
      <c r="BZ13" s="5"/>
      <c r="CA13" s="6">
        <v>13</v>
      </c>
      <c r="CB13" s="6">
        <v>12.6</v>
      </c>
      <c r="CC13" s="6">
        <f t="shared" si="18"/>
        <v>3.1250000000000027</v>
      </c>
      <c r="CD13" s="5"/>
      <c r="CE13" s="4">
        <v>3.25</v>
      </c>
      <c r="CF13" s="4">
        <v>3.09</v>
      </c>
      <c r="CG13" s="6">
        <f t="shared" si="19"/>
        <v>5.0473186119873867</v>
      </c>
      <c r="CH13" s="5"/>
      <c r="CI13" s="4">
        <v>1.44</v>
      </c>
      <c r="CJ13" s="4">
        <v>1.25</v>
      </c>
      <c r="CK13" s="6">
        <f t="shared" si="20"/>
        <v>14.126394052044605</v>
      </c>
      <c r="CL13" s="5"/>
      <c r="CM13" s="4">
        <v>1.1100000000000001</v>
      </c>
      <c r="CN13" s="4">
        <v>1.0900000000000001</v>
      </c>
      <c r="CO13" s="6">
        <f t="shared" si="21"/>
        <v>1.8181818181818197</v>
      </c>
      <c r="CP13" s="5"/>
      <c r="CQ13" s="5">
        <v>0.65800000000000003</v>
      </c>
      <c r="CR13" s="5">
        <v>0.60099999999999998</v>
      </c>
      <c r="CS13" s="6">
        <f t="shared" si="22"/>
        <v>9.0548054011120023</v>
      </c>
      <c r="CT13" s="5"/>
      <c r="CU13" s="7">
        <v>0.78800000000000003</v>
      </c>
      <c r="CV13" s="7">
        <v>0.77300000000000002</v>
      </c>
      <c r="CW13" s="6">
        <f t="shared" si="23"/>
        <v>1.9218449711723271</v>
      </c>
      <c r="CX13" s="7"/>
      <c r="CY13" s="7" t="s">
        <v>31</v>
      </c>
      <c r="CZ13" s="7">
        <v>0.16900000000000001</v>
      </c>
      <c r="DA13" s="6" t="s">
        <v>490</v>
      </c>
      <c r="DB13" s="7"/>
      <c r="DC13" s="7"/>
      <c r="DD13" s="7"/>
      <c r="DE13" s="7"/>
      <c r="DF13" s="61"/>
      <c r="DG13" s="7"/>
      <c r="DH13" s="8"/>
    </row>
    <row r="14" spans="1:112" x14ac:dyDescent="0.25">
      <c r="A14" s="3" t="s">
        <v>32</v>
      </c>
      <c r="B14" s="20"/>
      <c r="C14" s="6">
        <f>MEDIAN(I14,M14,U14,Q14,Y14,AC14,AG14,AK14,AO14,AS14,AW14,BA14,BE14,BI14,BM14,BQ14,BU14,BY14,CC14,CG14,CK14,CO14,CS14,CW14,DA14)</f>
        <v>3.6363636363636265</v>
      </c>
      <c r="D14" s="6">
        <f t="shared" si="0"/>
        <v>13.02900618164527</v>
      </c>
      <c r="E14" s="6">
        <f t="shared" si="1"/>
        <v>0</v>
      </c>
      <c r="F14" s="20"/>
      <c r="G14" s="4">
        <v>9.06</v>
      </c>
      <c r="H14" s="4">
        <v>9</v>
      </c>
      <c r="I14" s="6">
        <f t="shared" si="2"/>
        <v>0.66445182724253038</v>
      </c>
      <c r="J14" s="5"/>
      <c r="K14" s="6">
        <v>26.4</v>
      </c>
      <c r="L14" s="6">
        <v>26</v>
      </c>
      <c r="M14" s="6">
        <f t="shared" si="3"/>
        <v>1.5267175572519029</v>
      </c>
      <c r="N14" s="5"/>
      <c r="O14" s="4">
        <v>3.42</v>
      </c>
      <c r="P14" s="4">
        <v>3.33</v>
      </c>
      <c r="Q14" s="6">
        <f t="shared" si="4"/>
        <v>2.6666666666666625</v>
      </c>
      <c r="R14" s="5"/>
      <c r="S14" s="4">
        <v>8.44</v>
      </c>
      <c r="T14" s="4">
        <v>7.93</v>
      </c>
      <c r="U14" s="6">
        <f t="shared" si="5"/>
        <v>6.2309102015882694</v>
      </c>
      <c r="V14" s="5"/>
      <c r="W14" s="5" t="s">
        <v>31</v>
      </c>
      <c r="X14" s="5" t="s">
        <v>31</v>
      </c>
      <c r="Y14" s="6" t="s">
        <v>490</v>
      </c>
      <c r="Z14" s="5"/>
      <c r="AA14" s="4">
        <v>6.32</v>
      </c>
      <c r="AB14" s="4">
        <v>6.35</v>
      </c>
      <c r="AC14" s="6">
        <f t="shared" si="6"/>
        <v>0.47355958958167893</v>
      </c>
      <c r="AD14" s="5"/>
      <c r="AE14" s="5" t="s">
        <v>31</v>
      </c>
      <c r="AF14" s="5" t="s">
        <v>31</v>
      </c>
      <c r="AG14" s="6" t="s">
        <v>490</v>
      </c>
      <c r="AH14" s="5"/>
      <c r="AI14" s="6">
        <v>25.7</v>
      </c>
      <c r="AJ14" s="6">
        <v>27.2</v>
      </c>
      <c r="AK14" s="6">
        <f t="shared" si="7"/>
        <v>5.6710775047258979</v>
      </c>
      <c r="AL14" s="5"/>
      <c r="AM14" s="5">
        <v>0.83699999999999997</v>
      </c>
      <c r="AN14" s="5">
        <v>0.87</v>
      </c>
      <c r="AO14" s="6">
        <f t="shared" si="8"/>
        <v>3.8664323374340985</v>
      </c>
      <c r="AP14" s="5"/>
      <c r="AQ14" s="5" t="s">
        <v>31</v>
      </c>
      <c r="AR14" s="5" t="s">
        <v>31</v>
      </c>
      <c r="AS14" s="6" t="s">
        <v>490</v>
      </c>
      <c r="AT14" s="5"/>
      <c r="AU14" s="5" t="s">
        <v>31</v>
      </c>
      <c r="AV14" s="5" t="s">
        <v>31</v>
      </c>
      <c r="AW14" s="6" t="s">
        <v>490</v>
      </c>
      <c r="AX14" s="5"/>
      <c r="AY14" s="4">
        <v>1.52</v>
      </c>
      <c r="AZ14" s="4">
        <v>1.48</v>
      </c>
      <c r="BA14" s="6">
        <f t="shared" si="11"/>
        <v>2.6666666666666692</v>
      </c>
      <c r="BB14" s="5"/>
      <c r="BC14" s="4">
        <v>6.34</v>
      </c>
      <c r="BD14" s="4">
        <v>6.8</v>
      </c>
      <c r="BE14" s="6">
        <f t="shared" si="12"/>
        <v>7.0015220700152208</v>
      </c>
      <c r="BF14" s="5"/>
      <c r="BG14" s="4">
        <v>8.0299999999999994</v>
      </c>
      <c r="BH14" s="4">
        <v>8.1300000000000008</v>
      </c>
      <c r="BI14" s="6">
        <f t="shared" si="13"/>
        <v>1.2376237623762552</v>
      </c>
      <c r="BJ14" s="5"/>
      <c r="BK14" s="4">
        <v>1.44</v>
      </c>
      <c r="BL14" s="4">
        <v>1.4</v>
      </c>
      <c r="BM14" s="6">
        <f t="shared" si="14"/>
        <v>2.8169014084507067</v>
      </c>
      <c r="BN14" s="5"/>
      <c r="BO14" s="5" t="s">
        <v>31</v>
      </c>
      <c r="BP14" s="5" t="s">
        <v>31</v>
      </c>
      <c r="BQ14" s="6" t="s">
        <v>490</v>
      </c>
      <c r="BR14" s="5"/>
      <c r="BS14" s="6">
        <v>20.3</v>
      </c>
      <c r="BT14" s="6">
        <v>21.5</v>
      </c>
      <c r="BU14" s="6">
        <f t="shared" si="16"/>
        <v>5.7416267942583703</v>
      </c>
      <c r="BV14" s="5"/>
      <c r="BW14" s="10">
        <v>112</v>
      </c>
      <c r="BX14" s="6">
        <v>98.3</v>
      </c>
      <c r="BY14" s="6">
        <f t="shared" si="17"/>
        <v>13.02900618164527</v>
      </c>
      <c r="BZ14" s="5"/>
      <c r="CA14" s="6">
        <v>13.5</v>
      </c>
      <c r="CB14" s="6">
        <v>13.5</v>
      </c>
      <c r="CC14" s="6">
        <f t="shared" si="18"/>
        <v>0</v>
      </c>
      <c r="CD14" s="5"/>
      <c r="CE14" s="4">
        <v>3.49</v>
      </c>
      <c r="CF14" s="4">
        <v>3.36</v>
      </c>
      <c r="CG14" s="6">
        <f t="shared" si="19"/>
        <v>3.7956204379562144</v>
      </c>
      <c r="CH14" s="5"/>
      <c r="CI14" s="4">
        <v>3.3</v>
      </c>
      <c r="CJ14" s="4">
        <v>3.07</v>
      </c>
      <c r="CK14" s="6">
        <f t="shared" si="20"/>
        <v>7.2213500784929368</v>
      </c>
      <c r="CL14" s="5"/>
      <c r="CM14" s="4">
        <v>4.58</v>
      </c>
      <c r="CN14" s="4">
        <v>4.55</v>
      </c>
      <c r="CO14" s="6">
        <f t="shared" si="21"/>
        <v>0.65717415115006028</v>
      </c>
      <c r="CP14" s="5"/>
      <c r="CQ14" s="4">
        <v>1.23</v>
      </c>
      <c r="CR14" s="4">
        <v>1.1399999999999999</v>
      </c>
      <c r="CS14" s="6">
        <f t="shared" si="22"/>
        <v>7.5949367088607653</v>
      </c>
      <c r="CT14" s="5"/>
      <c r="CU14" s="11">
        <v>1.68</v>
      </c>
      <c r="CV14" s="11">
        <v>1.62</v>
      </c>
      <c r="CW14" s="6">
        <f t="shared" si="23"/>
        <v>3.6363636363636265</v>
      </c>
      <c r="CX14" s="7"/>
      <c r="CY14" s="7" t="s">
        <v>31</v>
      </c>
      <c r="CZ14" s="7" t="s">
        <v>31</v>
      </c>
      <c r="DA14" s="6" t="s">
        <v>490</v>
      </c>
      <c r="DB14" s="7"/>
      <c r="DC14" s="7"/>
      <c r="DD14" s="7"/>
      <c r="DE14" s="7"/>
      <c r="DF14" s="61"/>
      <c r="DG14" s="7"/>
      <c r="DH14" s="8"/>
    </row>
    <row r="15" spans="1:112" s="21" customFormat="1" x14ac:dyDescent="0.25">
      <c r="A15" s="3" t="s">
        <v>302</v>
      </c>
      <c r="B15" s="20"/>
      <c r="C15" s="6">
        <f>MEDIAN(I15,M15,U15,Q15,Y15,AC15,AG15,AK15,AO15,AS15,AW15,BA15,BE15,BI15,BM15,BQ15,BU15,BY15,CC15,CG15,CK15,CO15,CS15,CW15,DA15)</f>
        <v>2.7231467473524922</v>
      </c>
      <c r="D15" s="6">
        <f t="shared" si="0"/>
        <v>9.491525423728822</v>
      </c>
      <c r="E15" s="6">
        <f t="shared" si="1"/>
        <v>0</v>
      </c>
      <c r="F15" s="20"/>
      <c r="G15" s="4">
        <v>7.52</v>
      </c>
      <c r="H15" s="4">
        <v>7.4</v>
      </c>
      <c r="I15" s="6">
        <f t="shared" si="2"/>
        <v>1.6085790884718394</v>
      </c>
      <c r="J15" s="5"/>
      <c r="K15" s="4">
        <v>3.94</v>
      </c>
      <c r="L15" s="4">
        <v>4.0199999999999996</v>
      </c>
      <c r="M15" s="6">
        <f t="shared" si="3"/>
        <v>2.0100502512562723</v>
      </c>
      <c r="N15" s="5"/>
      <c r="O15" s="4">
        <v>1.95</v>
      </c>
      <c r="P15" s="4">
        <v>1.81</v>
      </c>
      <c r="Q15" s="6">
        <f t="shared" si="4"/>
        <v>7.4468085106382924</v>
      </c>
      <c r="R15" s="5"/>
      <c r="S15" s="4">
        <v>5.7</v>
      </c>
      <c r="T15" s="4">
        <v>5.79</v>
      </c>
      <c r="U15" s="6">
        <f t="shared" si="5"/>
        <v>1.5665796344647493</v>
      </c>
      <c r="V15" s="5"/>
      <c r="W15" s="5" t="s">
        <v>75</v>
      </c>
      <c r="X15" s="5" t="s">
        <v>75</v>
      </c>
      <c r="Y15" s="6" t="s">
        <v>490</v>
      </c>
      <c r="Z15" s="5"/>
      <c r="AA15" s="4">
        <v>4.72</v>
      </c>
      <c r="AB15" s="4">
        <v>4.57</v>
      </c>
      <c r="AC15" s="6">
        <f t="shared" si="6"/>
        <v>3.229278794402572</v>
      </c>
      <c r="AD15" s="5"/>
      <c r="AE15" s="5" t="s">
        <v>30</v>
      </c>
      <c r="AF15" s="5" t="s">
        <v>30</v>
      </c>
      <c r="AG15" s="6" t="s">
        <v>490</v>
      </c>
      <c r="AH15" s="5"/>
      <c r="AI15" s="5">
        <v>0.98899999999999999</v>
      </c>
      <c r="AJ15" s="4">
        <v>1.05</v>
      </c>
      <c r="AK15" s="6">
        <f t="shared" si="7"/>
        <v>5.983325159391863</v>
      </c>
      <c r="AL15" s="5"/>
      <c r="AM15" s="5">
        <v>0.311</v>
      </c>
      <c r="AN15" s="5">
        <v>0.318</v>
      </c>
      <c r="AO15" s="6">
        <f t="shared" si="8"/>
        <v>2.2257551669316396</v>
      </c>
      <c r="AP15" s="5"/>
      <c r="AQ15" s="5">
        <v>0.152</v>
      </c>
      <c r="AR15" s="5">
        <v>0.16700000000000001</v>
      </c>
      <c r="AS15" s="6">
        <f t="shared" si="9"/>
        <v>9.4043887147335496</v>
      </c>
      <c r="AT15" s="5"/>
      <c r="AU15" s="5">
        <v>0.10299999999999999</v>
      </c>
      <c r="AV15" s="5">
        <v>0.10299999999999999</v>
      </c>
      <c r="AW15" s="6">
        <f t="shared" si="10"/>
        <v>0</v>
      </c>
      <c r="AX15" s="5"/>
      <c r="AY15" s="5">
        <v>0.78</v>
      </c>
      <c r="AZ15" s="5">
        <v>0.73399999999999999</v>
      </c>
      <c r="BA15" s="6">
        <f t="shared" si="11"/>
        <v>6.0766182298546951</v>
      </c>
      <c r="BB15" s="5"/>
      <c r="BC15" s="4">
        <v>3.54</v>
      </c>
      <c r="BD15" s="4">
        <v>3.62</v>
      </c>
      <c r="BE15" s="6">
        <f t="shared" si="12"/>
        <v>2.234636871508382</v>
      </c>
      <c r="BF15" s="5"/>
      <c r="BG15" s="4">
        <v>5.71</v>
      </c>
      <c r="BH15" s="4">
        <v>5.51</v>
      </c>
      <c r="BI15" s="6">
        <f t="shared" si="13"/>
        <v>3.5650623885918038</v>
      </c>
      <c r="BJ15" s="5"/>
      <c r="BK15" s="5">
        <v>0.99199999999999999</v>
      </c>
      <c r="BL15" s="5">
        <v>0.95599999999999996</v>
      </c>
      <c r="BM15" s="6">
        <f t="shared" si="14"/>
        <v>3.69609856262834</v>
      </c>
      <c r="BN15" s="5"/>
      <c r="BO15" s="5">
        <v>0.36499999999999999</v>
      </c>
      <c r="BP15" s="5">
        <v>0.373</v>
      </c>
      <c r="BQ15" s="6">
        <f t="shared" si="15"/>
        <v>2.1680216802168042</v>
      </c>
      <c r="BR15" s="5"/>
      <c r="BS15" s="4">
        <v>1.73</v>
      </c>
      <c r="BT15" s="4">
        <v>1.72</v>
      </c>
      <c r="BU15" s="6">
        <f t="shared" si="16"/>
        <v>0.5797101449275367</v>
      </c>
      <c r="BV15" s="5"/>
      <c r="BW15" s="14">
        <v>501</v>
      </c>
      <c r="BX15" s="14">
        <v>504</v>
      </c>
      <c r="BY15" s="6">
        <f t="shared" si="17"/>
        <v>0.59701492537313428</v>
      </c>
      <c r="BZ15" s="5"/>
      <c r="CA15" s="6">
        <v>32.6</v>
      </c>
      <c r="CB15" s="6">
        <v>33.5</v>
      </c>
      <c r="CC15" s="6">
        <f t="shared" si="18"/>
        <v>2.7231467473524922</v>
      </c>
      <c r="CD15" s="5"/>
      <c r="CE15" s="4">
        <v>8.08</v>
      </c>
      <c r="CF15" s="4">
        <v>8.08</v>
      </c>
      <c r="CG15" s="6">
        <f t="shared" si="19"/>
        <v>0</v>
      </c>
      <c r="CH15" s="5"/>
      <c r="CI15" s="4">
        <v>2.0299999999999998</v>
      </c>
      <c r="CJ15" s="4">
        <v>1.95</v>
      </c>
      <c r="CK15" s="6">
        <f t="shared" si="20"/>
        <v>4.0201005025125554</v>
      </c>
      <c r="CL15" s="5"/>
      <c r="CM15" s="4">
        <v>2.72</v>
      </c>
      <c r="CN15" s="4">
        <v>2.67</v>
      </c>
      <c r="CO15" s="6">
        <f t="shared" si="21"/>
        <v>1.8552875695732935</v>
      </c>
      <c r="CP15" s="5"/>
      <c r="CQ15" s="5">
        <v>0.92700000000000005</v>
      </c>
      <c r="CR15" s="5">
        <v>0.84299999999999997</v>
      </c>
      <c r="CS15" s="6">
        <f t="shared" si="22"/>
        <v>9.491525423728822</v>
      </c>
      <c r="CT15" s="5"/>
      <c r="CU15" s="11">
        <v>1.45</v>
      </c>
      <c r="CV15" s="11">
        <v>1.51</v>
      </c>
      <c r="CW15" s="6">
        <f t="shared" si="23"/>
        <v>4.0540540540540579</v>
      </c>
      <c r="CX15" s="5"/>
      <c r="CY15" s="7">
        <v>7.6300000000000007E-2</v>
      </c>
      <c r="CZ15" s="7">
        <v>7.2400000000000006E-2</v>
      </c>
      <c r="DA15" s="6">
        <f t="shared" si="24"/>
        <v>5.2454606590450581</v>
      </c>
      <c r="DB15" s="7"/>
      <c r="DC15" s="7"/>
      <c r="DD15" s="7"/>
      <c r="DE15" s="7"/>
      <c r="DF15" s="61"/>
      <c r="DG15" s="7"/>
      <c r="DH15" s="8"/>
    </row>
    <row r="16" spans="1:112" s="21" customFormat="1" x14ac:dyDescent="0.25">
      <c r="A16" s="3" t="s">
        <v>304</v>
      </c>
      <c r="B16" s="20"/>
      <c r="C16" s="6" t="s">
        <v>490</v>
      </c>
      <c r="D16" s="6">
        <f t="shared" si="0"/>
        <v>0</v>
      </c>
      <c r="E16" s="6">
        <f t="shared" si="1"/>
        <v>0</v>
      </c>
      <c r="F16" s="20"/>
      <c r="G16" s="5" t="s">
        <v>30</v>
      </c>
      <c r="H16" s="5" t="s">
        <v>30</v>
      </c>
      <c r="I16" s="6" t="s">
        <v>490</v>
      </c>
      <c r="J16" s="5"/>
      <c r="K16" s="5" t="s">
        <v>30</v>
      </c>
      <c r="L16" s="5" t="s">
        <v>30</v>
      </c>
      <c r="M16" s="6" t="s">
        <v>490</v>
      </c>
      <c r="N16" s="5"/>
      <c r="O16" s="5" t="s">
        <v>30</v>
      </c>
      <c r="P16" s="5" t="s">
        <v>30</v>
      </c>
      <c r="Q16" s="6" t="s">
        <v>490</v>
      </c>
      <c r="R16" s="5"/>
      <c r="S16" s="5" t="s">
        <v>30</v>
      </c>
      <c r="T16" s="5" t="s">
        <v>30</v>
      </c>
      <c r="U16" s="6" t="s">
        <v>490</v>
      </c>
      <c r="V16" s="5"/>
      <c r="W16" s="5" t="s">
        <v>30</v>
      </c>
      <c r="X16" s="5" t="s">
        <v>30</v>
      </c>
      <c r="Y16" s="6" t="s">
        <v>490</v>
      </c>
      <c r="Z16" s="5"/>
      <c r="AA16" s="5" t="s">
        <v>30</v>
      </c>
      <c r="AB16" s="5" t="s">
        <v>30</v>
      </c>
      <c r="AC16" s="6" t="s">
        <v>490</v>
      </c>
      <c r="AD16" s="5"/>
      <c r="AE16" s="5" t="s">
        <v>30</v>
      </c>
      <c r="AF16" s="5" t="s">
        <v>30</v>
      </c>
      <c r="AG16" s="6" t="s">
        <v>490</v>
      </c>
      <c r="AH16" s="5"/>
      <c r="AI16" s="5" t="s">
        <v>30</v>
      </c>
      <c r="AJ16" s="5" t="s">
        <v>30</v>
      </c>
      <c r="AK16" s="6" t="s">
        <v>490</v>
      </c>
      <c r="AL16" s="5"/>
      <c r="AM16" s="5" t="s">
        <v>30</v>
      </c>
      <c r="AN16" s="5" t="s">
        <v>30</v>
      </c>
      <c r="AO16" s="6" t="s">
        <v>490</v>
      </c>
      <c r="AP16" s="5"/>
      <c r="AQ16" s="5" t="s">
        <v>30</v>
      </c>
      <c r="AR16" s="5" t="s">
        <v>30</v>
      </c>
      <c r="AS16" s="6" t="s">
        <v>490</v>
      </c>
      <c r="AT16" s="5"/>
      <c r="AU16" s="5" t="s">
        <v>30</v>
      </c>
      <c r="AV16" s="5" t="s">
        <v>30</v>
      </c>
      <c r="AW16" s="6" t="s">
        <v>490</v>
      </c>
      <c r="AX16" s="5"/>
      <c r="AY16" s="5" t="s">
        <v>30</v>
      </c>
      <c r="AZ16" s="5" t="s">
        <v>30</v>
      </c>
      <c r="BA16" s="6" t="s">
        <v>490</v>
      </c>
      <c r="BB16" s="5"/>
      <c r="BC16" s="5" t="s">
        <v>30</v>
      </c>
      <c r="BD16" s="5" t="s">
        <v>30</v>
      </c>
      <c r="BE16" s="6" t="s">
        <v>490</v>
      </c>
      <c r="BF16" s="5"/>
      <c r="BG16" s="5" t="s">
        <v>30</v>
      </c>
      <c r="BH16" s="5" t="s">
        <v>30</v>
      </c>
      <c r="BI16" s="6" t="s">
        <v>490</v>
      </c>
      <c r="BJ16" s="5"/>
      <c r="BK16" s="5" t="s">
        <v>30</v>
      </c>
      <c r="BL16" s="5" t="s">
        <v>30</v>
      </c>
      <c r="BM16" s="6" t="s">
        <v>490</v>
      </c>
      <c r="BN16" s="5"/>
      <c r="BO16" s="5" t="s">
        <v>30</v>
      </c>
      <c r="BP16" s="5" t="s">
        <v>30</v>
      </c>
      <c r="BQ16" s="6" t="s">
        <v>490</v>
      </c>
      <c r="BR16" s="5"/>
      <c r="BS16" s="5" t="s">
        <v>30</v>
      </c>
      <c r="BT16" s="5" t="s">
        <v>30</v>
      </c>
      <c r="BU16" s="6" t="s">
        <v>490</v>
      </c>
      <c r="BV16" s="5"/>
      <c r="BW16" s="5" t="s">
        <v>30</v>
      </c>
      <c r="BX16" s="5" t="s">
        <v>30</v>
      </c>
      <c r="BY16" s="6" t="s">
        <v>490</v>
      </c>
      <c r="BZ16" s="5"/>
      <c r="CA16" s="5" t="s">
        <v>30</v>
      </c>
      <c r="CB16" s="5" t="s">
        <v>30</v>
      </c>
      <c r="CC16" s="6" t="s">
        <v>490</v>
      </c>
      <c r="CD16" s="5"/>
      <c r="CE16" s="5" t="s">
        <v>30</v>
      </c>
      <c r="CF16" s="5" t="s">
        <v>30</v>
      </c>
      <c r="CG16" s="6" t="s">
        <v>490</v>
      </c>
      <c r="CH16" s="5"/>
      <c r="CI16" s="5" t="s">
        <v>30</v>
      </c>
      <c r="CJ16" s="5" t="s">
        <v>30</v>
      </c>
      <c r="CK16" s="6" t="s">
        <v>490</v>
      </c>
      <c r="CL16" s="5"/>
      <c r="CM16" s="5" t="s">
        <v>30</v>
      </c>
      <c r="CN16" s="5" t="s">
        <v>30</v>
      </c>
      <c r="CO16" s="6" t="s">
        <v>490</v>
      </c>
      <c r="CP16" s="5"/>
      <c r="CQ16" s="5" t="s">
        <v>30</v>
      </c>
      <c r="CR16" s="5" t="s">
        <v>30</v>
      </c>
      <c r="CS16" s="6" t="s">
        <v>490</v>
      </c>
      <c r="CT16" s="5"/>
      <c r="CU16" s="7" t="s">
        <v>30</v>
      </c>
      <c r="CV16" s="7" t="s">
        <v>30</v>
      </c>
      <c r="CW16" s="6" t="s">
        <v>490</v>
      </c>
      <c r="CX16" s="7"/>
      <c r="CY16" s="7" t="s">
        <v>30</v>
      </c>
      <c r="CZ16" s="7" t="s">
        <v>30</v>
      </c>
      <c r="DA16" s="6" t="s">
        <v>490</v>
      </c>
      <c r="DB16" s="7"/>
      <c r="DC16" s="7"/>
      <c r="DD16" s="7"/>
      <c r="DE16" s="7"/>
      <c r="DF16" s="61"/>
      <c r="DG16" s="7"/>
      <c r="DH16" s="8"/>
    </row>
    <row r="17" spans="1:112" s="21" customFormat="1" x14ac:dyDescent="0.25">
      <c r="A17" s="3" t="s">
        <v>306</v>
      </c>
      <c r="B17" s="20"/>
      <c r="C17" s="6" t="s">
        <v>490</v>
      </c>
      <c r="D17" s="6">
        <f t="shared" si="0"/>
        <v>0</v>
      </c>
      <c r="E17" s="6">
        <f t="shared" si="1"/>
        <v>0</v>
      </c>
      <c r="F17" s="20"/>
      <c r="G17" s="5" t="s">
        <v>31</v>
      </c>
      <c r="H17" s="5" t="s">
        <v>31</v>
      </c>
      <c r="I17" s="6" t="s">
        <v>490</v>
      </c>
      <c r="J17" s="5"/>
      <c r="K17" s="5" t="s">
        <v>30</v>
      </c>
      <c r="L17" s="5" t="s">
        <v>30</v>
      </c>
      <c r="M17" s="6" t="s">
        <v>490</v>
      </c>
      <c r="N17" s="5"/>
      <c r="O17" s="5" t="s">
        <v>31</v>
      </c>
      <c r="P17" s="5" t="s">
        <v>31</v>
      </c>
      <c r="Q17" s="6" t="s">
        <v>490</v>
      </c>
      <c r="R17" s="5"/>
      <c r="S17" s="5" t="s">
        <v>30</v>
      </c>
      <c r="T17" s="5" t="s">
        <v>30</v>
      </c>
      <c r="U17" s="6" t="s">
        <v>490</v>
      </c>
      <c r="V17" s="5"/>
      <c r="W17" s="5" t="s">
        <v>30</v>
      </c>
      <c r="X17" s="5" t="s">
        <v>31</v>
      </c>
      <c r="Y17" s="6" t="s">
        <v>490</v>
      </c>
      <c r="Z17" s="5"/>
      <c r="AA17" s="5" t="s">
        <v>30</v>
      </c>
      <c r="AB17" s="5" t="s">
        <v>31</v>
      </c>
      <c r="AC17" s="6" t="s">
        <v>490</v>
      </c>
      <c r="AD17" s="5"/>
      <c r="AE17" s="5" t="s">
        <v>30</v>
      </c>
      <c r="AF17" s="5" t="s">
        <v>30</v>
      </c>
      <c r="AG17" s="6" t="s">
        <v>490</v>
      </c>
      <c r="AH17" s="5"/>
      <c r="AI17" s="5" t="s">
        <v>30</v>
      </c>
      <c r="AJ17" s="5" t="s">
        <v>30</v>
      </c>
      <c r="AK17" s="6" t="s">
        <v>490</v>
      </c>
      <c r="AL17" s="5"/>
      <c r="AM17" s="5" t="s">
        <v>30</v>
      </c>
      <c r="AN17" s="5" t="s">
        <v>30</v>
      </c>
      <c r="AO17" s="6" t="s">
        <v>490</v>
      </c>
      <c r="AP17" s="5"/>
      <c r="AQ17" s="5" t="s">
        <v>30</v>
      </c>
      <c r="AR17" s="5" t="s">
        <v>30</v>
      </c>
      <c r="AS17" s="6" t="s">
        <v>490</v>
      </c>
      <c r="AT17" s="5"/>
      <c r="AU17" s="5" t="s">
        <v>30</v>
      </c>
      <c r="AV17" s="5" t="s">
        <v>30</v>
      </c>
      <c r="AW17" s="6" t="s">
        <v>490</v>
      </c>
      <c r="AX17" s="5"/>
      <c r="AY17" s="5" t="s">
        <v>30</v>
      </c>
      <c r="AZ17" s="5" t="s">
        <v>30</v>
      </c>
      <c r="BA17" s="6" t="s">
        <v>490</v>
      </c>
      <c r="BB17" s="5"/>
      <c r="BC17" s="5" t="s">
        <v>30</v>
      </c>
      <c r="BD17" s="5" t="s">
        <v>30</v>
      </c>
      <c r="BE17" s="6" t="s">
        <v>490</v>
      </c>
      <c r="BF17" s="5"/>
      <c r="BG17" s="5" t="s">
        <v>30</v>
      </c>
      <c r="BH17" s="5" t="s">
        <v>30</v>
      </c>
      <c r="BI17" s="6" t="s">
        <v>490</v>
      </c>
      <c r="BJ17" s="5"/>
      <c r="BK17" s="5" t="s">
        <v>30</v>
      </c>
      <c r="BL17" s="5" t="s">
        <v>30</v>
      </c>
      <c r="BM17" s="6" t="s">
        <v>490</v>
      </c>
      <c r="BN17" s="5"/>
      <c r="BO17" s="5" t="s">
        <v>30</v>
      </c>
      <c r="BP17" s="5" t="s">
        <v>30</v>
      </c>
      <c r="BQ17" s="6" t="s">
        <v>490</v>
      </c>
      <c r="BR17" s="5"/>
      <c r="BS17" s="5" t="s">
        <v>30</v>
      </c>
      <c r="BT17" s="5" t="s">
        <v>30</v>
      </c>
      <c r="BU17" s="6" t="s">
        <v>490</v>
      </c>
      <c r="BV17" s="5"/>
      <c r="BW17" s="5" t="s">
        <v>31</v>
      </c>
      <c r="BX17" s="5" t="s">
        <v>30</v>
      </c>
      <c r="BY17" s="6" t="s">
        <v>490</v>
      </c>
      <c r="BZ17" s="5"/>
      <c r="CA17" s="5" t="s">
        <v>30</v>
      </c>
      <c r="CB17" s="5" t="s">
        <v>30</v>
      </c>
      <c r="CC17" s="6" t="s">
        <v>490</v>
      </c>
      <c r="CD17" s="5"/>
      <c r="CE17" s="5" t="s">
        <v>30</v>
      </c>
      <c r="CF17" s="5" t="s">
        <v>30</v>
      </c>
      <c r="CG17" s="6" t="s">
        <v>490</v>
      </c>
      <c r="CH17" s="5"/>
      <c r="CI17" s="5" t="s">
        <v>30</v>
      </c>
      <c r="CJ17" s="5" t="s">
        <v>30</v>
      </c>
      <c r="CK17" s="6" t="s">
        <v>490</v>
      </c>
      <c r="CL17" s="5"/>
      <c r="CM17" s="5" t="s">
        <v>30</v>
      </c>
      <c r="CN17" s="5" t="s">
        <v>30</v>
      </c>
      <c r="CO17" s="6" t="s">
        <v>490</v>
      </c>
      <c r="CP17" s="5"/>
      <c r="CQ17" s="5" t="s">
        <v>30</v>
      </c>
      <c r="CR17" s="5" t="s">
        <v>30</v>
      </c>
      <c r="CS17" s="6" t="s">
        <v>490</v>
      </c>
      <c r="CT17" s="5"/>
      <c r="CU17" s="7" t="s">
        <v>30</v>
      </c>
      <c r="CV17" s="7" t="s">
        <v>30</v>
      </c>
      <c r="CW17" s="6" t="s">
        <v>490</v>
      </c>
      <c r="CX17" s="7"/>
      <c r="CY17" s="7" t="s">
        <v>30</v>
      </c>
      <c r="CZ17" s="7" t="s">
        <v>30</v>
      </c>
      <c r="DA17" s="6" t="s">
        <v>490</v>
      </c>
      <c r="DB17" s="7"/>
      <c r="DC17" s="7"/>
      <c r="DD17" s="7"/>
      <c r="DE17" s="7"/>
      <c r="DF17" s="61"/>
      <c r="DG17" s="7"/>
      <c r="DH17" s="8"/>
    </row>
    <row r="18" spans="1:112" s="21" customFormat="1" x14ac:dyDescent="0.25">
      <c r="A18" s="3" t="s">
        <v>308</v>
      </c>
      <c r="B18" s="20"/>
      <c r="C18" s="6">
        <f>MEDIAN(I18,M18,U18,Q18,Y18,AC18,AG18,AK18,AO18,AS18,AW18,BA18,BE18,BI18,BM18,BQ18,BU18,BY18,CC18,CG18,CK18,CO18,CS18,CW18,DA18)</f>
        <v>4.825366588061792</v>
      </c>
      <c r="D18" s="6">
        <f t="shared" si="0"/>
        <v>14.022140221402209</v>
      </c>
      <c r="E18" s="6">
        <f t="shared" si="1"/>
        <v>0.22371364653242934</v>
      </c>
      <c r="F18" s="20"/>
      <c r="G18" s="5">
        <v>0.15</v>
      </c>
      <c r="H18" s="5">
        <v>0.13400000000000001</v>
      </c>
      <c r="I18" s="6">
        <f t="shared" si="2"/>
        <v>11.267605633802807</v>
      </c>
      <c r="J18" s="5"/>
      <c r="K18" s="5">
        <v>0.107</v>
      </c>
      <c r="L18" s="5">
        <v>0.108</v>
      </c>
      <c r="M18" s="6">
        <f t="shared" si="3"/>
        <v>0.93023255813953576</v>
      </c>
      <c r="N18" s="5"/>
      <c r="O18" s="5">
        <v>8.9300000000000004E-2</v>
      </c>
      <c r="P18" s="5">
        <v>8.9499999999999996E-2</v>
      </c>
      <c r="Q18" s="6">
        <f t="shared" si="4"/>
        <v>0.22371364653242934</v>
      </c>
      <c r="R18" s="5"/>
      <c r="S18" s="5">
        <v>0.13800000000000001</v>
      </c>
      <c r="T18" s="5">
        <v>0.127</v>
      </c>
      <c r="U18" s="6">
        <f t="shared" si="5"/>
        <v>8.3018867924528372</v>
      </c>
      <c r="V18" s="5"/>
      <c r="W18" s="5" t="s">
        <v>30</v>
      </c>
      <c r="X18" s="5" t="s">
        <v>30</v>
      </c>
      <c r="Y18" s="6" t="s">
        <v>490</v>
      </c>
      <c r="Z18" s="5"/>
      <c r="AA18" s="5">
        <v>0.107</v>
      </c>
      <c r="AB18" s="5">
        <v>0.104</v>
      </c>
      <c r="AC18" s="6">
        <f t="shared" si="6"/>
        <v>2.8436018957345999</v>
      </c>
      <c r="AD18" s="5"/>
      <c r="AE18" s="5" t="s">
        <v>30</v>
      </c>
      <c r="AF18" s="5" t="s">
        <v>30</v>
      </c>
      <c r="AG18" s="6" t="s">
        <v>490</v>
      </c>
      <c r="AH18" s="5"/>
      <c r="AI18" s="5" t="s">
        <v>30</v>
      </c>
      <c r="AJ18" s="5" t="s">
        <v>30</v>
      </c>
      <c r="AK18" s="6" t="s">
        <v>490</v>
      </c>
      <c r="AL18" s="5"/>
      <c r="AM18" s="5" t="s">
        <v>30</v>
      </c>
      <c r="AN18" s="5" t="s">
        <v>30</v>
      </c>
      <c r="AO18" s="6" t="s">
        <v>490</v>
      </c>
      <c r="AP18" s="5"/>
      <c r="AQ18" s="5" t="s">
        <v>30</v>
      </c>
      <c r="AR18" s="5" t="s">
        <v>30</v>
      </c>
      <c r="AS18" s="6" t="s">
        <v>490</v>
      </c>
      <c r="AT18" s="5"/>
      <c r="AU18" s="5" t="s">
        <v>30</v>
      </c>
      <c r="AV18" s="5" t="s">
        <v>30</v>
      </c>
      <c r="AW18" s="6" t="s">
        <v>490</v>
      </c>
      <c r="AX18" s="5"/>
      <c r="AY18" s="5" t="s">
        <v>30</v>
      </c>
      <c r="AZ18" s="5" t="s">
        <v>30</v>
      </c>
      <c r="BA18" s="6" t="s">
        <v>490</v>
      </c>
      <c r="BB18" s="5"/>
      <c r="BC18" s="5" t="s">
        <v>30</v>
      </c>
      <c r="BD18" s="5" t="s">
        <v>30</v>
      </c>
      <c r="BE18" s="6" t="s">
        <v>490</v>
      </c>
      <c r="BF18" s="5"/>
      <c r="BG18" s="5">
        <v>0.31900000000000001</v>
      </c>
      <c r="BH18" s="5">
        <v>0.29799999999999999</v>
      </c>
      <c r="BI18" s="6">
        <f t="shared" si="13"/>
        <v>6.807131280388985</v>
      </c>
      <c r="BJ18" s="5"/>
      <c r="BK18" s="5" t="s">
        <v>30</v>
      </c>
      <c r="BL18" s="5" t="s">
        <v>30</v>
      </c>
      <c r="BM18" s="6" t="s">
        <v>490</v>
      </c>
      <c r="BN18" s="5"/>
      <c r="BO18" s="5" t="s">
        <v>30</v>
      </c>
      <c r="BP18" s="5" t="s">
        <v>30</v>
      </c>
      <c r="BQ18" s="6" t="s">
        <v>490</v>
      </c>
      <c r="BR18" s="5"/>
      <c r="BS18" s="5" t="s">
        <v>31</v>
      </c>
      <c r="BT18" s="5" t="s">
        <v>31</v>
      </c>
      <c r="BU18" s="6" t="s">
        <v>490</v>
      </c>
      <c r="BV18" s="5"/>
      <c r="BW18" s="4">
        <v>2.9</v>
      </c>
      <c r="BX18" s="4">
        <v>2.52</v>
      </c>
      <c r="BY18" s="6">
        <f t="shared" si="17"/>
        <v>14.022140221402209</v>
      </c>
      <c r="BZ18" s="5"/>
      <c r="CA18" s="4">
        <v>1.39</v>
      </c>
      <c r="CB18" s="4">
        <v>1.4</v>
      </c>
      <c r="CC18" s="6">
        <f t="shared" si="18"/>
        <v>0.71684587813620138</v>
      </c>
      <c r="CD18" s="5"/>
      <c r="CE18" s="5" t="s">
        <v>30</v>
      </c>
      <c r="CF18" s="5" t="s">
        <v>30</v>
      </c>
      <c r="CG18" s="6" t="s">
        <v>490</v>
      </c>
      <c r="CH18" s="5"/>
      <c r="CI18" s="5" t="s">
        <v>30</v>
      </c>
      <c r="CJ18" s="5" t="s">
        <v>30</v>
      </c>
      <c r="CK18" s="6" t="s">
        <v>490</v>
      </c>
      <c r="CL18" s="5"/>
      <c r="CM18" s="5" t="s">
        <v>30</v>
      </c>
      <c r="CN18" s="5" t="s">
        <v>30</v>
      </c>
      <c r="CO18" s="6" t="s">
        <v>490</v>
      </c>
      <c r="CP18" s="5"/>
      <c r="CQ18" s="5" t="s">
        <v>30</v>
      </c>
      <c r="CR18" s="5" t="s">
        <v>30</v>
      </c>
      <c r="CS18" s="6" t="s">
        <v>490</v>
      </c>
      <c r="CT18" s="5"/>
      <c r="CU18" s="7" t="s">
        <v>30</v>
      </c>
      <c r="CV18" s="7" t="s">
        <v>30</v>
      </c>
      <c r="CW18" s="6" t="s">
        <v>490</v>
      </c>
      <c r="CX18" s="7"/>
      <c r="CY18" s="7" t="s">
        <v>30</v>
      </c>
      <c r="CZ18" s="7" t="s">
        <v>30</v>
      </c>
      <c r="DA18" s="6" t="s">
        <v>490</v>
      </c>
      <c r="DB18" s="7"/>
      <c r="DC18" s="7"/>
      <c r="DD18" s="7"/>
      <c r="DE18" s="7"/>
      <c r="DF18" s="61"/>
      <c r="DG18" s="7"/>
      <c r="DH18" s="8"/>
    </row>
    <row r="19" spans="1:112" x14ac:dyDescent="0.25">
      <c r="H19" s="9" t="s">
        <v>396</v>
      </c>
      <c r="I19" s="13">
        <f>MEDIAN(I2:I18)</f>
        <v>2.6415477619070833</v>
      </c>
      <c r="M19" s="13">
        <f>MEDIAN(M2:M18)</f>
        <v>1.5267175572519029</v>
      </c>
      <c r="Q19" s="13">
        <f>MEDIAN(Q2:Q18)</f>
        <v>2.8708133971291891</v>
      </c>
      <c r="U19" s="13">
        <f>MEDIAN(U2:U18)</f>
        <v>3.3573141486810689</v>
      </c>
      <c r="Y19" s="13">
        <f>MEDIAN(Y2:Y18)</f>
        <v>16.216216216216221</v>
      </c>
      <c r="AC19" s="13">
        <f>MEDIAN(AC2:AC18)</f>
        <v>0.92879256965945045</v>
      </c>
      <c r="AG19" s="13">
        <f>MEDIAN(AG2:AG18)</f>
        <v>7.6696456492042344</v>
      </c>
      <c r="AK19" s="13">
        <f>MEDIAN(AK2:AK18)</f>
        <v>3.3848797250859137</v>
      </c>
      <c r="AO19" s="13">
        <f>MEDIAN(AO2:AO18)</f>
        <v>3.0501089324618764</v>
      </c>
      <c r="AS19" s="13">
        <f>MEDIAN(AS2:AS18)</f>
        <v>3.110681002817679</v>
      </c>
      <c r="AW19" s="13">
        <f>MEDIAN(AW2:AW18)</f>
        <v>1.1337868480725632</v>
      </c>
      <c r="BA19" s="13">
        <f>MEDIAN(BA2:BA18)</f>
        <v>2.7906976744186065</v>
      </c>
      <c r="BE19" s="13">
        <f>MEDIAN(BE2:BE18)</f>
        <v>3.6107881887933071</v>
      </c>
      <c r="BI19" s="13">
        <f>MEDIAN(BI2:BI18)</f>
        <v>2.3564064801178226</v>
      </c>
      <c r="BM19" s="13">
        <f>MEDIAN(BM2:BM18)</f>
        <v>3.69609856262834</v>
      </c>
      <c r="BQ19" s="13">
        <f>MEDIAN(BQ2:BQ18)</f>
        <v>2.1680216802168042</v>
      </c>
      <c r="BU19" s="13">
        <f>MEDIAN(BU2:BU18)</f>
        <v>3.8053928363815226</v>
      </c>
      <c r="BY19" s="13">
        <f>MEDIAN(BY2:BY18)</f>
        <v>8.8938674513475533</v>
      </c>
      <c r="CC19" s="13">
        <f>MEDIAN(CC2:CC18)</f>
        <v>1.4329580348004154</v>
      </c>
      <c r="CG19" s="13">
        <f>MEDIAN(CG2:CG18)</f>
        <v>3.7956204379562144</v>
      </c>
      <c r="CK19" s="13">
        <f>MEDIAN(CK2:CK18)</f>
        <v>3.719451960657989</v>
      </c>
      <c r="CO19" s="13">
        <f>MEDIAN(CO2:CO18)</f>
        <v>1.9677626555147276</v>
      </c>
      <c r="CS19" s="13">
        <f>MEDIAN(CS2:CS18)</f>
        <v>8.1370449678800814</v>
      </c>
      <c r="CW19" s="13">
        <f>MEDIAN(CW2:CW18)</f>
        <v>3.845208845208842</v>
      </c>
      <c r="DA19" s="13">
        <f>MEDIAN(DA2:DA18)</f>
        <v>9.9371787549971451</v>
      </c>
    </row>
    <row r="21" spans="1:112" s="19" customFormat="1" ht="46.5" customHeight="1" x14ac:dyDescent="0.25">
      <c r="A21" s="58" t="s">
        <v>274</v>
      </c>
      <c r="B21" s="1"/>
      <c r="C21" s="1" t="s">
        <v>239</v>
      </c>
      <c r="D21" s="1" t="s">
        <v>462</v>
      </c>
      <c r="E21" s="1" t="s">
        <v>463</v>
      </c>
      <c r="F21" s="1"/>
      <c r="G21" s="1" t="s">
        <v>85</v>
      </c>
      <c r="H21" s="1" t="s">
        <v>491</v>
      </c>
      <c r="I21" s="1" t="s">
        <v>465</v>
      </c>
      <c r="J21" s="1"/>
      <c r="K21" s="1" t="s">
        <v>87</v>
      </c>
      <c r="L21" s="1" t="s">
        <v>492</v>
      </c>
      <c r="M21" s="1" t="s">
        <v>465</v>
      </c>
      <c r="N21" s="1"/>
      <c r="O21" s="1" t="s">
        <v>89</v>
      </c>
      <c r="P21" s="1" t="s">
        <v>493</v>
      </c>
      <c r="Q21" s="1" t="s">
        <v>465</v>
      </c>
      <c r="R21" s="1"/>
      <c r="S21" s="1" t="s">
        <v>91</v>
      </c>
      <c r="T21" s="1" t="s">
        <v>494</v>
      </c>
      <c r="U21" s="1" t="s">
        <v>465</v>
      </c>
      <c r="V21" s="1"/>
      <c r="W21" s="1" t="s">
        <v>93</v>
      </c>
      <c r="X21" s="1" t="s">
        <v>495</v>
      </c>
      <c r="Y21" s="1" t="s">
        <v>465</v>
      </c>
      <c r="Z21" s="1"/>
      <c r="AA21" s="1" t="s">
        <v>95</v>
      </c>
      <c r="AB21" s="1" t="s">
        <v>496</v>
      </c>
      <c r="AC21" s="1" t="s">
        <v>465</v>
      </c>
      <c r="AD21" s="1"/>
      <c r="AE21" s="1" t="s">
        <v>97</v>
      </c>
      <c r="AF21" s="1" t="s">
        <v>497</v>
      </c>
      <c r="AG21" s="1" t="s">
        <v>465</v>
      </c>
      <c r="AH21" s="1"/>
      <c r="AI21" s="1" t="s">
        <v>99</v>
      </c>
      <c r="AJ21" s="1" t="s">
        <v>498</v>
      </c>
      <c r="AK21" s="1" t="s">
        <v>465</v>
      </c>
      <c r="AL21" s="1"/>
      <c r="AM21" s="1" t="s">
        <v>101</v>
      </c>
      <c r="AN21" s="1" t="s">
        <v>499</v>
      </c>
      <c r="AO21" s="1" t="s">
        <v>465</v>
      </c>
      <c r="AP21" s="1"/>
      <c r="AQ21" s="1" t="s">
        <v>103</v>
      </c>
      <c r="AR21" s="1" t="s">
        <v>500</v>
      </c>
      <c r="AS21" s="1" t="s">
        <v>465</v>
      </c>
      <c r="AT21" s="1"/>
      <c r="AU21" s="1" t="s">
        <v>105</v>
      </c>
      <c r="AV21" s="1" t="s">
        <v>501</v>
      </c>
      <c r="AW21" s="1" t="s">
        <v>465</v>
      </c>
      <c r="AX21" s="1"/>
      <c r="AY21" s="1" t="s">
        <v>107</v>
      </c>
      <c r="AZ21" s="1" t="s">
        <v>502</v>
      </c>
      <c r="BA21" s="1" t="s">
        <v>465</v>
      </c>
      <c r="BB21" s="1"/>
      <c r="BC21" s="1" t="s">
        <v>109</v>
      </c>
      <c r="BD21" s="1" t="s">
        <v>503</v>
      </c>
      <c r="BE21" s="1" t="s">
        <v>465</v>
      </c>
      <c r="BF21" s="1"/>
      <c r="BG21" s="1" t="s">
        <v>111</v>
      </c>
      <c r="BH21" s="1" t="s">
        <v>504</v>
      </c>
      <c r="BI21" s="1" t="s">
        <v>465</v>
      </c>
      <c r="BJ21" s="1"/>
      <c r="BK21" s="1" t="s">
        <v>113</v>
      </c>
      <c r="BL21" s="1" t="s">
        <v>505</v>
      </c>
      <c r="BM21" s="1" t="s">
        <v>465</v>
      </c>
      <c r="BN21" s="1"/>
      <c r="BO21" s="1" t="s">
        <v>115</v>
      </c>
      <c r="BP21" s="1" t="s">
        <v>506</v>
      </c>
      <c r="BQ21" s="1" t="s">
        <v>465</v>
      </c>
      <c r="BR21" s="1"/>
      <c r="BS21" s="1" t="s">
        <v>117</v>
      </c>
      <c r="BT21" s="1" t="s">
        <v>507</v>
      </c>
      <c r="BU21" s="1" t="s">
        <v>465</v>
      </c>
      <c r="BV21" s="1"/>
      <c r="BW21" s="1" t="s">
        <v>119</v>
      </c>
      <c r="BX21" s="1" t="s">
        <v>508</v>
      </c>
      <c r="BY21" s="1" t="s">
        <v>465</v>
      </c>
      <c r="BZ21" s="1"/>
      <c r="CA21" s="1" t="s">
        <v>121</v>
      </c>
      <c r="CB21" s="1" t="s">
        <v>509</v>
      </c>
      <c r="CC21" s="1" t="s">
        <v>465</v>
      </c>
      <c r="CD21" s="1"/>
      <c r="CE21" s="1" t="s">
        <v>123</v>
      </c>
      <c r="CF21" s="1" t="s">
        <v>510</v>
      </c>
      <c r="CG21" s="1" t="s">
        <v>465</v>
      </c>
      <c r="CH21" s="1"/>
      <c r="CI21" s="1" t="s">
        <v>125</v>
      </c>
      <c r="CJ21" s="1" t="s">
        <v>511</v>
      </c>
      <c r="CK21" s="1" t="s">
        <v>465</v>
      </c>
      <c r="CL21" s="1"/>
      <c r="CM21" s="1" t="s">
        <v>127</v>
      </c>
      <c r="CN21" s="1" t="s">
        <v>512</v>
      </c>
      <c r="CO21" s="1" t="s">
        <v>465</v>
      </c>
      <c r="CP21" s="1"/>
      <c r="CQ21" s="1" t="s">
        <v>129</v>
      </c>
      <c r="CR21" s="1" t="s">
        <v>513</v>
      </c>
      <c r="CS21" s="1" t="s">
        <v>465</v>
      </c>
      <c r="CT21" s="1"/>
      <c r="CU21" s="1" t="s">
        <v>131</v>
      </c>
      <c r="CV21" s="1" t="s">
        <v>514</v>
      </c>
      <c r="CW21" s="1" t="s">
        <v>465</v>
      </c>
      <c r="CX21" s="1"/>
      <c r="CY21" s="1" t="s">
        <v>133</v>
      </c>
      <c r="CZ21" s="1" t="s">
        <v>515</v>
      </c>
      <c r="DA21" s="1" t="s">
        <v>465</v>
      </c>
      <c r="DB21" s="1"/>
    </row>
    <row r="22" spans="1:112" x14ac:dyDescent="0.25">
      <c r="A22" s="3" t="s">
        <v>278</v>
      </c>
      <c r="B22" s="20"/>
      <c r="C22" s="6">
        <f>MEDIAN(I22,M22,U22,Q22,Y22,AC22,AG22,AK22,AO22,AS22,AW22,BA22,BE22,BI22,BM22,BQ22,BU22,BY22,CC22,CG22,CK22,CO22,CS22,CW22,DA22)</f>
        <v>2.5464370145221249</v>
      </c>
      <c r="D22" s="6">
        <f>MAX($I22,$M22,$U22,$Q22,$Y22,$AC22,$AG22,$AK22,$AO22,$AS22,$AW22,$BA22,$BE22,$BI22,$BM22,$BQ22,$BU22,$BY22,$CC22,$CG22,$CK22,$CO22,$CS22,$CW22,$DA22)</f>
        <v>11.936339522546414</v>
      </c>
      <c r="E22" s="6">
        <f>MIN($I22,$M22,$U22,$Q22,$Y22,$AC22,$AG22,$AK22,$AO22,$AS22,$AW22,$BA22,$BE22,$BI22,$BM22,$BQ22,$BU22,$BY22,$CC22,$CG22,$CK22,$CO22,$CS22,$CW22,$DA22)</f>
        <v>0</v>
      </c>
      <c r="F22" s="20"/>
      <c r="G22" s="4">
        <v>3.44</v>
      </c>
      <c r="H22" s="4">
        <v>3.43</v>
      </c>
      <c r="I22" s="6">
        <f xml:space="preserve"> ABS(100*(G22-H22)/AVERAGE(G22,H22))</f>
        <v>0.2911208151382762</v>
      </c>
      <c r="J22" s="5"/>
      <c r="K22" s="5">
        <v>0.16700000000000001</v>
      </c>
      <c r="L22" s="5">
        <v>0.157</v>
      </c>
      <c r="M22" s="6">
        <f xml:space="preserve"> ABS(100*(K22-L22)/AVERAGE(K22,L22))</f>
        <v>6.1728395061728447</v>
      </c>
      <c r="N22" s="5"/>
      <c r="O22" s="4">
        <v>1.0900000000000001</v>
      </c>
      <c r="P22" s="4">
        <v>1.08</v>
      </c>
      <c r="Q22" s="6">
        <f xml:space="preserve"> ABS(100*(O22-P22)/AVERAGE(O22,P22))</f>
        <v>0.9216589861751161</v>
      </c>
      <c r="R22" s="5"/>
      <c r="S22" s="4">
        <v>3.11</v>
      </c>
      <c r="T22" s="4">
        <v>3.19</v>
      </c>
      <c r="U22" s="6">
        <f xml:space="preserve"> ABS(100*(S22-T22)/AVERAGE(S22,T22))</f>
        <v>2.5396825396825422</v>
      </c>
      <c r="V22" s="5"/>
      <c r="W22" s="5" t="s">
        <v>31</v>
      </c>
      <c r="X22" s="5" t="s">
        <v>31</v>
      </c>
      <c r="Y22" s="6" t="s">
        <v>490</v>
      </c>
      <c r="Z22" s="5"/>
      <c r="AA22" s="4">
        <v>6.85</v>
      </c>
      <c r="AB22" s="4">
        <v>7.23</v>
      </c>
      <c r="AC22" s="6">
        <f xml:space="preserve"> ABS(100*(AA22-AB22)/AVERAGE(AA22,AB22))</f>
        <v>5.397727272727284</v>
      </c>
      <c r="AD22" s="5"/>
      <c r="AE22" s="4">
        <v>1.9</v>
      </c>
      <c r="AF22" s="4">
        <v>1.9</v>
      </c>
      <c r="AG22" s="6">
        <f xml:space="preserve"> ABS(100*(AE22-AF22)/AVERAGE(AE22,AF22))</f>
        <v>0</v>
      </c>
      <c r="AH22" s="5"/>
      <c r="AI22" s="4">
        <v>1.24</v>
      </c>
      <c r="AJ22" s="4">
        <v>1.29</v>
      </c>
      <c r="AK22" s="6">
        <f xml:space="preserve"> ABS(100*(AI22-AJ22)/AVERAGE(AI22,AJ22))</f>
        <v>3.9525691699604772</v>
      </c>
      <c r="AL22" s="5"/>
      <c r="AM22" s="5">
        <v>9.9900000000000003E-2</v>
      </c>
      <c r="AN22" s="5">
        <v>0.109</v>
      </c>
      <c r="AO22" s="6">
        <f xml:space="preserve"> ABS(100*(AM22-AN22)/AVERAGE(AM22,AN22))</f>
        <v>8.7123025370990881</v>
      </c>
      <c r="AP22" s="5"/>
      <c r="AQ22" s="5">
        <v>0.27200000000000002</v>
      </c>
      <c r="AR22" s="5">
        <v>0.29799999999999999</v>
      </c>
      <c r="AS22" s="6">
        <f xml:space="preserve"> ABS(100*(AQ22-AR22)/AVERAGE(AQ22,AR22))</f>
        <v>9.1228070175438489</v>
      </c>
      <c r="AT22" s="5"/>
      <c r="AU22" s="5">
        <v>9.64E-2</v>
      </c>
      <c r="AV22" s="5">
        <v>9.6500000000000002E-2</v>
      </c>
      <c r="AW22" s="6">
        <f xml:space="preserve"> ABS(100*(AU22-AV22)/AVERAGE(AU22,AV22))</f>
        <v>0.10368066355624972</v>
      </c>
      <c r="AX22" s="5"/>
      <c r="AY22" s="4">
        <v>1.69</v>
      </c>
      <c r="AZ22" s="4">
        <v>1.78</v>
      </c>
      <c r="BA22" s="6">
        <f xml:space="preserve"> ABS(100*(AY22-AZ22)/AVERAGE(AY22,AZ22))</f>
        <v>5.1873198847262296</v>
      </c>
      <c r="BB22" s="5"/>
      <c r="BC22" s="4">
        <v>6.51</v>
      </c>
      <c r="BD22" s="4">
        <v>6.4</v>
      </c>
      <c r="BE22" s="6">
        <f xml:space="preserve"> ABS(100*(BC22-BD22)/AVERAGE(BC22,BD22))</f>
        <v>1.7041053446940269</v>
      </c>
      <c r="BF22" s="5"/>
      <c r="BG22" s="4">
        <v>1.76</v>
      </c>
      <c r="BH22" s="4">
        <v>1.7</v>
      </c>
      <c r="BI22" s="6">
        <f xml:space="preserve"> ABS(100*(BG22-BH22)/AVERAGE(BG22,BH22))</f>
        <v>3.4682080924855523</v>
      </c>
      <c r="BJ22" s="5"/>
      <c r="BK22" s="5">
        <v>0.47199999999999998</v>
      </c>
      <c r="BL22" s="5">
        <v>0.46500000000000002</v>
      </c>
      <c r="BM22" s="6">
        <f xml:space="preserve"> ABS(100*(BK22-BL22)/AVERAGE(BK22,BL22))</f>
        <v>1.4941302027748027</v>
      </c>
      <c r="BN22" s="5"/>
      <c r="BO22" s="5">
        <v>0.33400000000000002</v>
      </c>
      <c r="BP22" s="5">
        <v>0.32</v>
      </c>
      <c r="BQ22" s="6">
        <f xml:space="preserve"> ABS(100*(BO22-BP22)/AVERAGE(BO22,BP22))</f>
        <v>4.2813455657492394</v>
      </c>
      <c r="BR22" s="5"/>
      <c r="BS22" s="4">
        <v>1.48</v>
      </c>
      <c r="BT22" s="4">
        <v>1.45</v>
      </c>
      <c r="BU22" s="6">
        <f xml:space="preserve"> ABS(100*(BS22-BT22)/AVERAGE(BS22,BT22))</f>
        <v>2.0477815699658724</v>
      </c>
      <c r="BV22" s="5"/>
      <c r="BW22" s="6">
        <v>11.9</v>
      </c>
      <c r="BX22" s="6">
        <v>11.6</v>
      </c>
      <c r="BY22" s="6">
        <f xml:space="preserve"> ABS(100*(BW22-BX22)/AVERAGE(BW22,BX22))</f>
        <v>2.553191489361708</v>
      </c>
      <c r="BZ22" s="5"/>
      <c r="CA22" s="4">
        <v>8.41</v>
      </c>
      <c r="CB22" s="4">
        <v>8.49</v>
      </c>
      <c r="CC22" s="6">
        <f xml:space="preserve"> ABS(100*(CA22-CB22)/AVERAGE(CA22,CB22))</f>
        <v>0.94674556213017846</v>
      </c>
      <c r="CD22" s="5"/>
      <c r="CE22" s="6">
        <v>10.199999999999999</v>
      </c>
      <c r="CF22" s="6">
        <v>10.3</v>
      </c>
      <c r="CG22" s="6">
        <f xml:space="preserve"> ABS(100*(CE22-CF22)/AVERAGE(CE22,CF22))</f>
        <v>0.97560975609757483</v>
      </c>
      <c r="CH22" s="5"/>
      <c r="CI22" s="4">
        <v>1.05</v>
      </c>
      <c r="CJ22" s="4">
        <v>1.02</v>
      </c>
      <c r="CK22" s="6">
        <f xml:space="preserve"> ABS(100*(CI22-CJ22)/AVERAGE(CI22,CJ22))</f>
        <v>2.8985507246376834</v>
      </c>
      <c r="CL22" s="5"/>
      <c r="CM22" s="4">
        <v>1.1000000000000001</v>
      </c>
      <c r="CN22" s="4">
        <v>1.1100000000000001</v>
      </c>
      <c r="CO22" s="6">
        <f xml:space="preserve"> ABS(100*(CM22-CN22)/AVERAGE(CM22,CN22))</f>
        <v>0.90497737556561164</v>
      </c>
      <c r="CP22" s="5"/>
      <c r="CQ22" s="5">
        <v>0.42699999999999999</v>
      </c>
      <c r="CR22" s="5">
        <v>0.43099999999999999</v>
      </c>
      <c r="CS22" s="6">
        <f xml:space="preserve"> ABS(100*(CQ22-CR22)/AVERAGE(CQ22,CR22))</f>
        <v>0.93240093240093325</v>
      </c>
      <c r="CT22" s="7"/>
      <c r="CU22" s="7">
        <v>0.72099999999999997</v>
      </c>
      <c r="CV22" s="7">
        <v>0.69199999999999995</v>
      </c>
      <c r="CW22" s="6">
        <f xml:space="preserve"> ABS(100*(CU22-CV22)/AVERAGE(CU22,CV22))</f>
        <v>4.1047416843595226</v>
      </c>
      <c r="CX22" s="7"/>
      <c r="CY22" s="7">
        <v>7.9899999999999999E-2</v>
      </c>
      <c r="CZ22" s="7">
        <v>7.0900000000000005E-2</v>
      </c>
      <c r="DA22" s="6">
        <f xml:space="preserve"> ABS(100*(CY22-CZ22)/AVERAGE(CY22,CZ22))</f>
        <v>11.936339522546414</v>
      </c>
      <c r="DB22" s="7"/>
      <c r="DC22" s="8"/>
      <c r="DF22" s="9"/>
    </row>
    <row r="23" spans="1:112" x14ac:dyDescent="0.25">
      <c r="A23" s="3" t="s">
        <v>280</v>
      </c>
      <c r="B23" s="20"/>
      <c r="C23" s="6">
        <f>MEDIAN(I23,M23,U23,Q23,Y23,AC23,AG23,AK23,AO23,AS23,AW23,BA23,BE23,BI23,BM23,BQ23,BU23,BY23,CC23,CG23,CK23,CO23,CS23,CW23,DA23)</f>
        <v>0.95465937571200787</v>
      </c>
      <c r="D23" s="6">
        <f t="shared" ref="D23:D38" si="27">MAX($I23,$M23,$U23,$Q23,$Y23,$AC23,$AG23,$AK23,$AO23,$AS23,$AW23,$BA23,$BE23,$BI23,$BM23,$BQ23,$BU23,$BY23,$CC23,$CG23,$CK23,$CO23,$CS23,$CW23,$DA23)</f>
        <v>4.5112781954887256</v>
      </c>
      <c r="E23" s="6">
        <f t="shared" ref="E23:E38" si="28">MIN($I23,$M23,$U23,$Q23,$Y23,$AC23,$AG23,$AK23,$AO23,$AS23,$AW23,$BA23,$BE23,$BI23,$BM23,$BQ23,$BU23,$BY23,$CC23,$CG23,$CK23,$CO23,$CS23,$CW23,$DA23)</f>
        <v>0</v>
      </c>
      <c r="F23" s="20"/>
      <c r="G23" s="4">
        <v>7.12</v>
      </c>
      <c r="H23" s="4">
        <v>7.19</v>
      </c>
      <c r="I23" s="6">
        <f t="shared" ref="I23:I38" si="29" xml:space="preserve"> ABS(100*(G23-H23)/AVERAGE(G23,H23))</f>
        <v>0.97833682739343508</v>
      </c>
      <c r="J23" s="5"/>
      <c r="K23" s="4">
        <v>2.48</v>
      </c>
      <c r="L23" s="4">
        <v>2.46</v>
      </c>
      <c r="M23" s="6">
        <f t="shared" ref="M23:M35" si="30" xml:space="preserve"> ABS(100*(K23-L23)/AVERAGE(K23,L23))</f>
        <v>0.80971659919028416</v>
      </c>
      <c r="N23" s="5"/>
      <c r="O23" s="4">
        <v>2.62</v>
      </c>
      <c r="P23" s="4">
        <v>2.64</v>
      </c>
      <c r="Q23" s="6">
        <f t="shared" ref="Q23:Q35" si="31" xml:space="preserve"> ABS(100*(O23-P23)/AVERAGE(O23,P23))</f>
        <v>0.76045627376425928</v>
      </c>
      <c r="R23" s="5"/>
      <c r="S23" s="4">
        <v>3.97</v>
      </c>
      <c r="T23" s="4">
        <v>3.97</v>
      </c>
      <c r="U23" s="6">
        <f t="shared" ref="U23:U38" si="32" xml:space="preserve"> ABS(100*(S23-T23)/AVERAGE(S23,T23))</f>
        <v>0</v>
      </c>
      <c r="V23" s="5"/>
      <c r="W23" s="5" t="s">
        <v>30</v>
      </c>
      <c r="X23" s="5" t="s">
        <v>30</v>
      </c>
      <c r="Y23" s="6" t="s">
        <v>490</v>
      </c>
      <c r="Z23" s="5"/>
      <c r="AA23" s="6">
        <v>46.8</v>
      </c>
      <c r="AB23" s="6">
        <v>46.9</v>
      </c>
      <c r="AC23" s="6">
        <f t="shared" ref="AC23:AC35" si="33" xml:space="preserve"> ABS(100*(AA23-AB23)/AVERAGE(AA23,AB23))</f>
        <v>0.21344717182497638</v>
      </c>
      <c r="AD23" s="5"/>
      <c r="AE23" s="5" t="s">
        <v>390</v>
      </c>
      <c r="AF23" s="5" t="s">
        <v>390</v>
      </c>
      <c r="AG23" s="6" t="s">
        <v>490</v>
      </c>
      <c r="AH23" s="5"/>
      <c r="AI23" s="4">
        <v>4.22</v>
      </c>
      <c r="AJ23" s="4">
        <v>4.18</v>
      </c>
      <c r="AK23" s="6">
        <f t="shared" ref="AK23:AK35" si="34" xml:space="preserve"> ABS(100*(AI23-AJ23)/AVERAGE(AI23,AJ23))</f>
        <v>0.95238095238095344</v>
      </c>
      <c r="AL23" s="5"/>
      <c r="AM23" s="5" t="s">
        <v>390</v>
      </c>
      <c r="AN23" s="5" t="s">
        <v>390</v>
      </c>
      <c r="AO23" s="6" t="s">
        <v>490</v>
      </c>
      <c r="AP23" s="5"/>
      <c r="AQ23" s="4">
        <v>1.19</v>
      </c>
      <c r="AR23" s="5">
        <v>1.22</v>
      </c>
      <c r="AS23" s="6">
        <f t="shared" ref="AS23:AS35" si="35" xml:space="preserve"> ABS(100*(AQ23-AR23)/AVERAGE(AQ23,AR23))</f>
        <v>2.4896265560165998</v>
      </c>
      <c r="AT23" s="5"/>
      <c r="AU23" s="5">
        <v>0.85599999999999998</v>
      </c>
      <c r="AV23" s="5">
        <v>0.85499999999999998</v>
      </c>
      <c r="AW23" s="6">
        <f t="shared" ref="AW23:AW35" si="36" xml:space="preserve"> ABS(100*(AU23-AV23)/AVERAGE(AU23,AV23))</f>
        <v>0.1168907071887786</v>
      </c>
      <c r="AX23" s="5"/>
      <c r="AY23" s="6">
        <v>26.2</v>
      </c>
      <c r="AZ23" s="6">
        <v>25.9</v>
      </c>
      <c r="BA23" s="6">
        <f t="shared" ref="BA23:BA35" si="37" xml:space="preserve"> ABS(100*(AY23-AZ23)/AVERAGE(AY23,AZ23))</f>
        <v>1.1516314779270662</v>
      </c>
      <c r="BB23" s="5"/>
      <c r="BC23" s="4">
        <v>2.82</v>
      </c>
      <c r="BD23" s="4">
        <v>2.81</v>
      </c>
      <c r="BE23" s="6">
        <f t="shared" ref="BE23:BE35" si="38" xml:space="preserve"> ABS(100*(BC23-BD23)/AVERAGE(BC23,BD23))</f>
        <v>0.35523978685612034</v>
      </c>
      <c r="BF23" s="5"/>
      <c r="BG23" s="4">
        <v>4.6399999999999997</v>
      </c>
      <c r="BH23" s="4">
        <v>4.7300000000000004</v>
      </c>
      <c r="BI23" s="6">
        <f t="shared" ref="BI23:BI35" si="39" xml:space="preserve"> ABS(100*(BG23-BH23)/AVERAGE(BG23,BH23))</f>
        <v>1.9210245464247755</v>
      </c>
      <c r="BJ23" s="5"/>
      <c r="BK23" s="6">
        <v>13.7</v>
      </c>
      <c r="BL23" s="6">
        <v>13.3</v>
      </c>
      <c r="BM23" s="6">
        <f t="shared" ref="BM23:BM35" si="40" xml:space="preserve"> ABS(100*(BK23-BL23)/AVERAGE(BK23,BL23))</f>
        <v>2.9629629629629526</v>
      </c>
      <c r="BN23" s="5"/>
      <c r="BO23" s="5">
        <v>0.66100000000000003</v>
      </c>
      <c r="BP23" s="5">
        <v>0.65800000000000003</v>
      </c>
      <c r="BQ23" s="6">
        <f t="shared" ref="BQ23:BQ35" si="41" xml:space="preserve"> ABS(100*(BO23-BP23)/AVERAGE(BO23,BP23))</f>
        <v>0.45489006823351064</v>
      </c>
      <c r="BR23" s="5"/>
      <c r="BS23" s="4">
        <v>2.86</v>
      </c>
      <c r="BT23" s="4">
        <v>2.86</v>
      </c>
      <c r="BU23" s="6">
        <f t="shared" ref="BU23:BU35" si="42" xml:space="preserve"> ABS(100*(BS23-BT23)/AVERAGE(BS23,BT23))</f>
        <v>0</v>
      </c>
      <c r="BV23" s="5"/>
      <c r="BW23" s="10">
        <v>104</v>
      </c>
      <c r="BX23" s="10">
        <v>105</v>
      </c>
      <c r="BY23" s="6">
        <f t="shared" ref="BY23:BY38" si="43" xml:space="preserve"> ABS(100*(BW23-BX23)/AVERAGE(BW23,BX23))</f>
        <v>0.9569377990430622</v>
      </c>
      <c r="BZ23" s="5"/>
      <c r="CA23" s="6">
        <v>11.2</v>
      </c>
      <c r="CB23" s="6">
        <v>11.4</v>
      </c>
      <c r="CC23" s="6">
        <f t="shared" ref="CC23:CC38" si="44" xml:space="preserve"> ABS(100*(CA23-CB23)/AVERAGE(CA23,CB23))</f>
        <v>1.7699115044247882</v>
      </c>
      <c r="CD23" s="5"/>
      <c r="CE23" s="4">
        <v>5.81</v>
      </c>
      <c r="CF23" s="4">
        <v>5.91</v>
      </c>
      <c r="CG23" s="6">
        <f t="shared" ref="CG23:CG35" si="45" xml:space="preserve"> ABS(100*(CE23-CF23)/AVERAGE(CE23,CF23))</f>
        <v>1.7064846416382344</v>
      </c>
      <c r="CH23" s="5"/>
      <c r="CI23" s="4">
        <v>4.5999999999999996</v>
      </c>
      <c r="CJ23" s="4">
        <v>4.55</v>
      </c>
      <c r="CK23" s="6">
        <f t="shared" ref="CK23:CK35" si="46" xml:space="preserve"> ABS(100*(CI23-CJ23)/AVERAGE(CI23,CJ23))</f>
        <v>1.0928961748633843</v>
      </c>
      <c r="CL23" s="5"/>
      <c r="CM23" s="4">
        <v>3.27</v>
      </c>
      <c r="CN23" s="4">
        <v>3.25</v>
      </c>
      <c r="CO23" s="6">
        <f t="shared" ref="CO23:CO35" si="47" xml:space="preserve"> ABS(100*(CM23-CN23)/AVERAGE(CM23,CN23))</f>
        <v>0.61349693251533799</v>
      </c>
      <c r="CP23" s="5"/>
      <c r="CQ23" s="4">
        <v>2.04</v>
      </c>
      <c r="CR23" s="4">
        <v>1.95</v>
      </c>
      <c r="CS23" s="6">
        <f t="shared" ref="CS23:CS35" si="48" xml:space="preserve"> ABS(100*(CQ23-CR23)/AVERAGE(CQ23,CR23))</f>
        <v>4.5112781954887256</v>
      </c>
      <c r="CT23" s="7"/>
      <c r="CU23" s="11">
        <v>1.88</v>
      </c>
      <c r="CV23" s="11">
        <v>1.88</v>
      </c>
      <c r="CW23" s="6">
        <f t="shared" ref="CW23:CW35" si="49" xml:space="preserve"> ABS(100*(CU23-CV23)/AVERAGE(CU23,CV23))</f>
        <v>0</v>
      </c>
      <c r="CX23" s="7"/>
      <c r="CY23" s="7">
        <v>0.93400000000000005</v>
      </c>
      <c r="CZ23" s="7">
        <v>0.94299999999999995</v>
      </c>
      <c r="DA23" s="6">
        <f t="shared" ref="DA23:DA35" si="50" xml:space="preserve"> ABS(100*(CY23-CZ23)/AVERAGE(CY23,CZ23))</f>
        <v>0.95897709110281271</v>
      </c>
      <c r="DB23" s="7"/>
      <c r="DC23" s="8"/>
      <c r="DF23" s="9"/>
    </row>
    <row r="24" spans="1:112" x14ac:dyDescent="0.25">
      <c r="A24" s="3" t="s">
        <v>282</v>
      </c>
      <c r="B24" s="20"/>
      <c r="C24" s="6" t="s">
        <v>490</v>
      </c>
      <c r="D24" s="6">
        <f t="shared" si="27"/>
        <v>0</v>
      </c>
      <c r="E24" s="6">
        <f t="shared" si="28"/>
        <v>0</v>
      </c>
      <c r="F24" s="20"/>
      <c r="G24" s="5" t="s">
        <v>30</v>
      </c>
      <c r="H24" s="4" t="s">
        <v>30</v>
      </c>
      <c r="I24" s="6" t="s">
        <v>490</v>
      </c>
      <c r="J24" s="5"/>
      <c r="K24" s="5" t="s">
        <v>30</v>
      </c>
      <c r="L24" s="5" t="s">
        <v>30</v>
      </c>
      <c r="M24" s="6" t="s">
        <v>490</v>
      </c>
      <c r="N24" s="5"/>
      <c r="O24" s="5" t="s">
        <v>30</v>
      </c>
      <c r="P24" s="5" t="s">
        <v>30</v>
      </c>
      <c r="Q24" s="6" t="s">
        <v>490</v>
      </c>
      <c r="R24" s="5"/>
      <c r="S24" s="5" t="s">
        <v>30</v>
      </c>
      <c r="T24" s="5" t="s">
        <v>30</v>
      </c>
      <c r="U24" s="6" t="s">
        <v>490</v>
      </c>
      <c r="V24" s="5"/>
      <c r="W24" s="5" t="s">
        <v>30</v>
      </c>
      <c r="X24" s="5" t="s">
        <v>30</v>
      </c>
      <c r="Y24" s="6" t="s">
        <v>490</v>
      </c>
      <c r="Z24" s="5"/>
      <c r="AA24" s="5" t="s">
        <v>30</v>
      </c>
      <c r="AB24" s="5" t="s">
        <v>30</v>
      </c>
      <c r="AC24" s="6" t="s">
        <v>490</v>
      </c>
      <c r="AD24" s="5"/>
      <c r="AE24" s="5" t="s">
        <v>30</v>
      </c>
      <c r="AF24" s="5" t="s">
        <v>30</v>
      </c>
      <c r="AG24" s="6" t="s">
        <v>490</v>
      </c>
      <c r="AH24" s="5"/>
      <c r="AI24" s="5" t="s">
        <v>30</v>
      </c>
      <c r="AJ24" s="5" t="s">
        <v>30</v>
      </c>
      <c r="AK24" s="6" t="s">
        <v>490</v>
      </c>
      <c r="AL24" s="5"/>
      <c r="AM24" s="5" t="s">
        <v>30</v>
      </c>
      <c r="AN24" s="5" t="s">
        <v>30</v>
      </c>
      <c r="AO24" s="6" t="s">
        <v>490</v>
      </c>
      <c r="AP24" s="5"/>
      <c r="AQ24" s="5" t="s">
        <v>30</v>
      </c>
      <c r="AR24" s="5" t="s">
        <v>30</v>
      </c>
      <c r="AS24" s="6" t="s">
        <v>490</v>
      </c>
      <c r="AT24" s="5"/>
      <c r="AU24" s="5" t="s">
        <v>30</v>
      </c>
      <c r="AV24" s="5" t="s">
        <v>30</v>
      </c>
      <c r="AW24" s="6" t="s">
        <v>490</v>
      </c>
      <c r="AX24" s="5"/>
      <c r="AY24" s="5" t="s">
        <v>30</v>
      </c>
      <c r="AZ24" s="5" t="s">
        <v>30</v>
      </c>
      <c r="BA24" s="6" t="s">
        <v>490</v>
      </c>
      <c r="BB24" s="5"/>
      <c r="BC24" s="5" t="s">
        <v>30</v>
      </c>
      <c r="BD24" s="5" t="s">
        <v>30</v>
      </c>
      <c r="BE24" s="6" t="s">
        <v>490</v>
      </c>
      <c r="BF24" s="5"/>
      <c r="BG24" s="5" t="s">
        <v>30</v>
      </c>
      <c r="BH24" s="5" t="s">
        <v>30</v>
      </c>
      <c r="BI24" s="6" t="s">
        <v>490</v>
      </c>
      <c r="BJ24" s="5"/>
      <c r="BK24" s="5" t="s">
        <v>30</v>
      </c>
      <c r="BL24" s="5" t="s">
        <v>30</v>
      </c>
      <c r="BM24" s="6" t="s">
        <v>490</v>
      </c>
      <c r="BN24" s="5"/>
      <c r="BO24" s="5" t="s">
        <v>30</v>
      </c>
      <c r="BP24" s="5" t="s">
        <v>30</v>
      </c>
      <c r="BQ24" s="6" t="s">
        <v>490</v>
      </c>
      <c r="BR24" s="5"/>
      <c r="BS24" s="5" t="s">
        <v>30</v>
      </c>
      <c r="BT24" s="5" t="s">
        <v>30</v>
      </c>
      <c r="BU24" s="6" t="s">
        <v>490</v>
      </c>
      <c r="BV24" s="5"/>
      <c r="BW24" s="5" t="s">
        <v>30</v>
      </c>
      <c r="BX24" s="5" t="s">
        <v>30</v>
      </c>
      <c r="BY24" s="6" t="s">
        <v>490</v>
      </c>
      <c r="BZ24" s="5"/>
      <c r="CA24" s="5" t="s">
        <v>30</v>
      </c>
      <c r="CB24" s="5" t="s">
        <v>30</v>
      </c>
      <c r="CC24" s="6" t="s">
        <v>490</v>
      </c>
      <c r="CD24" s="5"/>
      <c r="CE24" s="5" t="s">
        <v>30</v>
      </c>
      <c r="CF24" s="5" t="s">
        <v>30</v>
      </c>
      <c r="CG24" s="6" t="s">
        <v>490</v>
      </c>
      <c r="CH24" s="5"/>
      <c r="CI24" s="5" t="s">
        <v>30</v>
      </c>
      <c r="CJ24" s="5" t="s">
        <v>30</v>
      </c>
      <c r="CK24" s="6" t="s">
        <v>490</v>
      </c>
      <c r="CL24" s="5"/>
      <c r="CM24" s="5" t="s">
        <v>30</v>
      </c>
      <c r="CN24" s="5" t="s">
        <v>30</v>
      </c>
      <c r="CO24" s="6" t="s">
        <v>490</v>
      </c>
      <c r="CP24" s="5"/>
      <c r="CQ24" s="5" t="s">
        <v>30</v>
      </c>
      <c r="CR24" s="5" t="s">
        <v>30</v>
      </c>
      <c r="CS24" s="6" t="s">
        <v>490</v>
      </c>
      <c r="CT24" s="7"/>
      <c r="CU24" s="7" t="s">
        <v>30</v>
      </c>
      <c r="CV24" s="7" t="s">
        <v>30</v>
      </c>
      <c r="CW24" s="6" t="s">
        <v>490</v>
      </c>
      <c r="CX24" s="7"/>
      <c r="CY24" s="7" t="s">
        <v>30</v>
      </c>
      <c r="CZ24" s="7" t="s">
        <v>30</v>
      </c>
      <c r="DA24" s="6" t="s">
        <v>490</v>
      </c>
      <c r="DB24" s="7"/>
      <c r="DC24" s="8"/>
      <c r="DF24" s="9"/>
    </row>
    <row r="25" spans="1:112" x14ac:dyDescent="0.25">
      <c r="A25" s="3" t="s">
        <v>284</v>
      </c>
      <c r="B25" s="20"/>
      <c r="C25" s="6">
        <f>MEDIAN(I25,M25,U25,Q25,Y25,AC25,AG25,AK25,AO25,AS25,AW25,BA25,BE25,BI25,BM25,BQ25,BU25,BY25,CC25,CG25,CK25,CO25,CS25,CW25,DA25)</f>
        <v>10.038610038610047</v>
      </c>
      <c r="D25" s="6">
        <f t="shared" si="27"/>
        <v>21.666666666666671</v>
      </c>
      <c r="E25" s="6">
        <f t="shared" si="28"/>
        <v>0.30257186081694426</v>
      </c>
      <c r="F25" s="20"/>
      <c r="G25" s="4">
        <v>1.44</v>
      </c>
      <c r="H25" s="4">
        <v>1.54</v>
      </c>
      <c r="I25" s="6">
        <f t="shared" si="29"/>
        <v>6.7114093959731607</v>
      </c>
      <c r="J25" s="5"/>
      <c r="K25" s="5" t="s">
        <v>30</v>
      </c>
      <c r="L25" s="5" t="s">
        <v>30</v>
      </c>
      <c r="M25" s="6" t="s">
        <v>490</v>
      </c>
      <c r="N25" s="5"/>
      <c r="O25" s="5">
        <v>0.33</v>
      </c>
      <c r="P25" s="5">
        <v>0.33100000000000002</v>
      </c>
      <c r="Q25" s="6">
        <f t="shared" si="31"/>
        <v>0.30257186081694426</v>
      </c>
      <c r="R25" s="5"/>
      <c r="S25" s="5">
        <v>0.67700000000000005</v>
      </c>
      <c r="T25" s="5">
        <v>0.68100000000000005</v>
      </c>
      <c r="U25" s="6">
        <f t="shared" si="32"/>
        <v>0.58910162002945554</v>
      </c>
      <c r="V25" s="5"/>
      <c r="W25" s="5" t="s">
        <v>30</v>
      </c>
      <c r="X25" s="5" t="s">
        <v>30</v>
      </c>
      <c r="Y25" s="6" t="s">
        <v>490</v>
      </c>
      <c r="Z25" s="5"/>
      <c r="AA25" s="5">
        <v>0.22</v>
      </c>
      <c r="AB25" s="5">
        <v>0.20200000000000001</v>
      </c>
      <c r="AC25" s="6">
        <f t="shared" si="33"/>
        <v>8.5308056872037863</v>
      </c>
      <c r="AD25" s="5"/>
      <c r="AE25" s="5" t="s">
        <v>30</v>
      </c>
      <c r="AF25" s="5" t="s">
        <v>30</v>
      </c>
      <c r="AG25" s="6" t="s">
        <v>490</v>
      </c>
      <c r="AH25" s="5"/>
      <c r="AI25" s="5">
        <v>0.25</v>
      </c>
      <c r="AJ25" s="5">
        <v>0.28499999999999998</v>
      </c>
      <c r="AK25" s="6">
        <f t="shared" si="34"/>
        <v>13.084112149532702</v>
      </c>
      <c r="AL25" s="5"/>
      <c r="AM25" s="5" t="s">
        <v>31</v>
      </c>
      <c r="AN25" s="5" t="s">
        <v>31</v>
      </c>
      <c r="AO25" s="6" t="s">
        <v>490</v>
      </c>
      <c r="AP25" s="5"/>
      <c r="AQ25" s="5" t="s">
        <v>31</v>
      </c>
      <c r="AR25" s="5" t="s">
        <v>31</v>
      </c>
      <c r="AS25" s="6" t="s">
        <v>490</v>
      </c>
      <c r="AT25" s="5"/>
      <c r="AU25" s="5" t="s">
        <v>30</v>
      </c>
      <c r="AV25" s="5" t="s">
        <v>30</v>
      </c>
      <c r="AW25" s="6" t="s">
        <v>490</v>
      </c>
      <c r="AX25" s="5"/>
      <c r="AY25" s="5" t="s">
        <v>31</v>
      </c>
      <c r="AZ25" s="5" t="s">
        <v>31</v>
      </c>
      <c r="BA25" s="6" t="s">
        <v>490</v>
      </c>
      <c r="BB25" s="5"/>
      <c r="BC25" s="4">
        <v>2.4700000000000002</v>
      </c>
      <c r="BD25" s="4">
        <v>2.33</v>
      </c>
      <c r="BE25" s="6">
        <f t="shared" si="38"/>
        <v>5.8333333333333375</v>
      </c>
      <c r="BF25" s="5"/>
      <c r="BG25" s="5">
        <v>0.27200000000000002</v>
      </c>
      <c r="BH25" s="5">
        <v>0.246</v>
      </c>
      <c r="BI25" s="6">
        <f t="shared" si="39"/>
        <v>10.038610038610047</v>
      </c>
      <c r="BJ25" s="5"/>
      <c r="BK25" s="5" t="s">
        <v>31</v>
      </c>
      <c r="BL25" s="5" t="s">
        <v>31</v>
      </c>
      <c r="BM25" s="6" t="s">
        <v>490</v>
      </c>
      <c r="BN25" s="5"/>
      <c r="BO25" s="5" t="s">
        <v>31</v>
      </c>
      <c r="BP25" s="5" t="s">
        <v>31</v>
      </c>
      <c r="BQ25" s="6" t="s">
        <v>490</v>
      </c>
      <c r="BR25" s="5"/>
      <c r="BS25" s="5">
        <v>0.28899999999999998</v>
      </c>
      <c r="BT25" s="5">
        <v>0.255</v>
      </c>
      <c r="BU25" s="6">
        <f t="shared" si="42"/>
        <v>12.499999999999991</v>
      </c>
      <c r="BV25" s="5"/>
      <c r="BW25" s="6">
        <v>24.7</v>
      </c>
      <c r="BX25" s="6">
        <v>21.8</v>
      </c>
      <c r="BY25" s="6">
        <f t="shared" si="43"/>
        <v>12.473118279569887</v>
      </c>
      <c r="BZ25" s="5"/>
      <c r="CA25" s="4">
        <v>3.84</v>
      </c>
      <c r="CB25" s="4">
        <v>3.98</v>
      </c>
      <c r="CC25" s="6">
        <f t="shared" si="44"/>
        <v>3.5805626598465503</v>
      </c>
      <c r="CD25" s="5"/>
      <c r="CE25" s="5" t="s">
        <v>31</v>
      </c>
      <c r="CF25" s="5" t="s">
        <v>31</v>
      </c>
      <c r="CG25" s="6" t="s">
        <v>490</v>
      </c>
      <c r="CH25" s="5"/>
      <c r="CI25" s="5">
        <v>0.113</v>
      </c>
      <c r="CJ25" s="5">
        <v>0.13700000000000001</v>
      </c>
      <c r="CK25" s="6">
        <f t="shared" si="46"/>
        <v>19.200000000000006</v>
      </c>
      <c r="CL25" s="5"/>
      <c r="CM25" s="5">
        <v>0.39900000000000002</v>
      </c>
      <c r="CN25" s="5">
        <v>0.32100000000000001</v>
      </c>
      <c r="CO25" s="6">
        <f t="shared" si="47"/>
        <v>21.666666666666671</v>
      </c>
      <c r="CP25" s="5"/>
      <c r="CQ25" s="5" t="s">
        <v>31</v>
      </c>
      <c r="CR25" s="5" t="s">
        <v>31</v>
      </c>
      <c r="CS25" s="6" t="s">
        <v>490</v>
      </c>
      <c r="CT25" s="7"/>
      <c r="CU25" s="7">
        <v>0.251</v>
      </c>
      <c r="CV25" s="7">
        <v>0.22700000000000001</v>
      </c>
      <c r="CW25" s="6">
        <f t="shared" si="49"/>
        <v>10.041841004184098</v>
      </c>
      <c r="CX25" s="7"/>
      <c r="CY25" s="7" t="s">
        <v>30</v>
      </c>
      <c r="CZ25" s="7" t="s">
        <v>30</v>
      </c>
      <c r="DA25" s="6" t="s">
        <v>490</v>
      </c>
      <c r="DB25" s="7"/>
      <c r="DC25" s="8"/>
      <c r="DF25" s="9"/>
    </row>
    <row r="26" spans="1:112" x14ac:dyDescent="0.25">
      <c r="A26" s="3" t="s">
        <v>286</v>
      </c>
      <c r="B26" s="20"/>
      <c r="C26" s="6">
        <f>MEDIAN(I26,M26,U26,Q26,Y26,AC26,AG26,AK26,AO26,AS26,AW26,BA26,BE26,BI26,BM26,BQ26,BU26,BY26,CC26,CG26,CK26,CO26,CS26,CW26,DA26)</f>
        <v>8.7649402390438205</v>
      </c>
      <c r="D26" s="6">
        <f t="shared" si="27"/>
        <v>8.7649402390438205</v>
      </c>
      <c r="E26" s="6">
        <f t="shared" si="28"/>
        <v>8.7649402390438205</v>
      </c>
      <c r="F26" s="20"/>
      <c r="G26" s="5">
        <v>9.1700000000000004E-2</v>
      </c>
      <c r="H26" s="5">
        <v>8.4000000000000005E-2</v>
      </c>
      <c r="I26" s="6">
        <f t="shared" si="29"/>
        <v>8.7649402390438205</v>
      </c>
      <c r="J26" s="5"/>
      <c r="K26" s="5" t="s">
        <v>30</v>
      </c>
      <c r="L26" s="5" t="s">
        <v>30</v>
      </c>
      <c r="M26" s="6" t="s">
        <v>490</v>
      </c>
      <c r="N26" s="5"/>
      <c r="O26" s="5" t="s">
        <v>30</v>
      </c>
      <c r="P26" s="5" t="s">
        <v>30</v>
      </c>
      <c r="Q26" s="6" t="s">
        <v>490</v>
      </c>
      <c r="R26" s="5"/>
      <c r="S26" s="5" t="s">
        <v>31</v>
      </c>
      <c r="T26" s="5" t="s">
        <v>31</v>
      </c>
      <c r="U26" s="6" t="s">
        <v>490</v>
      </c>
      <c r="V26" s="5"/>
      <c r="W26" s="5" t="s">
        <v>30</v>
      </c>
      <c r="X26" s="5" t="s">
        <v>30</v>
      </c>
      <c r="Y26" s="6" t="s">
        <v>490</v>
      </c>
      <c r="Z26" s="5"/>
      <c r="AA26" s="5" t="s">
        <v>30</v>
      </c>
      <c r="AB26" s="5" t="s">
        <v>30</v>
      </c>
      <c r="AC26" s="6" t="s">
        <v>490</v>
      </c>
      <c r="AD26" s="5"/>
      <c r="AE26" s="5" t="s">
        <v>30</v>
      </c>
      <c r="AF26" s="5" t="s">
        <v>30</v>
      </c>
      <c r="AG26" s="6" t="s">
        <v>490</v>
      </c>
      <c r="AH26" s="5"/>
      <c r="AI26" s="5" t="s">
        <v>30</v>
      </c>
      <c r="AJ26" s="5" t="s">
        <v>30</v>
      </c>
      <c r="AK26" s="6" t="s">
        <v>490</v>
      </c>
      <c r="AL26" s="5"/>
      <c r="AM26" s="5" t="s">
        <v>30</v>
      </c>
      <c r="AN26" s="5" t="s">
        <v>30</v>
      </c>
      <c r="AO26" s="6" t="s">
        <v>490</v>
      </c>
      <c r="AP26" s="5"/>
      <c r="AQ26" s="5" t="s">
        <v>30</v>
      </c>
      <c r="AR26" s="5" t="s">
        <v>30</v>
      </c>
      <c r="AS26" s="6" t="s">
        <v>490</v>
      </c>
      <c r="AT26" s="5"/>
      <c r="AU26" s="5" t="s">
        <v>30</v>
      </c>
      <c r="AV26" s="5" t="s">
        <v>30</v>
      </c>
      <c r="AW26" s="6" t="s">
        <v>490</v>
      </c>
      <c r="AX26" s="5"/>
      <c r="AY26" s="5" t="s">
        <v>30</v>
      </c>
      <c r="AZ26" s="5" t="s">
        <v>30</v>
      </c>
      <c r="BA26" s="6" t="s">
        <v>490</v>
      </c>
      <c r="BB26" s="5"/>
      <c r="BC26" s="5" t="s">
        <v>30</v>
      </c>
      <c r="BD26" s="5" t="s">
        <v>30</v>
      </c>
      <c r="BE26" s="6" t="s">
        <v>490</v>
      </c>
      <c r="BF26" s="5"/>
      <c r="BG26" s="5" t="s">
        <v>30</v>
      </c>
      <c r="BH26" s="5" t="s">
        <v>30</v>
      </c>
      <c r="BI26" s="6" t="s">
        <v>490</v>
      </c>
      <c r="BJ26" s="5"/>
      <c r="BK26" s="5" t="s">
        <v>30</v>
      </c>
      <c r="BL26" s="5" t="s">
        <v>30</v>
      </c>
      <c r="BM26" s="6" t="s">
        <v>490</v>
      </c>
      <c r="BN26" s="5"/>
      <c r="BO26" s="5" t="s">
        <v>30</v>
      </c>
      <c r="BP26" s="5" t="s">
        <v>30</v>
      </c>
      <c r="BQ26" s="6" t="s">
        <v>490</v>
      </c>
      <c r="BR26" s="5"/>
      <c r="BS26" s="5" t="s">
        <v>30</v>
      </c>
      <c r="BT26" s="5" t="s">
        <v>30</v>
      </c>
      <c r="BU26" s="6" t="s">
        <v>490</v>
      </c>
      <c r="BV26" s="5"/>
      <c r="BW26" s="5" t="s">
        <v>30</v>
      </c>
      <c r="BX26" s="5" t="s">
        <v>30</v>
      </c>
      <c r="BY26" s="6" t="s">
        <v>490</v>
      </c>
      <c r="BZ26" s="5"/>
      <c r="CA26" s="5" t="s">
        <v>31</v>
      </c>
      <c r="CB26" s="5" t="s">
        <v>31</v>
      </c>
      <c r="CC26" s="6" t="s">
        <v>490</v>
      </c>
      <c r="CD26" s="5"/>
      <c r="CE26" s="5" t="s">
        <v>30</v>
      </c>
      <c r="CF26" s="5" t="s">
        <v>30</v>
      </c>
      <c r="CG26" s="6" t="s">
        <v>490</v>
      </c>
      <c r="CH26" s="5"/>
      <c r="CI26" s="5" t="s">
        <v>30</v>
      </c>
      <c r="CJ26" s="5" t="s">
        <v>30</v>
      </c>
      <c r="CK26" s="6" t="s">
        <v>490</v>
      </c>
      <c r="CL26" s="5"/>
      <c r="CM26" s="5" t="s">
        <v>30</v>
      </c>
      <c r="CN26" s="5" t="s">
        <v>30</v>
      </c>
      <c r="CO26" s="6" t="s">
        <v>490</v>
      </c>
      <c r="CP26" s="5"/>
      <c r="CQ26" s="5" t="s">
        <v>30</v>
      </c>
      <c r="CR26" s="5" t="s">
        <v>30</v>
      </c>
      <c r="CS26" s="6" t="s">
        <v>490</v>
      </c>
      <c r="CT26" s="7"/>
      <c r="CU26" s="7" t="s">
        <v>30</v>
      </c>
      <c r="CV26" s="7" t="s">
        <v>30</v>
      </c>
      <c r="CW26" s="6" t="s">
        <v>490</v>
      </c>
      <c r="CX26" s="7"/>
      <c r="CY26" s="7" t="s">
        <v>30</v>
      </c>
      <c r="CZ26" s="7" t="s">
        <v>30</v>
      </c>
      <c r="DA26" s="6" t="s">
        <v>490</v>
      </c>
      <c r="DB26" s="7"/>
      <c r="DC26" s="8"/>
      <c r="DF26" s="9"/>
    </row>
    <row r="27" spans="1:112" x14ac:dyDescent="0.25">
      <c r="A27" s="3" t="s">
        <v>288</v>
      </c>
      <c r="B27" s="20"/>
      <c r="C27" s="6">
        <f>MEDIAN(I27,M27,U27,Q27,Y27,AC27,AG27,AK27,AO27,AS27,AW27,BA27,BE27,BI27,BM27,BQ27,BU27,BY27,CC27,CG27,CK27,CO27,CS27,CW27,DA27)</f>
        <v>3.7500000000000031</v>
      </c>
      <c r="D27" s="6">
        <f t="shared" si="27"/>
        <v>18.691588785046733</v>
      </c>
      <c r="E27" s="6">
        <f t="shared" si="28"/>
        <v>0</v>
      </c>
      <c r="F27" s="20"/>
      <c r="G27" s="4">
        <v>3.88</v>
      </c>
      <c r="H27" s="4">
        <v>3.92</v>
      </c>
      <c r="I27" s="6">
        <f t="shared" si="29"/>
        <v>1.0256410256410267</v>
      </c>
      <c r="J27" s="5"/>
      <c r="K27" s="5">
        <v>0.104</v>
      </c>
      <c r="L27" s="5">
        <v>0.10100000000000001</v>
      </c>
      <c r="M27" s="6">
        <f t="shared" si="30"/>
        <v>2.9268292682926718</v>
      </c>
      <c r="N27" s="5"/>
      <c r="O27" s="5">
        <v>0.78600000000000003</v>
      </c>
      <c r="P27" s="5">
        <v>0.82699999999999996</v>
      </c>
      <c r="Q27" s="6">
        <f t="shared" si="31"/>
        <v>5.0836949783012928</v>
      </c>
      <c r="R27" s="5"/>
      <c r="S27" s="4">
        <v>3.04</v>
      </c>
      <c r="T27" s="4">
        <v>3.08</v>
      </c>
      <c r="U27" s="6">
        <f t="shared" si="32"/>
        <v>1.3071895424836613</v>
      </c>
      <c r="V27" s="5"/>
      <c r="W27" s="5" t="s">
        <v>30</v>
      </c>
      <c r="X27" s="5" t="s">
        <v>30</v>
      </c>
      <c r="Y27" s="6" t="s">
        <v>490</v>
      </c>
      <c r="Z27" s="5"/>
      <c r="AA27" s="4">
        <v>1.43</v>
      </c>
      <c r="AB27" s="4">
        <v>1.43</v>
      </c>
      <c r="AC27" s="6">
        <f t="shared" si="33"/>
        <v>0</v>
      </c>
      <c r="AD27" s="5"/>
      <c r="AE27" s="5">
        <v>0.104</v>
      </c>
      <c r="AF27" s="5">
        <v>9.2499999999999999E-2</v>
      </c>
      <c r="AG27" s="6">
        <f t="shared" ref="AG27:AG35" si="51" xml:space="preserve"> ABS(100*(AE27-AF27)/AVERAGE(AE27,AF27))</f>
        <v>11.704834605597961</v>
      </c>
      <c r="AH27" s="5"/>
      <c r="AI27" s="4">
        <v>1.1000000000000001</v>
      </c>
      <c r="AJ27" s="4">
        <v>1.1599999999999999</v>
      </c>
      <c r="AK27" s="6">
        <f t="shared" si="34"/>
        <v>5.3097345132743214</v>
      </c>
      <c r="AL27" s="5"/>
      <c r="AM27" s="5">
        <v>0.25800000000000001</v>
      </c>
      <c r="AN27" s="5">
        <v>0.27100000000000002</v>
      </c>
      <c r="AO27" s="6">
        <f t="shared" ref="AO27:AO35" si="52" xml:space="preserve"> ABS(100*(AM27-AN27)/AVERAGE(AM27,AN27))</f>
        <v>4.9149338374291158</v>
      </c>
      <c r="AP27" s="5"/>
      <c r="AQ27" s="5">
        <v>0.157</v>
      </c>
      <c r="AR27" s="5">
        <v>0.16300000000000001</v>
      </c>
      <c r="AS27" s="6">
        <f t="shared" si="35"/>
        <v>3.7500000000000031</v>
      </c>
      <c r="AT27" s="5"/>
      <c r="AU27" s="5">
        <v>0.104</v>
      </c>
      <c r="AV27" s="5">
        <v>0.108</v>
      </c>
      <c r="AW27" s="6">
        <f t="shared" si="36"/>
        <v>3.773584905660381</v>
      </c>
      <c r="AX27" s="5"/>
      <c r="AY27" s="5">
        <v>0.35699999999999998</v>
      </c>
      <c r="AZ27" s="5">
        <v>0.373</v>
      </c>
      <c r="BA27" s="6">
        <f t="shared" si="37"/>
        <v>4.3835616438356206</v>
      </c>
      <c r="BB27" s="5"/>
      <c r="BC27" s="4">
        <v>1.46</v>
      </c>
      <c r="BD27" s="4">
        <v>1.46</v>
      </c>
      <c r="BE27" s="6">
        <f t="shared" si="38"/>
        <v>0</v>
      </c>
      <c r="BF27" s="5"/>
      <c r="BG27" s="4">
        <v>1.82</v>
      </c>
      <c r="BH27" s="4">
        <v>1.86</v>
      </c>
      <c r="BI27" s="6">
        <f t="shared" si="39"/>
        <v>2.1739130434782625</v>
      </c>
      <c r="BJ27" s="5"/>
      <c r="BK27" s="5">
        <v>0.53600000000000003</v>
      </c>
      <c r="BL27" s="5">
        <v>0.57499999999999996</v>
      </c>
      <c r="BM27" s="6">
        <f t="shared" si="40"/>
        <v>7.0207020702070073</v>
      </c>
      <c r="BN27" s="5"/>
      <c r="BO27" s="5">
        <v>0.107</v>
      </c>
      <c r="BP27" s="5">
        <v>0.1</v>
      </c>
      <c r="BQ27" s="6">
        <f t="shared" si="41"/>
        <v>6.7632850241545821</v>
      </c>
      <c r="BR27" s="5"/>
      <c r="BS27" s="5" t="s">
        <v>75</v>
      </c>
      <c r="BT27" s="5" t="s">
        <v>75</v>
      </c>
      <c r="BU27" s="6" t="s">
        <v>490</v>
      </c>
      <c r="BV27" s="5"/>
      <c r="BW27" s="10">
        <v>177</v>
      </c>
      <c r="BX27" s="10">
        <v>168</v>
      </c>
      <c r="BY27" s="6">
        <f t="shared" si="43"/>
        <v>5.2173913043478262</v>
      </c>
      <c r="BZ27" s="5"/>
      <c r="CA27" s="6">
        <v>11.3</v>
      </c>
      <c r="CB27" s="6">
        <v>11.8</v>
      </c>
      <c r="CC27" s="6">
        <f t="shared" si="44"/>
        <v>4.329004329004329</v>
      </c>
      <c r="CD27" s="5"/>
      <c r="CE27" s="4">
        <v>2.75</v>
      </c>
      <c r="CF27" s="4">
        <v>2.78</v>
      </c>
      <c r="CG27" s="6">
        <f t="shared" si="45"/>
        <v>1.084990958408673</v>
      </c>
      <c r="CH27" s="5"/>
      <c r="CI27" s="4">
        <v>1.18</v>
      </c>
      <c r="CJ27" s="4">
        <v>1.2</v>
      </c>
      <c r="CK27" s="6">
        <f t="shared" si="46"/>
        <v>1.6806722689075646</v>
      </c>
      <c r="CL27" s="5"/>
      <c r="CM27" s="4">
        <v>2.38</v>
      </c>
      <c r="CN27" s="4">
        <v>2.42</v>
      </c>
      <c r="CO27" s="6">
        <f t="shared" si="47"/>
        <v>1.6666666666666683</v>
      </c>
      <c r="CP27" s="5"/>
      <c r="CQ27" s="5">
        <v>0.221</v>
      </c>
      <c r="CR27" s="5">
        <v>0.22600000000000001</v>
      </c>
      <c r="CS27" s="6">
        <f t="shared" si="48"/>
        <v>2.2371364653243866</v>
      </c>
      <c r="CT27" s="7"/>
      <c r="CU27" s="7">
        <v>0.502</v>
      </c>
      <c r="CV27" s="7">
        <v>0.496</v>
      </c>
      <c r="CW27" s="6">
        <f t="shared" si="49"/>
        <v>1.2024048096192395</v>
      </c>
      <c r="CX27" s="7"/>
      <c r="CY27" s="7">
        <v>9.7000000000000003E-2</v>
      </c>
      <c r="CZ27" s="7">
        <v>0.11700000000000001</v>
      </c>
      <c r="DA27" s="6">
        <f t="shared" si="50"/>
        <v>18.691588785046733</v>
      </c>
      <c r="DB27" s="7"/>
      <c r="DC27" s="8"/>
      <c r="DF27" s="9"/>
    </row>
    <row r="28" spans="1:112" x14ac:dyDescent="0.25">
      <c r="A28" s="3" t="s">
        <v>290</v>
      </c>
      <c r="B28" s="20"/>
      <c r="C28" s="6" t="s">
        <v>490</v>
      </c>
      <c r="D28" s="6">
        <f t="shared" si="27"/>
        <v>0</v>
      </c>
      <c r="E28" s="6">
        <f t="shared" si="28"/>
        <v>0</v>
      </c>
      <c r="F28" s="20"/>
      <c r="G28" s="5" t="s">
        <v>30</v>
      </c>
      <c r="H28" s="5" t="s">
        <v>30</v>
      </c>
      <c r="I28" s="6" t="s">
        <v>490</v>
      </c>
      <c r="J28" s="5"/>
      <c r="K28" s="5" t="s">
        <v>30</v>
      </c>
      <c r="L28" s="5" t="s">
        <v>30</v>
      </c>
      <c r="M28" s="6" t="s">
        <v>490</v>
      </c>
      <c r="N28" s="5"/>
      <c r="O28" s="5" t="s">
        <v>30</v>
      </c>
      <c r="P28" s="5" t="s">
        <v>30</v>
      </c>
      <c r="Q28" s="6" t="s">
        <v>490</v>
      </c>
      <c r="R28" s="5"/>
      <c r="S28" s="5" t="s">
        <v>30</v>
      </c>
      <c r="T28" s="5" t="s">
        <v>30</v>
      </c>
      <c r="U28" s="6" t="s">
        <v>490</v>
      </c>
      <c r="V28" s="5"/>
      <c r="W28" s="5" t="s">
        <v>30</v>
      </c>
      <c r="X28" s="5" t="s">
        <v>30</v>
      </c>
      <c r="Y28" s="6" t="s">
        <v>490</v>
      </c>
      <c r="Z28" s="5"/>
      <c r="AA28" s="5" t="s">
        <v>30</v>
      </c>
      <c r="AB28" s="5" t="s">
        <v>30</v>
      </c>
      <c r="AC28" s="6" t="s">
        <v>490</v>
      </c>
      <c r="AD28" s="5"/>
      <c r="AE28" s="5" t="s">
        <v>30</v>
      </c>
      <c r="AF28" s="5" t="s">
        <v>30</v>
      </c>
      <c r="AG28" s="6" t="s">
        <v>490</v>
      </c>
      <c r="AH28" s="5"/>
      <c r="AI28" s="5" t="s">
        <v>30</v>
      </c>
      <c r="AJ28" s="5" t="s">
        <v>30</v>
      </c>
      <c r="AK28" s="6" t="s">
        <v>490</v>
      </c>
      <c r="AL28" s="5"/>
      <c r="AM28" s="5" t="s">
        <v>30</v>
      </c>
      <c r="AN28" s="5" t="s">
        <v>30</v>
      </c>
      <c r="AO28" s="6" t="s">
        <v>490</v>
      </c>
      <c r="AP28" s="5"/>
      <c r="AQ28" s="5" t="s">
        <v>30</v>
      </c>
      <c r="AR28" s="5" t="s">
        <v>30</v>
      </c>
      <c r="AS28" s="6" t="s">
        <v>490</v>
      </c>
      <c r="AT28" s="5"/>
      <c r="AU28" s="5" t="s">
        <v>30</v>
      </c>
      <c r="AV28" s="5" t="s">
        <v>30</v>
      </c>
      <c r="AW28" s="6" t="s">
        <v>490</v>
      </c>
      <c r="AX28" s="5"/>
      <c r="AY28" s="5" t="s">
        <v>30</v>
      </c>
      <c r="AZ28" s="5" t="s">
        <v>30</v>
      </c>
      <c r="BA28" s="6" t="s">
        <v>490</v>
      </c>
      <c r="BB28" s="5"/>
      <c r="BC28" s="5" t="s">
        <v>30</v>
      </c>
      <c r="BD28" s="5" t="s">
        <v>30</v>
      </c>
      <c r="BE28" s="6" t="s">
        <v>490</v>
      </c>
      <c r="BF28" s="5"/>
      <c r="BG28" s="5" t="s">
        <v>30</v>
      </c>
      <c r="BH28" s="5" t="s">
        <v>30</v>
      </c>
      <c r="BI28" s="6" t="s">
        <v>490</v>
      </c>
      <c r="BJ28" s="5"/>
      <c r="BK28" s="5" t="s">
        <v>30</v>
      </c>
      <c r="BL28" s="5" t="s">
        <v>30</v>
      </c>
      <c r="BM28" s="6" t="s">
        <v>490</v>
      </c>
      <c r="BN28" s="5"/>
      <c r="BO28" s="5" t="s">
        <v>30</v>
      </c>
      <c r="BP28" s="5" t="s">
        <v>30</v>
      </c>
      <c r="BQ28" s="6" t="s">
        <v>490</v>
      </c>
      <c r="BR28" s="5"/>
      <c r="BS28" s="5" t="s">
        <v>30</v>
      </c>
      <c r="BT28" s="5" t="s">
        <v>30</v>
      </c>
      <c r="BU28" s="6" t="s">
        <v>490</v>
      </c>
      <c r="BV28" s="5"/>
      <c r="BW28" s="5" t="s">
        <v>30</v>
      </c>
      <c r="BX28" s="5" t="s">
        <v>30</v>
      </c>
      <c r="BY28" s="6" t="s">
        <v>490</v>
      </c>
      <c r="BZ28" s="5"/>
      <c r="CA28" s="5" t="s">
        <v>30</v>
      </c>
      <c r="CB28" s="5" t="s">
        <v>30</v>
      </c>
      <c r="CC28" s="6" t="s">
        <v>490</v>
      </c>
      <c r="CD28" s="5"/>
      <c r="CE28" s="5" t="s">
        <v>30</v>
      </c>
      <c r="CF28" s="5" t="s">
        <v>30</v>
      </c>
      <c r="CG28" s="6" t="s">
        <v>490</v>
      </c>
      <c r="CH28" s="5"/>
      <c r="CI28" s="5" t="s">
        <v>30</v>
      </c>
      <c r="CJ28" s="5" t="s">
        <v>30</v>
      </c>
      <c r="CK28" s="6" t="s">
        <v>490</v>
      </c>
      <c r="CL28" s="5"/>
      <c r="CM28" s="5" t="s">
        <v>30</v>
      </c>
      <c r="CN28" s="5" t="s">
        <v>30</v>
      </c>
      <c r="CO28" s="6" t="s">
        <v>490</v>
      </c>
      <c r="CP28" s="5"/>
      <c r="CQ28" s="5" t="s">
        <v>30</v>
      </c>
      <c r="CR28" s="5" t="s">
        <v>30</v>
      </c>
      <c r="CS28" s="6" t="s">
        <v>490</v>
      </c>
      <c r="CT28" s="7"/>
      <c r="CU28" s="7" t="s">
        <v>30</v>
      </c>
      <c r="CV28" s="7" t="s">
        <v>30</v>
      </c>
      <c r="CW28" s="6" t="s">
        <v>490</v>
      </c>
      <c r="CX28" s="7"/>
      <c r="CY28" s="7" t="s">
        <v>30</v>
      </c>
      <c r="CZ28" s="7" t="s">
        <v>30</v>
      </c>
      <c r="DA28" s="6" t="s">
        <v>490</v>
      </c>
      <c r="DB28" s="7"/>
      <c r="DC28" s="8"/>
      <c r="DF28" s="9"/>
    </row>
    <row r="29" spans="1:112" x14ac:dyDescent="0.25">
      <c r="A29" s="3" t="s">
        <v>292</v>
      </c>
      <c r="B29" s="20"/>
      <c r="C29" s="6">
        <f>MEDIAN(I29,M29,U29,Q29,Y29,AC29,AG29,AK29,AO29,AS29,AW29,BA29,BE29,BI29,BM29,BQ29,BU29,BY29,CC29,CG29,CK29,CO29,CS29,CW29,DA29)</f>
        <v>5.2345162211017016</v>
      </c>
      <c r="D29" s="6">
        <f t="shared" si="27"/>
        <v>22.033898305084755</v>
      </c>
      <c r="E29" s="6">
        <f t="shared" si="28"/>
        <v>0.74906367041198574</v>
      </c>
      <c r="F29" s="20"/>
      <c r="G29" s="4">
        <v>4.8</v>
      </c>
      <c r="H29" s="4">
        <v>4.99</v>
      </c>
      <c r="I29" s="6">
        <f t="shared" si="29"/>
        <v>3.8815117466802942</v>
      </c>
      <c r="J29" s="5"/>
      <c r="K29" s="5" t="s">
        <v>30</v>
      </c>
      <c r="L29" s="5" t="s">
        <v>30</v>
      </c>
      <c r="M29" s="6" t="s">
        <v>490</v>
      </c>
      <c r="N29" s="5"/>
      <c r="O29" s="5">
        <v>0.59799999999999998</v>
      </c>
      <c r="P29" s="5">
        <v>0.55700000000000005</v>
      </c>
      <c r="Q29" s="6">
        <f t="shared" si="31"/>
        <v>7.0995670995670865</v>
      </c>
      <c r="R29" s="5"/>
      <c r="S29" s="4">
        <v>2.19</v>
      </c>
      <c r="T29" s="4">
        <v>2.17</v>
      </c>
      <c r="U29" s="6">
        <f t="shared" si="32"/>
        <v>0.9174311926605514</v>
      </c>
      <c r="V29" s="5"/>
      <c r="W29" s="5" t="s">
        <v>30</v>
      </c>
      <c r="X29" s="5" t="s">
        <v>30</v>
      </c>
      <c r="Y29" s="6" t="s">
        <v>490</v>
      </c>
      <c r="Z29" s="5"/>
      <c r="AA29" s="4">
        <v>1.68</v>
      </c>
      <c r="AB29" s="4">
        <v>1.77</v>
      </c>
      <c r="AC29" s="6">
        <f t="shared" si="33"/>
        <v>5.2173913043478297</v>
      </c>
      <c r="AD29" s="5"/>
      <c r="AE29" s="5">
        <v>0.105</v>
      </c>
      <c r="AF29" s="5">
        <v>0.13100000000000001</v>
      </c>
      <c r="AG29" s="6">
        <f t="shared" si="51"/>
        <v>22.033898305084755</v>
      </c>
      <c r="AH29" s="5"/>
      <c r="AI29" s="4">
        <v>2.0699999999999998</v>
      </c>
      <c r="AJ29" s="4">
        <v>2.31</v>
      </c>
      <c r="AK29" s="6">
        <f t="shared" si="34"/>
        <v>10.958904109589051</v>
      </c>
      <c r="AL29" s="5"/>
      <c r="AM29" s="5">
        <v>0.28899999999999998</v>
      </c>
      <c r="AN29" s="5">
        <v>0.28599999999999998</v>
      </c>
      <c r="AO29" s="6">
        <f t="shared" si="52"/>
        <v>1.0434782608695663</v>
      </c>
      <c r="AP29" s="5"/>
      <c r="AQ29" s="5">
        <v>0.13300000000000001</v>
      </c>
      <c r="AR29" s="5">
        <v>0.13600000000000001</v>
      </c>
      <c r="AS29" s="6">
        <f t="shared" si="35"/>
        <v>2.2304832713754665</v>
      </c>
      <c r="AT29" s="5"/>
      <c r="AU29" s="5">
        <v>0.105</v>
      </c>
      <c r="AV29" s="5">
        <v>0.12</v>
      </c>
      <c r="AW29" s="6">
        <f t="shared" si="36"/>
        <v>13.333333333333334</v>
      </c>
      <c r="AX29" s="5"/>
      <c r="AY29" s="5">
        <v>0.53600000000000003</v>
      </c>
      <c r="AZ29" s="5">
        <v>0.58399999999999996</v>
      </c>
      <c r="BA29" s="6">
        <f t="shared" si="37"/>
        <v>8.5714285714285587</v>
      </c>
      <c r="BB29" s="5"/>
      <c r="BC29" s="4">
        <v>1.19</v>
      </c>
      <c r="BD29" s="4">
        <v>1.06</v>
      </c>
      <c r="BE29" s="6">
        <f t="shared" si="38"/>
        <v>11.555555555555546</v>
      </c>
      <c r="BF29" s="5"/>
      <c r="BG29" s="4">
        <v>1.19</v>
      </c>
      <c r="BH29" s="4">
        <v>1.1299999999999999</v>
      </c>
      <c r="BI29" s="6">
        <f t="shared" si="39"/>
        <v>5.1724137931034528</v>
      </c>
      <c r="BJ29" s="5"/>
      <c r="BK29" s="5">
        <v>0.50700000000000001</v>
      </c>
      <c r="BL29" s="5">
        <v>0.54800000000000004</v>
      </c>
      <c r="BM29" s="6">
        <f t="shared" si="40"/>
        <v>7.772511848341237</v>
      </c>
      <c r="BN29" s="5"/>
      <c r="BO29" s="5" t="s">
        <v>30</v>
      </c>
      <c r="BP29" s="5" t="s">
        <v>30</v>
      </c>
      <c r="BQ29" s="6" t="s">
        <v>490</v>
      </c>
      <c r="BR29" s="5"/>
      <c r="BS29" s="5">
        <v>0.85899999999999999</v>
      </c>
      <c r="BT29" s="5">
        <v>0.80500000000000005</v>
      </c>
      <c r="BU29" s="6">
        <f t="shared" si="42"/>
        <v>6.490384615384607</v>
      </c>
      <c r="BV29" s="5"/>
      <c r="BW29" s="6">
        <v>21.1</v>
      </c>
      <c r="BX29" s="6">
        <v>19.399999999999999</v>
      </c>
      <c r="BY29" s="6">
        <f t="shared" si="43"/>
        <v>8.3950617283950759</v>
      </c>
      <c r="BZ29" s="5"/>
      <c r="CA29" s="6">
        <v>11.7</v>
      </c>
      <c r="CB29" s="6">
        <v>12</v>
      </c>
      <c r="CC29" s="6">
        <f t="shared" si="44"/>
        <v>2.5316455696202591</v>
      </c>
      <c r="CD29" s="5"/>
      <c r="CE29" s="13" t="s">
        <v>78</v>
      </c>
      <c r="CF29" s="13" t="s">
        <v>78</v>
      </c>
      <c r="CG29" s="6" t="s">
        <v>490</v>
      </c>
      <c r="CH29" s="5"/>
      <c r="CI29" s="5">
        <v>0.71599999999999997</v>
      </c>
      <c r="CJ29" s="5">
        <v>0.68</v>
      </c>
      <c r="CK29" s="6">
        <f t="shared" si="46"/>
        <v>5.1575931232091579</v>
      </c>
      <c r="CL29" s="5"/>
      <c r="CM29" s="4">
        <v>1.33</v>
      </c>
      <c r="CN29" s="4">
        <v>1.34</v>
      </c>
      <c r="CO29" s="6">
        <f t="shared" si="47"/>
        <v>0.74906367041198574</v>
      </c>
      <c r="CP29" s="5"/>
      <c r="CQ29" s="5">
        <v>0.30199999999999999</v>
      </c>
      <c r="CR29" s="5">
        <v>0.29799999999999999</v>
      </c>
      <c r="CS29" s="6">
        <f t="shared" si="48"/>
        <v>1.3333333333333346</v>
      </c>
      <c r="CT29" s="7"/>
      <c r="CU29" s="7">
        <v>0.44500000000000001</v>
      </c>
      <c r="CV29" s="7">
        <v>0.46899999999999997</v>
      </c>
      <c r="CW29" s="6">
        <f t="shared" si="49"/>
        <v>5.2516411378555734</v>
      </c>
      <c r="CX29" s="7"/>
      <c r="CY29" s="5" t="s">
        <v>30</v>
      </c>
      <c r="CZ29" s="5" t="s">
        <v>30</v>
      </c>
      <c r="DA29" s="6" t="s">
        <v>490</v>
      </c>
      <c r="DB29" s="7"/>
      <c r="DC29" s="8"/>
      <c r="DF29" s="9"/>
    </row>
    <row r="30" spans="1:112" x14ac:dyDescent="0.25">
      <c r="A30" s="3" t="s">
        <v>294</v>
      </c>
      <c r="B30" s="20"/>
      <c r="C30" s="6">
        <f>MEDIAN(I30,M30,U30,Q30,Y30,AC30,AG30,AK30,AO30,AS30,AW30,BA30,BE30,BI30,BM30,BQ30,BU30,BY30,CC30,CG30,CK30,CO30,CS30,CW30,DA30)</f>
        <v>1.3015184381778659</v>
      </c>
      <c r="D30" s="6">
        <f t="shared" si="27"/>
        <v>25.630875804057403</v>
      </c>
      <c r="E30" s="6">
        <f t="shared" si="28"/>
        <v>0</v>
      </c>
      <c r="F30" s="20"/>
      <c r="G30" s="6">
        <v>10.6</v>
      </c>
      <c r="H30" s="6">
        <v>10.6</v>
      </c>
      <c r="I30" s="6">
        <f t="shared" si="29"/>
        <v>0</v>
      </c>
      <c r="J30" s="5"/>
      <c r="K30" s="5">
        <v>0.68100000000000005</v>
      </c>
      <c r="L30" s="5">
        <v>0.67500000000000004</v>
      </c>
      <c r="M30" s="6">
        <f t="shared" si="30"/>
        <v>0.88495575221239009</v>
      </c>
      <c r="N30" s="5"/>
      <c r="O30" s="4">
        <v>2.85</v>
      </c>
      <c r="P30" s="4">
        <v>2.86</v>
      </c>
      <c r="Q30" s="6">
        <f t="shared" si="31"/>
        <v>0.35026269702275958</v>
      </c>
      <c r="R30" s="5"/>
      <c r="S30" s="4">
        <v>6.39</v>
      </c>
      <c r="T30" s="4">
        <v>6.45</v>
      </c>
      <c r="U30" s="6">
        <f t="shared" si="32"/>
        <v>0.93457943925234421</v>
      </c>
      <c r="V30" s="5"/>
      <c r="W30" s="5">
        <v>0.15</v>
      </c>
      <c r="X30" s="5">
        <v>0.123</v>
      </c>
      <c r="Y30" s="6">
        <f t="shared" ref="Y30" si="53" xml:space="preserve"> ABS(100*(W30-X30)/AVERAGE(W30,X30))</f>
        <v>19.780219780219777</v>
      </c>
      <c r="Z30" s="5"/>
      <c r="AA30" s="4">
        <v>2.5499999999999998</v>
      </c>
      <c r="AB30" s="4">
        <v>2.58</v>
      </c>
      <c r="AC30" s="6">
        <f t="shared" si="33"/>
        <v>1.1695906432748635</v>
      </c>
      <c r="AD30" s="5"/>
      <c r="AE30" s="5">
        <v>0.22800000000000001</v>
      </c>
      <c r="AF30" s="5">
        <v>0.24099999999999999</v>
      </c>
      <c r="AG30" s="6">
        <f t="shared" si="51"/>
        <v>5.5437100213219557</v>
      </c>
      <c r="AH30" s="5"/>
      <c r="AI30" s="4">
        <v>1.43</v>
      </c>
      <c r="AJ30" s="4">
        <v>1.42</v>
      </c>
      <c r="AK30" s="6">
        <f t="shared" si="34"/>
        <v>0.70175438596491302</v>
      </c>
      <c r="AL30" s="5"/>
      <c r="AM30" s="5">
        <v>0.32500000000000001</v>
      </c>
      <c r="AN30" s="5">
        <v>0.34499999999999997</v>
      </c>
      <c r="AO30" s="6">
        <f t="shared" si="52"/>
        <v>5.970149253731333</v>
      </c>
      <c r="AP30" s="5"/>
      <c r="AQ30" s="5">
        <v>0.23599999999999999</v>
      </c>
      <c r="AR30" s="5">
        <v>0.224</v>
      </c>
      <c r="AS30" s="6">
        <f t="shared" si="35"/>
        <v>5.2173913043478199</v>
      </c>
      <c r="AT30" s="5"/>
      <c r="AU30" s="5">
        <v>0.16200000000000001</v>
      </c>
      <c r="AV30" s="5">
        <v>0.16300000000000001</v>
      </c>
      <c r="AW30" s="6">
        <f t="shared" si="36"/>
        <v>0.61538461538461586</v>
      </c>
      <c r="AX30" s="5"/>
      <c r="AY30" s="5">
        <v>0.84199999999999997</v>
      </c>
      <c r="AZ30" s="5">
        <v>0.85399999999999998</v>
      </c>
      <c r="BA30" s="6">
        <f t="shared" si="37"/>
        <v>1.4150943396226427</v>
      </c>
      <c r="BB30" s="5"/>
      <c r="BC30" s="4">
        <v>7.73</v>
      </c>
      <c r="BD30" s="4">
        <v>7.54</v>
      </c>
      <c r="BE30" s="6">
        <f t="shared" si="38"/>
        <v>2.4885396201702736</v>
      </c>
      <c r="BF30" s="5"/>
      <c r="BG30" s="4">
        <v>3.46</v>
      </c>
      <c r="BH30" s="4">
        <v>3.39</v>
      </c>
      <c r="BI30" s="6">
        <f t="shared" si="39"/>
        <v>2.0437956204379515</v>
      </c>
      <c r="BJ30" s="5"/>
      <c r="BK30" s="5">
        <v>0.9</v>
      </c>
      <c r="BL30" s="5">
        <v>0.874</v>
      </c>
      <c r="BM30" s="6">
        <f t="shared" si="40"/>
        <v>2.9312288613303297</v>
      </c>
      <c r="BN30" s="5"/>
      <c r="BO30" s="5">
        <v>0.56999999999999995</v>
      </c>
      <c r="BP30" s="5">
        <v>0.57999999999999996</v>
      </c>
      <c r="BQ30" s="6">
        <f t="shared" si="41"/>
        <v>1.7391304347826104</v>
      </c>
      <c r="BR30" s="5"/>
      <c r="BS30" s="4">
        <v>2.3199999999999998</v>
      </c>
      <c r="BT30" s="4">
        <v>2.29</v>
      </c>
      <c r="BU30" s="6">
        <f t="shared" si="42"/>
        <v>1.3015184381778659</v>
      </c>
      <c r="BV30" s="5"/>
      <c r="BW30" s="6">
        <v>60.8</v>
      </c>
      <c r="BX30" s="6">
        <v>59.7</v>
      </c>
      <c r="BY30" s="6">
        <f t="shared" si="43"/>
        <v>1.8257261410788288</v>
      </c>
      <c r="BZ30" s="5"/>
      <c r="CA30" s="6">
        <v>31.9</v>
      </c>
      <c r="CB30" s="6">
        <v>32.299999999999997</v>
      </c>
      <c r="CC30" s="6">
        <f t="shared" si="44"/>
        <v>1.246105919003111</v>
      </c>
      <c r="CD30" s="5"/>
      <c r="CE30" s="6">
        <v>12.9</v>
      </c>
      <c r="CF30" s="6">
        <v>12.9</v>
      </c>
      <c r="CG30" s="6">
        <f t="shared" si="45"/>
        <v>0</v>
      </c>
      <c r="CH30" s="5"/>
      <c r="CI30" s="4">
        <v>1.88</v>
      </c>
      <c r="CJ30" s="4">
        <v>1.86</v>
      </c>
      <c r="CK30" s="6">
        <f t="shared" si="46"/>
        <v>1.0695187165775291</v>
      </c>
      <c r="CL30" s="5"/>
      <c r="CM30" s="4">
        <v>3.52</v>
      </c>
      <c r="CN30" s="4">
        <v>3.71</v>
      </c>
      <c r="CO30" s="6">
        <f t="shared" si="47"/>
        <v>5.2558782849239254</v>
      </c>
      <c r="CP30" s="5"/>
      <c r="CQ30" s="5">
        <v>0.75700000000000001</v>
      </c>
      <c r="CR30" s="5">
        <v>0.748</v>
      </c>
      <c r="CS30" s="6">
        <f t="shared" si="48"/>
        <v>1.196013289036546</v>
      </c>
      <c r="CT30" s="7"/>
      <c r="CU30" s="11">
        <v>1.25</v>
      </c>
      <c r="CV30" s="11">
        <v>1.24</v>
      </c>
      <c r="CW30" s="6">
        <f t="shared" si="49"/>
        <v>0.80321285140562315</v>
      </c>
      <c r="CX30" s="7"/>
      <c r="CY30" s="7">
        <v>8.8099999999999998E-2</v>
      </c>
      <c r="CZ30" s="7">
        <v>0.114</v>
      </c>
      <c r="DA30" s="6">
        <f t="shared" si="50"/>
        <v>25.630875804057403</v>
      </c>
      <c r="DB30" s="7"/>
      <c r="DC30" s="8"/>
      <c r="DF30" s="9"/>
    </row>
    <row r="31" spans="1:112" x14ac:dyDescent="0.25">
      <c r="A31" s="3" t="s">
        <v>296</v>
      </c>
      <c r="B31" s="20"/>
      <c r="C31" s="6">
        <f>MEDIAN(I31,M31,U31,Q31,Y31,AC31,AG31,AK31,AO31,AS31,AW31,BA31,BE31,BI31,BM31,BQ31,BU31,BY31,CC31,CG31,CK31,CO31,CS31,CW31,DA31)</f>
        <v>5.4901960784313779</v>
      </c>
      <c r="D31" s="6">
        <f t="shared" si="27"/>
        <v>16.853932584269661</v>
      </c>
      <c r="E31" s="6">
        <f t="shared" si="28"/>
        <v>0.28129395218002839</v>
      </c>
      <c r="F31" s="20"/>
      <c r="G31" s="5">
        <v>1.73</v>
      </c>
      <c r="H31" s="4">
        <v>1.79</v>
      </c>
      <c r="I31" s="6">
        <f t="shared" si="29"/>
        <v>3.4090909090909123</v>
      </c>
      <c r="J31" s="5"/>
      <c r="K31" s="5" t="s">
        <v>30</v>
      </c>
      <c r="L31" s="5" t="s">
        <v>31</v>
      </c>
      <c r="M31" s="6" t="s">
        <v>490</v>
      </c>
      <c r="N31" s="5"/>
      <c r="O31" s="5">
        <v>0.71</v>
      </c>
      <c r="P31" s="5">
        <v>0.71199999999999997</v>
      </c>
      <c r="Q31" s="6">
        <f t="shared" si="31"/>
        <v>0.28129395218002839</v>
      </c>
      <c r="R31" s="5"/>
      <c r="S31" s="5">
        <v>2.14</v>
      </c>
      <c r="T31" s="4">
        <v>2.13</v>
      </c>
      <c r="U31" s="6">
        <f t="shared" si="32"/>
        <v>0.46838407494146284</v>
      </c>
      <c r="V31" s="5"/>
      <c r="W31" s="5" t="s">
        <v>30</v>
      </c>
      <c r="X31" s="5" t="s">
        <v>30</v>
      </c>
      <c r="Y31" s="6" t="s">
        <v>490</v>
      </c>
      <c r="Z31" s="5"/>
      <c r="AA31" s="5">
        <v>1.23</v>
      </c>
      <c r="AB31" s="4">
        <v>1.17</v>
      </c>
      <c r="AC31" s="6">
        <f t="shared" si="33"/>
        <v>5.0000000000000044</v>
      </c>
      <c r="AD31" s="5"/>
      <c r="AE31" s="5" t="s">
        <v>31</v>
      </c>
      <c r="AF31" s="5" t="s">
        <v>31</v>
      </c>
      <c r="AG31" s="6" t="s">
        <v>490</v>
      </c>
      <c r="AH31" s="5"/>
      <c r="AI31" s="4">
        <v>1.34</v>
      </c>
      <c r="AJ31" s="4">
        <v>1.48</v>
      </c>
      <c r="AK31" s="6">
        <f t="shared" si="34"/>
        <v>9.9290780141843893</v>
      </c>
      <c r="AL31" s="5"/>
      <c r="AM31" s="5">
        <v>0.26</v>
      </c>
      <c r="AN31" s="5">
        <v>0.29499999999999998</v>
      </c>
      <c r="AO31" s="6">
        <f t="shared" si="52"/>
        <v>12.612612612612605</v>
      </c>
      <c r="AP31" s="5"/>
      <c r="AQ31" s="5">
        <v>0.188</v>
      </c>
      <c r="AR31" s="5">
        <v>0.19800000000000001</v>
      </c>
      <c r="AS31" s="6">
        <f t="shared" si="35"/>
        <v>5.1813471502590716</v>
      </c>
      <c r="AT31" s="5"/>
      <c r="AU31" s="5">
        <v>0.17</v>
      </c>
      <c r="AV31" s="5">
        <v>0.14499999999999999</v>
      </c>
      <c r="AW31" s="6">
        <f t="shared" si="36"/>
        <v>15.873015873015888</v>
      </c>
      <c r="AX31" s="5"/>
      <c r="AY31" s="5">
        <v>0.312</v>
      </c>
      <c r="AZ31" s="5">
        <v>0.33200000000000002</v>
      </c>
      <c r="BA31" s="6">
        <f t="shared" si="37"/>
        <v>6.211180124223608</v>
      </c>
      <c r="BB31" s="5"/>
      <c r="BC31" s="5">
        <v>0.90600000000000003</v>
      </c>
      <c r="BD31" s="5">
        <v>0.82699999999999996</v>
      </c>
      <c r="BE31" s="6">
        <f t="shared" si="38"/>
        <v>9.1171379111367656</v>
      </c>
      <c r="BF31" s="5"/>
      <c r="BG31" s="4">
        <v>1.31</v>
      </c>
      <c r="BH31" s="4">
        <v>1.24</v>
      </c>
      <c r="BI31" s="6">
        <f t="shared" si="39"/>
        <v>5.4901960784313779</v>
      </c>
      <c r="BJ31" s="5"/>
      <c r="BK31" s="5">
        <v>0.41099999999999998</v>
      </c>
      <c r="BL31" s="5">
        <v>0.40699999999999997</v>
      </c>
      <c r="BM31" s="6">
        <f t="shared" si="40"/>
        <v>0.97799511002445083</v>
      </c>
      <c r="BN31" s="5"/>
      <c r="BO31" s="5">
        <v>0.13500000000000001</v>
      </c>
      <c r="BP31" s="5">
        <v>0.13300000000000001</v>
      </c>
      <c r="BQ31" s="6">
        <f t="shared" si="41"/>
        <v>1.492537313432837</v>
      </c>
      <c r="BR31" s="5"/>
      <c r="BS31" s="5">
        <v>0.90900000000000003</v>
      </c>
      <c r="BT31" s="5">
        <v>0.81699999999999995</v>
      </c>
      <c r="BU31" s="6">
        <f t="shared" si="42"/>
        <v>10.660486674391667</v>
      </c>
      <c r="BV31" s="5"/>
      <c r="BW31" s="13">
        <v>38.6</v>
      </c>
      <c r="BX31" s="13">
        <v>32.6</v>
      </c>
      <c r="BY31" s="6">
        <f t="shared" si="43"/>
        <v>16.853932584269661</v>
      </c>
      <c r="BZ31" s="5"/>
      <c r="CA31" s="4">
        <v>6.51</v>
      </c>
      <c r="CB31" s="4">
        <v>6.49</v>
      </c>
      <c r="CC31" s="6">
        <f t="shared" si="44"/>
        <v>0.30769230769230116</v>
      </c>
      <c r="CD31" s="5"/>
      <c r="CE31" s="5">
        <v>0.157</v>
      </c>
      <c r="CF31" s="5">
        <v>0.14899999999999999</v>
      </c>
      <c r="CG31" s="6">
        <f t="shared" si="45"/>
        <v>5.228758169934645</v>
      </c>
      <c r="CH31" s="5"/>
      <c r="CI31" s="5">
        <v>0.76</v>
      </c>
      <c r="CJ31" s="5">
        <v>0.71199999999999997</v>
      </c>
      <c r="CK31" s="6">
        <f t="shared" si="46"/>
        <v>6.5217391304347885</v>
      </c>
      <c r="CL31" s="5"/>
      <c r="CM31" s="4">
        <v>1.94</v>
      </c>
      <c r="CN31" s="6">
        <v>1.87</v>
      </c>
      <c r="CO31" s="6">
        <f t="shared" si="47"/>
        <v>3.6745406824146896</v>
      </c>
      <c r="CP31" s="5"/>
      <c r="CQ31" s="5">
        <v>0.13200000000000001</v>
      </c>
      <c r="CR31" s="5">
        <v>0.11899999999999999</v>
      </c>
      <c r="CS31" s="6">
        <f t="shared" si="48"/>
        <v>10.358565737051801</v>
      </c>
      <c r="CT31" s="7"/>
      <c r="CU31" s="7">
        <v>0.56699999999999995</v>
      </c>
      <c r="CV31" s="7">
        <v>0.53</v>
      </c>
      <c r="CW31" s="6">
        <f t="shared" si="49"/>
        <v>6.7456700091157558</v>
      </c>
      <c r="CX31" s="7"/>
      <c r="CY31" s="7">
        <v>0.11600000000000001</v>
      </c>
      <c r="CZ31" s="7" t="s">
        <v>31</v>
      </c>
      <c r="DA31" s="6" t="s">
        <v>490</v>
      </c>
      <c r="DB31" s="7"/>
      <c r="DC31" s="8"/>
      <c r="DF31" s="9"/>
    </row>
    <row r="32" spans="1:112" x14ac:dyDescent="0.25">
      <c r="A32" s="3" t="s">
        <v>298</v>
      </c>
      <c r="B32" s="20"/>
      <c r="C32" s="6" t="s">
        <v>490</v>
      </c>
      <c r="D32" s="6">
        <f t="shared" si="27"/>
        <v>0</v>
      </c>
      <c r="E32" s="6">
        <f t="shared" si="28"/>
        <v>0</v>
      </c>
      <c r="F32" s="20"/>
      <c r="G32" s="5" t="s">
        <v>30</v>
      </c>
      <c r="H32" s="5" t="s">
        <v>30</v>
      </c>
      <c r="I32" s="6" t="s">
        <v>490</v>
      </c>
      <c r="J32" s="5"/>
      <c r="K32" s="5" t="s">
        <v>30</v>
      </c>
      <c r="L32" s="5" t="s">
        <v>30</v>
      </c>
      <c r="M32" s="6" t="s">
        <v>490</v>
      </c>
      <c r="N32" s="5"/>
      <c r="O32" s="5" t="s">
        <v>30</v>
      </c>
      <c r="P32" s="5" t="s">
        <v>30</v>
      </c>
      <c r="Q32" s="6" t="s">
        <v>490</v>
      </c>
      <c r="R32" s="5"/>
      <c r="S32" s="5" t="s">
        <v>30</v>
      </c>
      <c r="T32" s="5" t="s">
        <v>30</v>
      </c>
      <c r="U32" s="6" t="s">
        <v>490</v>
      </c>
      <c r="V32" s="5"/>
      <c r="W32" s="5" t="s">
        <v>30</v>
      </c>
      <c r="X32" s="5" t="s">
        <v>30</v>
      </c>
      <c r="Y32" s="6" t="s">
        <v>490</v>
      </c>
      <c r="Z32" s="5"/>
      <c r="AA32" s="5" t="s">
        <v>30</v>
      </c>
      <c r="AB32" s="5" t="s">
        <v>30</v>
      </c>
      <c r="AC32" s="6" t="s">
        <v>490</v>
      </c>
      <c r="AD32" s="5"/>
      <c r="AE32" s="5" t="s">
        <v>30</v>
      </c>
      <c r="AF32" s="5" t="s">
        <v>30</v>
      </c>
      <c r="AG32" s="6" t="s">
        <v>490</v>
      </c>
      <c r="AH32" s="5"/>
      <c r="AI32" s="5" t="s">
        <v>30</v>
      </c>
      <c r="AJ32" s="5" t="s">
        <v>30</v>
      </c>
      <c r="AK32" s="6" t="s">
        <v>490</v>
      </c>
      <c r="AL32" s="5"/>
      <c r="AM32" s="5" t="s">
        <v>30</v>
      </c>
      <c r="AN32" s="5" t="s">
        <v>30</v>
      </c>
      <c r="AO32" s="6" t="s">
        <v>490</v>
      </c>
      <c r="AP32" s="5"/>
      <c r="AQ32" s="5" t="s">
        <v>30</v>
      </c>
      <c r="AR32" s="5" t="s">
        <v>30</v>
      </c>
      <c r="AS32" s="6" t="s">
        <v>490</v>
      </c>
      <c r="AT32" s="5"/>
      <c r="AU32" s="5" t="s">
        <v>30</v>
      </c>
      <c r="AV32" s="5" t="s">
        <v>30</v>
      </c>
      <c r="AW32" s="6" t="s">
        <v>490</v>
      </c>
      <c r="AX32" s="5"/>
      <c r="AY32" s="5" t="s">
        <v>30</v>
      </c>
      <c r="AZ32" s="5" t="s">
        <v>30</v>
      </c>
      <c r="BA32" s="6" t="s">
        <v>490</v>
      </c>
      <c r="BB32" s="5"/>
      <c r="BC32" s="5" t="s">
        <v>30</v>
      </c>
      <c r="BD32" s="5" t="s">
        <v>30</v>
      </c>
      <c r="BE32" s="6" t="s">
        <v>490</v>
      </c>
      <c r="BF32" s="5"/>
      <c r="BG32" s="5" t="s">
        <v>30</v>
      </c>
      <c r="BH32" s="5" t="s">
        <v>30</v>
      </c>
      <c r="BI32" s="6" t="s">
        <v>490</v>
      </c>
      <c r="BJ32" s="5"/>
      <c r="BK32" s="5" t="s">
        <v>30</v>
      </c>
      <c r="BL32" s="5" t="s">
        <v>30</v>
      </c>
      <c r="BM32" s="6" t="s">
        <v>490</v>
      </c>
      <c r="BN32" s="5"/>
      <c r="BO32" s="5" t="s">
        <v>30</v>
      </c>
      <c r="BP32" s="5" t="s">
        <v>30</v>
      </c>
      <c r="BQ32" s="6" t="s">
        <v>490</v>
      </c>
      <c r="BR32" s="5"/>
      <c r="BS32" s="5" t="s">
        <v>30</v>
      </c>
      <c r="BT32" s="5" t="s">
        <v>30</v>
      </c>
      <c r="BU32" s="6" t="s">
        <v>490</v>
      </c>
      <c r="BV32" s="5"/>
      <c r="BW32" s="5" t="s">
        <v>30</v>
      </c>
      <c r="BX32" s="5" t="s">
        <v>30</v>
      </c>
      <c r="BY32" s="6" t="s">
        <v>490</v>
      </c>
      <c r="BZ32" s="5"/>
      <c r="CA32" s="5" t="s">
        <v>30</v>
      </c>
      <c r="CB32" s="5" t="s">
        <v>30</v>
      </c>
      <c r="CC32" s="6" t="s">
        <v>490</v>
      </c>
      <c r="CD32" s="5"/>
      <c r="CE32" s="5" t="s">
        <v>30</v>
      </c>
      <c r="CF32" s="5" t="s">
        <v>30</v>
      </c>
      <c r="CG32" s="6" t="s">
        <v>490</v>
      </c>
      <c r="CH32" s="5"/>
      <c r="CI32" s="5" t="s">
        <v>30</v>
      </c>
      <c r="CJ32" s="5" t="s">
        <v>30</v>
      </c>
      <c r="CK32" s="6" t="s">
        <v>490</v>
      </c>
      <c r="CL32" s="5"/>
      <c r="CM32" s="5" t="s">
        <v>30</v>
      </c>
      <c r="CN32" s="5" t="s">
        <v>30</v>
      </c>
      <c r="CO32" s="6" t="s">
        <v>490</v>
      </c>
      <c r="CP32" s="5"/>
      <c r="CQ32" s="5" t="s">
        <v>30</v>
      </c>
      <c r="CR32" s="5" t="s">
        <v>30</v>
      </c>
      <c r="CS32" s="6" t="s">
        <v>490</v>
      </c>
      <c r="CT32" s="7"/>
      <c r="CU32" s="7" t="s">
        <v>30</v>
      </c>
      <c r="CV32" s="7" t="s">
        <v>30</v>
      </c>
      <c r="CW32" s="6" t="s">
        <v>490</v>
      </c>
      <c r="CX32" s="7"/>
      <c r="CY32" s="7" t="s">
        <v>30</v>
      </c>
      <c r="CZ32" s="7" t="s">
        <v>30</v>
      </c>
      <c r="DA32" s="6" t="s">
        <v>490</v>
      </c>
      <c r="DB32" s="7"/>
      <c r="DC32" s="8"/>
      <c r="DF32" s="9"/>
    </row>
    <row r="33" spans="1:110" x14ac:dyDescent="0.25">
      <c r="A33" s="3" t="s">
        <v>29</v>
      </c>
      <c r="B33" s="20"/>
      <c r="C33" s="6">
        <f>MEDIAN(I33,M33,U33,Q33,Y33,AC33,AG33,AK33,AO33,AS33,AW33,BA33,BE33,BI33,BM33,BQ33,BU33,BY33,CC33,CG33,CK33,CO33,CS33,CW33,DA33)</f>
        <v>7.2499287546309468</v>
      </c>
      <c r="D33" s="6">
        <f t="shared" si="27"/>
        <v>20.051413881748076</v>
      </c>
      <c r="E33" s="6">
        <f t="shared" si="28"/>
        <v>1.5748031496063077</v>
      </c>
      <c r="F33" s="20"/>
      <c r="G33" s="4">
        <v>5.82</v>
      </c>
      <c r="H33" s="4">
        <v>6.22</v>
      </c>
      <c r="I33" s="6">
        <f t="shared" si="29"/>
        <v>6.6445182724252403</v>
      </c>
      <c r="J33" s="5"/>
      <c r="K33" s="5" t="s">
        <v>30</v>
      </c>
      <c r="L33" s="5" t="s">
        <v>30</v>
      </c>
      <c r="M33" s="6" t="s">
        <v>490</v>
      </c>
      <c r="N33" s="5"/>
      <c r="O33" s="4">
        <v>1.21</v>
      </c>
      <c r="P33" s="4">
        <v>1.23</v>
      </c>
      <c r="Q33" s="6">
        <f t="shared" si="31"/>
        <v>1.6393442622950836</v>
      </c>
      <c r="R33" s="5"/>
      <c r="S33" s="4">
        <v>3.14</v>
      </c>
      <c r="T33" s="4">
        <v>2.91</v>
      </c>
      <c r="U33" s="6">
        <f t="shared" si="32"/>
        <v>7.6033057851239665</v>
      </c>
      <c r="V33" s="5"/>
      <c r="W33" s="5" t="s">
        <v>30</v>
      </c>
      <c r="X33" s="5" t="s">
        <v>30</v>
      </c>
      <c r="Y33" s="6" t="s">
        <v>490</v>
      </c>
      <c r="Z33" s="5"/>
      <c r="AA33" s="4">
        <v>4.59</v>
      </c>
      <c r="AB33" s="4">
        <v>4.3499999999999996</v>
      </c>
      <c r="AC33" s="6">
        <f t="shared" si="33"/>
        <v>5.3691275167785282</v>
      </c>
      <c r="AD33" s="5"/>
      <c r="AE33" s="5">
        <v>0.184</v>
      </c>
      <c r="AF33" s="5">
        <v>0.224</v>
      </c>
      <c r="AG33" s="6">
        <f t="shared" si="51"/>
        <v>19.607843137254903</v>
      </c>
      <c r="AH33" s="5"/>
      <c r="AI33" s="4">
        <v>3.87</v>
      </c>
      <c r="AJ33" s="4">
        <v>4.34</v>
      </c>
      <c r="AK33" s="6">
        <f t="shared" si="34"/>
        <v>11.449451887941526</v>
      </c>
      <c r="AL33" s="5"/>
      <c r="AM33" s="5">
        <v>0.45100000000000001</v>
      </c>
      <c r="AN33" s="5">
        <v>0.433</v>
      </c>
      <c r="AO33" s="6">
        <f t="shared" si="52"/>
        <v>4.0723981900452522</v>
      </c>
      <c r="AP33" s="5"/>
      <c r="AQ33" s="5">
        <v>0.35099999999999998</v>
      </c>
      <c r="AR33" s="5">
        <v>0.32800000000000001</v>
      </c>
      <c r="AS33" s="6">
        <f t="shared" si="35"/>
        <v>6.7746686303387218</v>
      </c>
      <c r="AT33" s="5"/>
      <c r="AU33" s="5" t="s">
        <v>31</v>
      </c>
      <c r="AV33" s="5" t="s">
        <v>31</v>
      </c>
      <c r="AW33" s="6" t="s">
        <v>490</v>
      </c>
      <c r="AX33" s="5"/>
      <c r="AY33" s="4">
        <v>1.1399999999999999</v>
      </c>
      <c r="AZ33" s="4">
        <v>1.24</v>
      </c>
      <c r="BA33" s="6">
        <f t="shared" si="37"/>
        <v>8.4033613445378226</v>
      </c>
      <c r="BB33" s="5"/>
      <c r="BC33" s="4">
        <v>1.88</v>
      </c>
      <c r="BD33" s="4">
        <v>1.78</v>
      </c>
      <c r="BE33" s="6">
        <f t="shared" si="38"/>
        <v>5.4644808743169317</v>
      </c>
      <c r="BF33" s="5"/>
      <c r="BG33" s="4">
        <v>2.25</v>
      </c>
      <c r="BH33" s="4">
        <v>2.1</v>
      </c>
      <c r="BI33" s="6">
        <f t="shared" si="39"/>
        <v>6.8965517241379279</v>
      </c>
      <c r="BJ33" s="5"/>
      <c r="BK33" s="5">
        <v>0.433</v>
      </c>
      <c r="BL33" s="5">
        <v>0.48599999999999999</v>
      </c>
      <c r="BM33" s="6">
        <f t="shared" si="40"/>
        <v>11.534276387377581</v>
      </c>
      <c r="BN33" s="5"/>
      <c r="BO33" s="5" t="s">
        <v>31</v>
      </c>
      <c r="BP33" s="5" t="s">
        <v>31</v>
      </c>
      <c r="BQ33" s="6" t="s">
        <v>490</v>
      </c>
      <c r="BR33" s="5"/>
      <c r="BS33" s="4">
        <v>2.71</v>
      </c>
      <c r="BT33" s="4">
        <v>2.5099999999999998</v>
      </c>
      <c r="BU33" s="6">
        <f t="shared" si="42"/>
        <v>7.6628352490421525</v>
      </c>
      <c r="BV33" s="5"/>
      <c r="BW33" s="13">
        <v>36.9</v>
      </c>
      <c r="BX33" s="13">
        <v>32.6</v>
      </c>
      <c r="BY33" s="6">
        <f t="shared" si="43"/>
        <v>12.374100719424453</v>
      </c>
      <c r="BZ33" s="5"/>
      <c r="CA33" s="6">
        <v>12.6</v>
      </c>
      <c r="CB33" s="6">
        <v>12.8</v>
      </c>
      <c r="CC33" s="6">
        <f t="shared" si="44"/>
        <v>1.5748031496063077</v>
      </c>
      <c r="CD33" s="5"/>
      <c r="CE33" s="4">
        <v>4.45</v>
      </c>
      <c r="CF33" s="4">
        <v>4.6100000000000003</v>
      </c>
      <c r="CG33" s="6">
        <f t="shared" si="45"/>
        <v>3.532008830022078</v>
      </c>
      <c r="CH33" s="5"/>
      <c r="CI33" s="5">
        <v>0.78300000000000003</v>
      </c>
      <c r="CJ33" s="5">
        <v>0.80200000000000005</v>
      </c>
      <c r="CK33" s="6">
        <f t="shared" si="46"/>
        <v>2.3974763406940083</v>
      </c>
      <c r="CL33" s="5"/>
      <c r="CM33" s="4">
        <v>1.35</v>
      </c>
      <c r="CN33" s="4">
        <v>1.22</v>
      </c>
      <c r="CO33" s="6">
        <f t="shared" si="47"/>
        <v>10.116731517509734</v>
      </c>
      <c r="CP33" s="5"/>
      <c r="CQ33" s="5">
        <v>0.35</v>
      </c>
      <c r="CR33" s="5">
        <v>0.42799999999999999</v>
      </c>
      <c r="CS33" s="6">
        <f t="shared" si="48"/>
        <v>20.051413881748076</v>
      </c>
      <c r="CT33" s="7"/>
      <c r="CU33" s="7">
        <v>0.81100000000000005</v>
      </c>
      <c r="CV33" s="7">
        <v>0.72599999999999998</v>
      </c>
      <c r="CW33" s="6">
        <f t="shared" si="49"/>
        <v>11.060507482108012</v>
      </c>
      <c r="CX33" s="7"/>
      <c r="CY33" s="7" t="s">
        <v>31</v>
      </c>
      <c r="CZ33" s="7" t="s">
        <v>31</v>
      </c>
      <c r="DA33" s="6" t="s">
        <v>490</v>
      </c>
      <c r="DB33" s="7"/>
      <c r="DC33" s="8"/>
      <c r="DF33" s="9"/>
    </row>
    <row r="34" spans="1:110" x14ac:dyDescent="0.25">
      <c r="A34" s="3" t="s">
        <v>32</v>
      </c>
      <c r="B34" s="20"/>
      <c r="C34" s="6">
        <f>MEDIAN(I34,M34,U34,Q34,Y34,AC34,AG34,AK34,AO34,AS34,AW34,BA34,BE34,BI34,BM34,BQ34,BU34,BY34,CC34,CG34,CK34,CO34,CS34,CW34,DA34)</f>
        <v>2.6666666666666665</v>
      </c>
      <c r="D34" s="6">
        <f t="shared" si="27"/>
        <v>11.33333333333333</v>
      </c>
      <c r="E34" s="6">
        <f t="shared" si="28"/>
        <v>0</v>
      </c>
      <c r="F34" s="20"/>
      <c r="G34" s="4">
        <v>8.33</v>
      </c>
      <c r="H34" s="4">
        <v>8.51</v>
      </c>
      <c r="I34" s="6">
        <f t="shared" si="29"/>
        <v>2.1377672209026093</v>
      </c>
      <c r="J34" s="5"/>
      <c r="K34" s="4">
        <v>1.06</v>
      </c>
      <c r="L34" s="4">
        <v>1.06</v>
      </c>
      <c r="M34" s="6">
        <f t="shared" si="30"/>
        <v>0</v>
      </c>
      <c r="N34" s="5"/>
      <c r="O34" s="4">
        <v>2.74</v>
      </c>
      <c r="P34" s="4">
        <v>2.77</v>
      </c>
      <c r="Q34" s="6">
        <f t="shared" si="31"/>
        <v>1.088929219600719</v>
      </c>
      <c r="R34" s="5"/>
      <c r="S34" s="4">
        <v>8.41</v>
      </c>
      <c r="T34" s="4">
        <v>8.4600000000000009</v>
      </c>
      <c r="U34" s="6">
        <f t="shared" si="32"/>
        <v>0.59276822762300785</v>
      </c>
      <c r="V34" s="5"/>
      <c r="W34" s="5" t="s">
        <v>31</v>
      </c>
      <c r="X34" s="5" t="s">
        <v>31</v>
      </c>
      <c r="Y34" s="6" t="s">
        <v>490</v>
      </c>
      <c r="Z34" s="5"/>
      <c r="AA34" s="4">
        <v>5.67</v>
      </c>
      <c r="AB34" s="4">
        <v>5.58</v>
      </c>
      <c r="AC34" s="6">
        <f t="shared" si="33"/>
        <v>1.5999999999999974</v>
      </c>
      <c r="AD34" s="5"/>
      <c r="AE34" s="5" t="s">
        <v>31</v>
      </c>
      <c r="AF34" s="5" t="s">
        <v>31</v>
      </c>
      <c r="AG34" s="6" t="s">
        <v>490</v>
      </c>
      <c r="AH34" s="5"/>
      <c r="AI34" s="6">
        <v>28.3</v>
      </c>
      <c r="AJ34" s="6">
        <v>31.7</v>
      </c>
      <c r="AK34" s="6">
        <f t="shared" si="34"/>
        <v>11.33333333333333</v>
      </c>
      <c r="AL34" s="5"/>
      <c r="AM34" s="5">
        <v>0.91</v>
      </c>
      <c r="AN34" s="5">
        <v>0.93500000000000005</v>
      </c>
      <c r="AO34" s="6">
        <f t="shared" si="52"/>
        <v>2.710027100271005</v>
      </c>
      <c r="AP34" s="5"/>
      <c r="AQ34" s="5" t="s">
        <v>31</v>
      </c>
      <c r="AR34" s="5" t="s">
        <v>31</v>
      </c>
      <c r="AS34" s="6" t="s">
        <v>490</v>
      </c>
      <c r="AT34" s="5"/>
      <c r="AU34" s="5" t="s">
        <v>31</v>
      </c>
      <c r="AV34" s="5" t="s">
        <v>31</v>
      </c>
      <c r="AW34" s="6" t="s">
        <v>490</v>
      </c>
      <c r="AX34" s="5"/>
      <c r="AY34" s="4">
        <v>1.55</v>
      </c>
      <c r="AZ34" s="4">
        <v>1.64</v>
      </c>
      <c r="BA34" s="6">
        <f t="shared" si="37"/>
        <v>5.6426332288401166</v>
      </c>
      <c r="BB34" s="5"/>
      <c r="BC34" s="4">
        <v>6.11</v>
      </c>
      <c r="BD34" s="4">
        <v>5.8</v>
      </c>
      <c r="BE34" s="6">
        <f t="shared" si="38"/>
        <v>5.2057094878253647</v>
      </c>
      <c r="BF34" s="5"/>
      <c r="BG34" s="4">
        <v>4.1500000000000004</v>
      </c>
      <c r="BH34" s="4">
        <v>4.0999999999999996</v>
      </c>
      <c r="BI34" s="6">
        <f t="shared" si="39"/>
        <v>1.2121212121212293</v>
      </c>
      <c r="BJ34" s="5"/>
      <c r="BK34" s="4">
        <v>1.55</v>
      </c>
      <c r="BL34" s="4">
        <v>1.57</v>
      </c>
      <c r="BM34" s="6">
        <f t="shared" si="40"/>
        <v>1.282051282051283</v>
      </c>
      <c r="BN34" s="5"/>
      <c r="BO34" s="5" t="s">
        <v>31</v>
      </c>
      <c r="BP34" s="5" t="s">
        <v>31</v>
      </c>
      <c r="BQ34" s="6" t="s">
        <v>490</v>
      </c>
      <c r="BR34" s="5"/>
      <c r="BS34" s="6">
        <v>19</v>
      </c>
      <c r="BT34" s="6">
        <v>18.5</v>
      </c>
      <c r="BU34" s="6">
        <f t="shared" si="42"/>
        <v>2.6666666666666665</v>
      </c>
      <c r="BV34" s="5"/>
      <c r="BW34" s="14">
        <v>104</v>
      </c>
      <c r="BX34" s="13">
        <v>94.8</v>
      </c>
      <c r="BY34" s="6">
        <f t="shared" si="43"/>
        <v>9.2555331991951721</v>
      </c>
      <c r="BZ34" s="5"/>
      <c r="CA34" s="6">
        <v>23.7</v>
      </c>
      <c r="CB34" s="6">
        <v>25</v>
      </c>
      <c r="CC34" s="6">
        <f t="shared" si="44"/>
        <v>5.3388090349075998</v>
      </c>
      <c r="CD34" s="5"/>
      <c r="CE34" s="4">
        <v>3.1</v>
      </c>
      <c r="CF34" s="4">
        <v>3.19</v>
      </c>
      <c r="CG34" s="6">
        <f t="shared" si="45"/>
        <v>2.8616852146263865</v>
      </c>
      <c r="CH34" s="5"/>
      <c r="CI34" s="4">
        <v>3.08</v>
      </c>
      <c r="CJ34" s="4">
        <v>2.87</v>
      </c>
      <c r="CK34" s="6">
        <f t="shared" si="46"/>
        <v>7.0588235294117636</v>
      </c>
      <c r="CL34" s="5"/>
      <c r="CM34" s="4">
        <v>5.22</v>
      </c>
      <c r="CN34" s="4">
        <v>4.9000000000000004</v>
      </c>
      <c r="CO34" s="6">
        <f t="shared" si="47"/>
        <v>6.3241106719367464</v>
      </c>
      <c r="CP34" s="5"/>
      <c r="CQ34" s="5">
        <v>0.71299999999999997</v>
      </c>
      <c r="CR34" s="5">
        <v>0.71399999999999997</v>
      </c>
      <c r="CS34" s="6">
        <f t="shared" si="48"/>
        <v>0.14015416958654531</v>
      </c>
      <c r="CT34" s="7"/>
      <c r="CU34" s="11">
        <v>1.8</v>
      </c>
      <c r="CV34" s="11">
        <v>1.81</v>
      </c>
      <c r="CW34" s="6">
        <f t="shared" si="49"/>
        <v>0.55401662049861544</v>
      </c>
      <c r="CX34" s="7"/>
      <c r="CY34" s="7" t="s">
        <v>31</v>
      </c>
      <c r="CZ34" s="7" t="s">
        <v>31</v>
      </c>
      <c r="DA34" s="6" t="s">
        <v>490</v>
      </c>
      <c r="DB34" s="7"/>
      <c r="DC34" s="8"/>
      <c r="DF34" s="9"/>
    </row>
    <row r="35" spans="1:110" s="21" customFormat="1" x14ac:dyDescent="0.25">
      <c r="A35" s="3" t="s">
        <v>302</v>
      </c>
      <c r="B35" s="20"/>
      <c r="C35" s="6">
        <f>MEDIAN(I35,M35,U35,Q35,Y35,AC35,AG35,AK35,AO35,AS35,AW35,BA35,BE35,BI35,BM35,BQ35,BU35,BY35,CC35,CG35,CK35,CO35,CS35,CW35,DA35)</f>
        <v>2.6111142646307508</v>
      </c>
      <c r="D35" s="6">
        <f t="shared" si="27"/>
        <v>30.267062314540059</v>
      </c>
      <c r="E35" s="6">
        <f t="shared" si="28"/>
        <v>0</v>
      </c>
      <c r="F35" s="20"/>
      <c r="G35" s="4">
        <v>7.81</v>
      </c>
      <c r="H35" s="4">
        <v>7.53</v>
      </c>
      <c r="I35" s="6">
        <f t="shared" si="29"/>
        <v>3.6505867014341509</v>
      </c>
      <c r="J35" s="5"/>
      <c r="K35" s="4">
        <v>1.82</v>
      </c>
      <c r="L35" s="4">
        <v>1.83</v>
      </c>
      <c r="M35" s="6">
        <f t="shared" si="30"/>
        <v>0.54794520547945247</v>
      </c>
      <c r="N35" s="5"/>
      <c r="O35" s="4">
        <v>1.92</v>
      </c>
      <c r="P35" s="4">
        <v>1.85</v>
      </c>
      <c r="Q35" s="6">
        <f t="shared" si="31"/>
        <v>3.7135278514588776</v>
      </c>
      <c r="R35" s="5"/>
      <c r="S35" s="4">
        <v>5.34</v>
      </c>
      <c r="T35" s="4">
        <v>5.25</v>
      </c>
      <c r="U35" s="6">
        <f t="shared" si="32"/>
        <v>1.6997167138810172</v>
      </c>
      <c r="V35" s="5"/>
      <c r="W35" s="5" t="s">
        <v>75</v>
      </c>
      <c r="X35" s="5" t="s">
        <v>75</v>
      </c>
      <c r="Y35" s="6" t="s">
        <v>490</v>
      </c>
      <c r="Z35" s="5"/>
      <c r="AA35" s="4">
        <v>5.17</v>
      </c>
      <c r="AB35" s="4">
        <v>5.2</v>
      </c>
      <c r="AC35" s="6">
        <f t="shared" si="33"/>
        <v>0.57859209257473954</v>
      </c>
      <c r="AD35" s="5"/>
      <c r="AE35" s="5">
        <v>0.182</v>
      </c>
      <c r="AF35" s="5">
        <v>0.21299999999999999</v>
      </c>
      <c r="AG35" s="6">
        <f t="shared" si="51"/>
        <v>15.69620253164557</v>
      </c>
      <c r="AH35" s="5"/>
      <c r="AI35" s="5">
        <v>0.90700000000000003</v>
      </c>
      <c r="AJ35" s="5">
        <v>0.94699999999999995</v>
      </c>
      <c r="AK35" s="6">
        <f t="shared" si="34"/>
        <v>4.3149946062567341</v>
      </c>
      <c r="AL35" s="5"/>
      <c r="AM35" s="5">
        <v>0.314</v>
      </c>
      <c r="AN35" s="5">
        <v>0.32700000000000001</v>
      </c>
      <c r="AO35" s="6">
        <f t="shared" si="52"/>
        <v>4.0561622464898628</v>
      </c>
      <c r="AP35" s="5"/>
      <c r="AQ35" s="5">
        <v>0.24</v>
      </c>
      <c r="AR35" s="5">
        <v>0.2</v>
      </c>
      <c r="AS35" s="6">
        <f t="shared" si="35"/>
        <v>18.181818181818173</v>
      </c>
      <c r="AT35" s="5"/>
      <c r="AU35" s="5">
        <v>0.12</v>
      </c>
      <c r="AV35" s="5">
        <v>0.11700000000000001</v>
      </c>
      <c r="AW35" s="6">
        <f t="shared" si="36"/>
        <v>2.531645569620244</v>
      </c>
      <c r="AX35" s="5"/>
      <c r="AY35" s="5">
        <v>0.95599999999999996</v>
      </c>
      <c r="AZ35" s="5">
        <v>0.92900000000000005</v>
      </c>
      <c r="BA35" s="6">
        <f t="shared" si="37"/>
        <v>2.8647214854111311</v>
      </c>
      <c r="BB35" s="5"/>
      <c r="BC35" s="4">
        <v>3.44</v>
      </c>
      <c r="BD35" s="4">
        <v>3.44</v>
      </c>
      <c r="BE35" s="6">
        <f t="shared" si="38"/>
        <v>0</v>
      </c>
      <c r="BF35" s="5"/>
      <c r="BG35" s="4">
        <v>3.91</v>
      </c>
      <c r="BH35" s="4">
        <v>3.91</v>
      </c>
      <c r="BI35" s="6">
        <f t="shared" si="39"/>
        <v>0</v>
      </c>
      <c r="BJ35" s="5"/>
      <c r="BK35" s="5">
        <v>0.94199999999999995</v>
      </c>
      <c r="BL35" s="5">
        <v>0.96299999999999997</v>
      </c>
      <c r="BM35" s="6">
        <f t="shared" si="40"/>
        <v>2.2047244094488212</v>
      </c>
      <c r="BN35" s="5"/>
      <c r="BO35" s="5">
        <v>0.53400000000000003</v>
      </c>
      <c r="BP35" s="5">
        <v>0.51800000000000002</v>
      </c>
      <c r="BQ35" s="6">
        <f t="shared" si="41"/>
        <v>3.0418250950570367</v>
      </c>
      <c r="BR35" s="5"/>
      <c r="BS35" s="4">
        <v>1.73</v>
      </c>
      <c r="BT35" s="4">
        <v>1.72</v>
      </c>
      <c r="BU35" s="6">
        <f t="shared" si="42"/>
        <v>0.5797101449275367</v>
      </c>
      <c r="BV35" s="5"/>
      <c r="BW35" s="14">
        <v>514</v>
      </c>
      <c r="BX35" s="14">
        <v>495</v>
      </c>
      <c r="BY35" s="6">
        <f t="shared" si="43"/>
        <v>3.7661050545094152</v>
      </c>
      <c r="BZ35" s="5"/>
      <c r="CA35" s="6">
        <v>29.7</v>
      </c>
      <c r="CB35" s="6">
        <v>29.9</v>
      </c>
      <c r="CC35" s="6">
        <f t="shared" si="44"/>
        <v>0.67114093959731314</v>
      </c>
      <c r="CD35" s="5"/>
      <c r="CE35" s="4">
        <v>8.1</v>
      </c>
      <c r="CF35" s="4">
        <v>8.09</v>
      </c>
      <c r="CG35" s="6">
        <f t="shared" si="45"/>
        <v>0.12353304508955884</v>
      </c>
      <c r="CH35" s="5"/>
      <c r="CI35" s="4">
        <v>1.97</v>
      </c>
      <c r="CJ35" s="4">
        <v>1.99</v>
      </c>
      <c r="CK35" s="6">
        <f t="shared" si="46"/>
        <v>1.0101010101010111</v>
      </c>
      <c r="CL35" s="5"/>
      <c r="CM35" s="4">
        <v>2.77</v>
      </c>
      <c r="CN35" s="4">
        <v>2.83</v>
      </c>
      <c r="CO35" s="6">
        <f t="shared" si="47"/>
        <v>2.142857142857145</v>
      </c>
      <c r="CP35" s="5"/>
      <c r="CQ35" s="5">
        <v>0.77</v>
      </c>
      <c r="CR35" s="5">
        <v>0.79100000000000004</v>
      </c>
      <c r="CS35" s="6">
        <f t="shared" si="48"/>
        <v>2.690582959641258</v>
      </c>
      <c r="CT35" s="7"/>
      <c r="CU35" s="11">
        <v>1.4</v>
      </c>
      <c r="CV35" s="11">
        <v>1.45</v>
      </c>
      <c r="CW35" s="6">
        <f t="shared" si="49"/>
        <v>3.5087719298245648</v>
      </c>
      <c r="CX35" s="7"/>
      <c r="CY35" s="7">
        <v>5.7200000000000001E-2</v>
      </c>
      <c r="CZ35" s="7">
        <v>7.7600000000000002E-2</v>
      </c>
      <c r="DA35" s="6">
        <f t="shared" si="50"/>
        <v>30.267062314540059</v>
      </c>
      <c r="DB35" s="7"/>
      <c r="DC35" s="8"/>
    </row>
    <row r="36" spans="1:110" s="21" customFormat="1" x14ac:dyDescent="0.25">
      <c r="A36" s="3" t="s">
        <v>304</v>
      </c>
      <c r="B36" s="20"/>
      <c r="C36" s="6" t="s">
        <v>490</v>
      </c>
      <c r="D36" s="6">
        <f t="shared" si="27"/>
        <v>0</v>
      </c>
      <c r="E36" s="6">
        <f t="shared" si="28"/>
        <v>0</v>
      </c>
      <c r="F36" s="20"/>
      <c r="G36" s="5" t="s">
        <v>30</v>
      </c>
      <c r="H36" s="5" t="s">
        <v>30</v>
      </c>
      <c r="I36" s="6" t="s">
        <v>490</v>
      </c>
      <c r="J36" s="5"/>
      <c r="K36" s="5" t="s">
        <v>30</v>
      </c>
      <c r="L36" s="5" t="s">
        <v>30</v>
      </c>
      <c r="M36" s="6" t="s">
        <v>490</v>
      </c>
      <c r="N36" s="5"/>
      <c r="O36" s="5" t="s">
        <v>30</v>
      </c>
      <c r="P36" s="5" t="s">
        <v>30</v>
      </c>
      <c r="Q36" s="6" t="s">
        <v>490</v>
      </c>
      <c r="R36" s="5"/>
      <c r="S36" s="5" t="s">
        <v>30</v>
      </c>
      <c r="T36" s="5" t="s">
        <v>30</v>
      </c>
      <c r="U36" s="6" t="s">
        <v>490</v>
      </c>
      <c r="V36" s="5"/>
      <c r="W36" s="5" t="s">
        <v>30</v>
      </c>
      <c r="X36" s="5" t="s">
        <v>30</v>
      </c>
      <c r="Y36" s="6" t="s">
        <v>490</v>
      </c>
      <c r="Z36" s="5"/>
      <c r="AA36" s="5" t="s">
        <v>31</v>
      </c>
      <c r="AB36" s="5" t="s">
        <v>30</v>
      </c>
      <c r="AC36" s="6" t="s">
        <v>490</v>
      </c>
      <c r="AD36" s="5"/>
      <c r="AE36" s="5" t="s">
        <v>30</v>
      </c>
      <c r="AF36" s="5" t="s">
        <v>30</v>
      </c>
      <c r="AG36" s="6" t="s">
        <v>490</v>
      </c>
      <c r="AH36" s="5"/>
      <c r="AI36" s="5" t="s">
        <v>30</v>
      </c>
      <c r="AJ36" s="5" t="s">
        <v>30</v>
      </c>
      <c r="AK36" s="6" t="s">
        <v>490</v>
      </c>
      <c r="AL36" s="5"/>
      <c r="AM36" s="5" t="s">
        <v>30</v>
      </c>
      <c r="AN36" s="5" t="s">
        <v>30</v>
      </c>
      <c r="AO36" s="6" t="s">
        <v>490</v>
      </c>
      <c r="AP36" s="5"/>
      <c r="AQ36" s="5" t="s">
        <v>30</v>
      </c>
      <c r="AR36" s="5" t="s">
        <v>30</v>
      </c>
      <c r="AS36" s="6" t="s">
        <v>490</v>
      </c>
      <c r="AT36" s="5"/>
      <c r="AU36" s="5" t="s">
        <v>30</v>
      </c>
      <c r="AV36" s="5" t="s">
        <v>30</v>
      </c>
      <c r="AW36" s="6" t="s">
        <v>490</v>
      </c>
      <c r="AX36" s="5"/>
      <c r="AY36" s="5" t="s">
        <v>30</v>
      </c>
      <c r="AZ36" s="5" t="s">
        <v>30</v>
      </c>
      <c r="BA36" s="6" t="s">
        <v>490</v>
      </c>
      <c r="BB36" s="5"/>
      <c r="BC36" s="5" t="s">
        <v>30</v>
      </c>
      <c r="BD36" s="5" t="s">
        <v>30</v>
      </c>
      <c r="BE36" s="6" t="s">
        <v>490</v>
      </c>
      <c r="BF36" s="5"/>
      <c r="BG36" s="5" t="s">
        <v>30</v>
      </c>
      <c r="BH36" s="5" t="s">
        <v>30</v>
      </c>
      <c r="BI36" s="6" t="s">
        <v>490</v>
      </c>
      <c r="BJ36" s="5"/>
      <c r="BK36" s="5" t="s">
        <v>30</v>
      </c>
      <c r="BL36" s="5" t="s">
        <v>30</v>
      </c>
      <c r="BM36" s="6" t="s">
        <v>490</v>
      </c>
      <c r="BN36" s="5"/>
      <c r="BO36" s="5" t="s">
        <v>30</v>
      </c>
      <c r="BP36" s="5" t="s">
        <v>30</v>
      </c>
      <c r="BQ36" s="6" t="s">
        <v>490</v>
      </c>
      <c r="BR36" s="5"/>
      <c r="BS36" s="5" t="s">
        <v>30</v>
      </c>
      <c r="BT36" s="5" t="s">
        <v>30</v>
      </c>
      <c r="BU36" s="6" t="s">
        <v>490</v>
      </c>
      <c r="BV36" s="5"/>
      <c r="BW36" s="5" t="s">
        <v>30</v>
      </c>
      <c r="BX36" s="5" t="s">
        <v>30</v>
      </c>
      <c r="BY36" s="6" t="s">
        <v>490</v>
      </c>
      <c r="BZ36" s="5"/>
      <c r="CA36" s="5" t="s">
        <v>30</v>
      </c>
      <c r="CB36" s="5" t="s">
        <v>30</v>
      </c>
      <c r="CC36" s="6" t="s">
        <v>490</v>
      </c>
      <c r="CD36" s="5"/>
      <c r="CE36" s="5" t="s">
        <v>30</v>
      </c>
      <c r="CF36" s="5" t="s">
        <v>30</v>
      </c>
      <c r="CG36" s="6" t="s">
        <v>490</v>
      </c>
      <c r="CH36" s="5"/>
      <c r="CI36" s="5" t="s">
        <v>30</v>
      </c>
      <c r="CJ36" s="5" t="s">
        <v>30</v>
      </c>
      <c r="CK36" s="6" t="s">
        <v>490</v>
      </c>
      <c r="CL36" s="5"/>
      <c r="CM36" s="5" t="s">
        <v>30</v>
      </c>
      <c r="CN36" s="5" t="s">
        <v>30</v>
      </c>
      <c r="CO36" s="6" t="s">
        <v>490</v>
      </c>
      <c r="CP36" s="5"/>
      <c r="CQ36" s="5" t="s">
        <v>30</v>
      </c>
      <c r="CR36" s="5" t="s">
        <v>30</v>
      </c>
      <c r="CS36" s="6" t="s">
        <v>490</v>
      </c>
      <c r="CT36" s="7"/>
      <c r="CU36" s="7" t="s">
        <v>30</v>
      </c>
      <c r="CV36" s="7" t="s">
        <v>30</v>
      </c>
      <c r="CW36" s="6" t="s">
        <v>490</v>
      </c>
      <c r="CX36" s="7"/>
      <c r="CY36" s="7" t="s">
        <v>30</v>
      </c>
      <c r="CZ36" s="7" t="s">
        <v>30</v>
      </c>
      <c r="DA36" s="6" t="s">
        <v>490</v>
      </c>
      <c r="DB36" s="7"/>
      <c r="DC36" s="8"/>
    </row>
    <row r="37" spans="1:110" s="21" customFormat="1" x14ac:dyDescent="0.25">
      <c r="A37" s="3" t="s">
        <v>306</v>
      </c>
      <c r="B37" s="20"/>
      <c r="C37" s="6" t="s">
        <v>490</v>
      </c>
      <c r="D37" s="6">
        <f t="shared" si="27"/>
        <v>0</v>
      </c>
      <c r="E37" s="6">
        <f t="shared" si="28"/>
        <v>0</v>
      </c>
      <c r="F37" s="20"/>
      <c r="G37" s="5" t="s">
        <v>30</v>
      </c>
      <c r="H37" s="5" t="s">
        <v>30</v>
      </c>
      <c r="I37" s="6" t="s">
        <v>490</v>
      </c>
      <c r="J37" s="5"/>
      <c r="K37" s="5" t="s">
        <v>30</v>
      </c>
      <c r="L37" s="5" t="s">
        <v>30</v>
      </c>
      <c r="M37" s="6" t="s">
        <v>490</v>
      </c>
      <c r="N37" s="5"/>
      <c r="O37" s="5" t="s">
        <v>30</v>
      </c>
      <c r="P37" s="5" t="s">
        <v>30</v>
      </c>
      <c r="Q37" s="6" t="s">
        <v>490</v>
      </c>
      <c r="R37" s="5"/>
      <c r="S37" s="5" t="s">
        <v>30</v>
      </c>
      <c r="T37" s="5" t="s">
        <v>30</v>
      </c>
      <c r="U37" s="6" t="s">
        <v>490</v>
      </c>
      <c r="V37" s="5"/>
      <c r="W37" s="5" t="s">
        <v>30</v>
      </c>
      <c r="X37" s="5" t="s">
        <v>30</v>
      </c>
      <c r="Y37" s="6" t="s">
        <v>490</v>
      </c>
      <c r="Z37" s="5"/>
      <c r="AA37" s="5" t="s">
        <v>30</v>
      </c>
      <c r="AB37" s="5" t="s">
        <v>30</v>
      </c>
      <c r="AC37" s="6" t="s">
        <v>490</v>
      </c>
      <c r="AD37" s="5"/>
      <c r="AE37" s="5" t="s">
        <v>30</v>
      </c>
      <c r="AF37" s="5" t="s">
        <v>30</v>
      </c>
      <c r="AG37" s="6" t="s">
        <v>490</v>
      </c>
      <c r="AH37" s="5"/>
      <c r="AI37" s="5" t="s">
        <v>30</v>
      </c>
      <c r="AJ37" s="5" t="s">
        <v>30</v>
      </c>
      <c r="AK37" s="6" t="s">
        <v>490</v>
      </c>
      <c r="AL37" s="5"/>
      <c r="AM37" s="5" t="s">
        <v>30</v>
      </c>
      <c r="AN37" s="5" t="s">
        <v>30</v>
      </c>
      <c r="AO37" s="6" t="s">
        <v>490</v>
      </c>
      <c r="AP37" s="5"/>
      <c r="AQ37" s="5" t="s">
        <v>30</v>
      </c>
      <c r="AR37" s="5" t="s">
        <v>30</v>
      </c>
      <c r="AS37" s="6" t="s">
        <v>490</v>
      </c>
      <c r="AT37" s="5"/>
      <c r="AU37" s="5" t="s">
        <v>30</v>
      </c>
      <c r="AV37" s="5" t="s">
        <v>30</v>
      </c>
      <c r="AW37" s="6" t="s">
        <v>490</v>
      </c>
      <c r="AX37" s="5"/>
      <c r="AY37" s="5" t="s">
        <v>30</v>
      </c>
      <c r="AZ37" s="5" t="s">
        <v>30</v>
      </c>
      <c r="BA37" s="6" t="s">
        <v>490</v>
      </c>
      <c r="BB37" s="5"/>
      <c r="BC37" s="5" t="s">
        <v>30</v>
      </c>
      <c r="BD37" s="5" t="s">
        <v>30</v>
      </c>
      <c r="BE37" s="6" t="s">
        <v>490</v>
      </c>
      <c r="BF37" s="5"/>
      <c r="BG37" s="5" t="s">
        <v>30</v>
      </c>
      <c r="BH37" s="5" t="s">
        <v>30</v>
      </c>
      <c r="BI37" s="6" t="s">
        <v>490</v>
      </c>
      <c r="BJ37" s="5"/>
      <c r="BK37" s="5" t="s">
        <v>30</v>
      </c>
      <c r="BL37" s="5" t="s">
        <v>30</v>
      </c>
      <c r="BM37" s="6" t="s">
        <v>490</v>
      </c>
      <c r="BN37" s="5"/>
      <c r="BO37" s="5" t="s">
        <v>30</v>
      </c>
      <c r="BP37" s="5" t="s">
        <v>30</v>
      </c>
      <c r="BQ37" s="6" t="s">
        <v>490</v>
      </c>
      <c r="BR37" s="5"/>
      <c r="BS37" s="5" t="s">
        <v>30</v>
      </c>
      <c r="BT37" s="5" t="s">
        <v>30</v>
      </c>
      <c r="BU37" s="6" t="s">
        <v>490</v>
      </c>
      <c r="BV37" s="5"/>
      <c r="BW37" s="5" t="s">
        <v>30</v>
      </c>
      <c r="BX37" s="5" t="s">
        <v>30</v>
      </c>
      <c r="BY37" s="6" t="s">
        <v>490</v>
      </c>
      <c r="BZ37" s="5"/>
      <c r="CA37" s="5" t="s">
        <v>30</v>
      </c>
      <c r="CB37" s="5" t="s">
        <v>30</v>
      </c>
      <c r="CC37" s="6" t="s">
        <v>490</v>
      </c>
      <c r="CD37" s="5"/>
      <c r="CE37" s="5" t="s">
        <v>30</v>
      </c>
      <c r="CF37" s="5" t="s">
        <v>30</v>
      </c>
      <c r="CG37" s="6" t="s">
        <v>490</v>
      </c>
      <c r="CH37" s="5"/>
      <c r="CI37" s="5" t="s">
        <v>30</v>
      </c>
      <c r="CJ37" s="5" t="s">
        <v>30</v>
      </c>
      <c r="CK37" s="6" t="s">
        <v>490</v>
      </c>
      <c r="CL37" s="5"/>
      <c r="CM37" s="5" t="s">
        <v>30</v>
      </c>
      <c r="CN37" s="5" t="s">
        <v>30</v>
      </c>
      <c r="CO37" s="6" t="s">
        <v>490</v>
      </c>
      <c r="CP37" s="5"/>
      <c r="CQ37" s="5" t="s">
        <v>30</v>
      </c>
      <c r="CR37" s="5" t="s">
        <v>30</v>
      </c>
      <c r="CS37" s="6" t="s">
        <v>490</v>
      </c>
      <c r="CT37" s="7"/>
      <c r="CU37" s="7" t="s">
        <v>30</v>
      </c>
      <c r="CV37" s="7" t="s">
        <v>30</v>
      </c>
      <c r="CW37" s="6" t="s">
        <v>490</v>
      </c>
      <c r="CX37" s="7"/>
      <c r="CY37" s="7" t="s">
        <v>30</v>
      </c>
      <c r="CZ37" s="7" t="s">
        <v>30</v>
      </c>
      <c r="DA37" s="6" t="s">
        <v>490</v>
      </c>
      <c r="DB37" s="7"/>
      <c r="DC37" s="8"/>
    </row>
    <row r="38" spans="1:110" s="21" customFormat="1" x14ac:dyDescent="0.25">
      <c r="A38" s="3" t="s">
        <v>308</v>
      </c>
      <c r="B38" s="20"/>
      <c r="C38" s="6">
        <f>MEDIAN(I38,M38,U38,Q38,Y38,AC38,AG38,AK38,AO38,AS38,AW38,BA38,BE38,BI38,BM38,BQ38,BU38,BY38,CC38,CG38,CK38,CO38,CS38,CW38,DA38)</f>
        <v>8.9200278953599614</v>
      </c>
      <c r="D38" s="6">
        <f t="shared" si="27"/>
        <v>13.256484149855908</v>
      </c>
      <c r="E38" s="6">
        <f t="shared" si="28"/>
        <v>4.1204437400950793</v>
      </c>
      <c r="F38" s="20"/>
      <c r="G38" s="5">
        <v>0.105</v>
      </c>
      <c r="H38" s="5">
        <v>0.11600000000000001</v>
      </c>
      <c r="I38" s="6">
        <f t="shared" si="29"/>
        <v>9.9547511312217285</v>
      </c>
      <c r="J38" s="5"/>
      <c r="K38" s="5" t="s">
        <v>30</v>
      </c>
      <c r="L38" s="5" t="s">
        <v>30</v>
      </c>
      <c r="M38" s="6" t="s">
        <v>490</v>
      </c>
      <c r="N38" s="5"/>
      <c r="O38" s="5" t="s">
        <v>31</v>
      </c>
      <c r="P38" s="5" t="s">
        <v>31</v>
      </c>
      <c r="Q38" s="6" t="s">
        <v>490</v>
      </c>
      <c r="R38" s="5"/>
      <c r="S38" s="5">
        <v>0.14499999999999999</v>
      </c>
      <c r="T38" s="5">
        <v>0.13400000000000001</v>
      </c>
      <c r="U38" s="6">
        <f t="shared" si="32"/>
        <v>7.8853046594981953</v>
      </c>
      <c r="V38" s="5"/>
      <c r="W38" s="5" t="s">
        <v>30</v>
      </c>
      <c r="X38" s="5" t="s">
        <v>30</v>
      </c>
      <c r="Y38" s="6" t="s">
        <v>490</v>
      </c>
      <c r="Z38" s="5"/>
      <c r="AA38" s="5" t="s">
        <v>31</v>
      </c>
      <c r="AB38" s="5" t="s">
        <v>31</v>
      </c>
      <c r="AC38" s="6" t="s">
        <v>490</v>
      </c>
      <c r="AD38" s="5"/>
      <c r="AE38" s="5" t="s">
        <v>30</v>
      </c>
      <c r="AF38" s="5" t="s">
        <v>30</v>
      </c>
      <c r="AG38" s="6" t="s">
        <v>490</v>
      </c>
      <c r="AH38" s="5"/>
      <c r="AI38" s="5" t="s">
        <v>30</v>
      </c>
      <c r="AJ38" s="5" t="s">
        <v>30</v>
      </c>
      <c r="AK38" s="6" t="s">
        <v>490</v>
      </c>
      <c r="AL38" s="5"/>
      <c r="AM38" s="5" t="s">
        <v>30</v>
      </c>
      <c r="AN38" s="5" t="s">
        <v>30</v>
      </c>
      <c r="AO38" s="6" t="s">
        <v>490</v>
      </c>
      <c r="AP38" s="5"/>
      <c r="AQ38" s="5" t="s">
        <v>30</v>
      </c>
      <c r="AR38" s="5" t="s">
        <v>30</v>
      </c>
      <c r="AS38" s="6" t="s">
        <v>490</v>
      </c>
      <c r="AT38" s="5"/>
      <c r="AU38" s="5" t="s">
        <v>30</v>
      </c>
      <c r="AV38" s="5" t="s">
        <v>30</v>
      </c>
      <c r="AW38" s="6" t="s">
        <v>490</v>
      </c>
      <c r="AX38" s="5"/>
      <c r="AY38" s="5" t="s">
        <v>30</v>
      </c>
      <c r="AZ38" s="5" t="s">
        <v>30</v>
      </c>
      <c r="BA38" s="6" t="s">
        <v>490</v>
      </c>
      <c r="BB38" s="5"/>
      <c r="BC38" s="5" t="s">
        <v>31</v>
      </c>
      <c r="BD38" s="5" t="s">
        <v>31</v>
      </c>
      <c r="BE38" s="6" t="s">
        <v>490</v>
      </c>
      <c r="BF38" s="5"/>
      <c r="BG38" s="5" t="s">
        <v>30</v>
      </c>
      <c r="BH38" s="5" t="s">
        <v>30</v>
      </c>
      <c r="BI38" s="6" t="s">
        <v>490</v>
      </c>
      <c r="BJ38" s="5"/>
      <c r="BK38" s="5" t="s">
        <v>30</v>
      </c>
      <c r="BL38" s="5" t="s">
        <v>30</v>
      </c>
      <c r="BM38" s="6" t="s">
        <v>490</v>
      </c>
      <c r="BN38" s="5"/>
      <c r="BO38" s="5" t="s">
        <v>30</v>
      </c>
      <c r="BP38" s="5" t="s">
        <v>30</v>
      </c>
      <c r="BQ38" s="6" t="s">
        <v>490</v>
      </c>
      <c r="BR38" s="5"/>
      <c r="BS38" s="5" t="s">
        <v>31</v>
      </c>
      <c r="BT38" s="5" t="s">
        <v>30</v>
      </c>
      <c r="BU38" s="6" t="s">
        <v>490</v>
      </c>
      <c r="BV38" s="5"/>
      <c r="BW38" s="4">
        <v>1.85</v>
      </c>
      <c r="BX38" s="4">
        <v>1.62</v>
      </c>
      <c r="BY38" s="6">
        <f t="shared" si="43"/>
        <v>13.256484149855908</v>
      </c>
      <c r="BZ38" s="5"/>
      <c r="CA38" s="5">
        <v>0.92700000000000005</v>
      </c>
      <c r="CB38" s="5">
        <v>0.96599999999999997</v>
      </c>
      <c r="CC38" s="6">
        <f t="shared" si="44"/>
        <v>4.1204437400950793</v>
      </c>
      <c r="CD38" s="5"/>
      <c r="CE38" s="5" t="s">
        <v>30</v>
      </c>
      <c r="CF38" s="5" t="s">
        <v>30</v>
      </c>
      <c r="CG38" s="6" t="s">
        <v>490</v>
      </c>
      <c r="CH38" s="5"/>
      <c r="CI38" s="5" t="s">
        <v>30</v>
      </c>
      <c r="CJ38" s="5" t="s">
        <v>30</v>
      </c>
      <c r="CK38" s="6" t="s">
        <v>490</v>
      </c>
      <c r="CL38" s="5"/>
      <c r="CM38" s="5" t="s">
        <v>30</v>
      </c>
      <c r="CN38" s="5" t="s">
        <v>30</v>
      </c>
      <c r="CO38" s="6" t="s">
        <v>490</v>
      </c>
      <c r="CP38" s="5"/>
      <c r="CQ38" s="5" t="s">
        <v>30</v>
      </c>
      <c r="CR38" s="5" t="s">
        <v>30</v>
      </c>
      <c r="CS38" s="6" t="s">
        <v>490</v>
      </c>
      <c r="CT38" s="7"/>
      <c r="CU38" s="7" t="s">
        <v>30</v>
      </c>
      <c r="CV38" s="7" t="s">
        <v>30</v>
      </c>
      <c r="CW38" s="6" t="s">
        <v>490</v>
      </c>
      <c r="CX38" s="7"/>
      <c r="CY38" s="7" t="s">
        <v>30</v>
      </c>
      <c r="CZ38" s="7" t="s">
        <v>30</v>
      </c>
      <c r="DA38" s="6" t="s">
        <v>490</v>
      </c>
      <c r="DB38" s="7"/>
      <c r="DC38" s="8"/>
    </row>
    <row r="39" spans="1:110" x14ac:dyDescent="0.25">
      <c r="H39" s="9" t="s">
        <v>396</v>
      </c>
      <c r="I39" s="13">
        <f>MEDIAN(I22:I38)</f>
        <v>3.5298388052625316</v>
      </c>
      <c r="M39" s="13">
        <f>MEDIAN(M22:M38)</f>
        <v>0.84733617570133712</v>
      </c>
      <c r="Q39" s="13">
        <f>MEDIAN(Q22:Q38)</f>
        <v>1.0052941028879174</v>
      </c>
      <c r="U39" s="13">
        <f>MEDIAN(U22:U38)</f>
        <v>0.93457943925234421</v>
      </c>
      <c r="Y39" s="13">
        <f>MEDIAN(Y22:Y38)</f>
        <v>19.780219780219777</v>
      </c>
      <c r="AC39" s="13">
        <f>MEDIAN(AC22:AC38)</f>
        <v>3.3000000000000007</v>
      </c>
      <c r="AG39" s="13">
        <f>MEDIAN(AG22:AG38)</f>
        <v>13.700518568621765</v>
      </c>
      <c r="AK39" s="13">
        <f>MEDIAN(AK22:AK38)</f>
        <v>7.6194062637293554</v>
      </c>
      <c r="AO39" s="13">
        <f>MEDIAN(AO22:AO38)</f>
        <v>4.493666013737184</v>
      </c>
      <c r="AS39" s="13">
        <f>MEDIAN(AS22:AS38)</f>
        <v>5.1993692273034462</v>
      </c>
      <c r="AW39" s="13">
        <f>MEDIAN(AW22:AW38)</f>
        <v>2.531645569620244</v>
      </c>
      <c r="BA39" s="13">
        <f>MEDIAN(BA22:BA38)</f>
        <v>5.1873198847262296</v>
      </c>
      <c r="BE39" s="13">
        <f>MEDIAN(BE22:BE38)</f>
        <v>3.8471245539978192</v>
      </c>
      <c r="BI39" s="13">
        <f>MEDIAN(BI22:BI38)</f>
        <v>2.8210605679819074</v>
      </c>
      <c r="BM39" s="13">
        <f>MEDIAN(BM22:BM38)</f>
        <v>2.9312288613303297</v>
      </c>
      <c r="BQ39" s="13">
        <f>MEDIAN(BQ22:BQ38)</f>
        <v>2.3904777649198237</v>
      </c>
      <c r="BU39" s="13">
        <f>MEDIAN(BU22:BU38)</f>
        <v>2.6666666666666665</v>
      </c>
      <c r="BY39" s="13">
        <f>MEDIAN(BY22:BY38)</f>
        <v>8.3950617283950759</v>
      </c>
      <c r="CC39" s="13">
        <f>MEDIAN(CC22:CC38)</f>
        <v>1.7699115044247882</v>
      </c>
      <c r="CG39" s="13">
        <f>MEDIAN(CG22:CG38)</f>
        <v>1.3957378000234537</v>
      </c>
      <c r="CK39" s="13">
        <f>MEDIAN(CK22:CK38)</f>
        <v>2.6480135326658458</v>
      </c>
      <c r="CO39" s="13">
        <f>MEDIAN(CO22:CO38)</f>
        <v>2.9086989126359173</v>
      </c>
      <c r="CS39" s="13">
        <f>MEDIAN(CS22:CS38)</f>
        <v>2.2371364653243866</v>
      </c>
      <c r="CW39" s="13">
        <f>MEDIAN(CW22:CW38)</f>
        <v>3.8067568070920439</v>
      </c>
      <c r="DA39" s="13">
        <f>MEDIAN(DA22:DA38)</f>
        <v>18.691588785046733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T41"/>
  <sheetViews>
    <sheetView workbookViewId="0">
      <selection activeCell="B2" sqref="B2"/>
    </sheetView>
  </sheetViews>
  <sheetFormatPr defaultColWidth="9.140625" defaultRowHeight="15" x14ac:dyDescent="0.25"/>
  <cols>
    <col min="1" max="1" width="44.85546875" style="62" customWidth="1"/>
    <col min="2" max="3" width="9.140625" style="13"/>
    <col min="4" max="4" width="9.140625" style="9" customWidth="1"/>
    <col min="5" max="5" width="11.85546875" style="9" customWidth="1"/>
    <col min="6" max="6" width="9.140625" style="9" customWidth="1"/>
    <col min="7" max="8" width="15.7109375" style="9" customWidth="1"/>
    <col min="9" max="9" width="15.7109375" style="14" customWidth="1"/>
    <col min="10" max="18" width="15.7109375" style="9" customWidth="1"/>
    <col min="19" max="19" width="15.7109375" style="14" customWidth="1"/>
    <col min="20" max="23" width="15.7109375" style="9" customWidth="1"/>
    <col min="24" max="24" width="15.7109375" style="14" customWidth="1"/>
    <col min="25" max="28" width="15.7109375" style="9" customWidth="1"/>
    <col min="29" max="29" width="15.7109375" style="14" customWidth="1"/>
    <col min="30" max="33" width="15.7109375" style="9" customWidth="1"/>
    <col min="34" max="34" width="15.7109375" style="14" customWidth="1"/>
    <col min="35" max="38" width="15.7109375" style="9" customWidth="1"/>
    <col min="39" max="39" width="15.7109375" style="14" customWidth="1"/>
    <col min="40" max="43" width="15.7109375" style="9" customWidth="1"/>
    <col min="44" max="44" width="15.7109375" style="14" customWidth="1"/>
    <col min="45" max="48" width="15.7109375" style="9" customWidth="1"/>
    <col min="49" max="49" width="15.7109375" style="14" customWidth="1"/>
    <col min="50" max="53" width="15.7109375" style="9" customWidth="1"/>
    <col min="54" max="54" width="15.7109375" style="14" customWidth="1"/>
    <col min="55" max="58" width="15.7109375" style="9" customWidth="1"/>
    <col min="59" max="59" width="15.7109375" style="14" customWidth="1"/>
    <col min="60" max="63" width="15.7109375" style="9" customWidth="1"/>
    <col min="64" max="64" width="15.7109375" style="14" customWidth="1"/>
    <col min="65" max="68" width="15.7109375" style="9" customWidth="1"/>
    <col min="69" max="69" width="15.7109375" style="14" customWidth="1"/>
    <col min="70" max="73" width="15.7109375" style="9" customWidth="1"/>
    <col min="74" max="74" width="15.7109375" style="14" customWidth="1"/>
    <col min="75" max="78" width="15.7109375" style="9" customWidth="1"/>
    <col min="79" max="79" width="15.7109375" style="14" customWidth="1"/>
    <col min="80" max="83" width="15.7109375" style="9" customWidth="1"/>
    <col min="84" max="84" width="15.7109375" style="14" customWidth="1"/>
    <col min="85" max="88" width="15.7109375" style="9" customWidth="1"/>
    <col min="89" max="89" width="15.7109375" style="14" customWidth="1"/>
    <col min="90" max="93" width="15.7109375" style="9" customWidth="1"/>
    <col min="94" max="94" width="15.7109375" style="14" customWidth="1"/>
    <col min="95" max="98" width="15.7109375" style="9" customWidth="1"/>
    <col min="99" max="99" width="15.7109375" style="14" customWidth="1"/>
    <col min="100" max="103" width="15.7109375" style="9" customWidth="1"/>
    <col min="104" max="104" width="15.7109375" style="14" customWidth="1"/>
    <col min="105" max="108" width="15.7109375" style="9" customWidth="1"/>
    <col min="109" max="109" width="15.7109375" style="14" customWidth="1"/>
    <col min="110" max="113" width="15.7109375" style="9" customWidth="1"/>
    <col min="114" max="114" width="15.7109375" style="14" customWidth="1"/>
    <col min="115" max="118" width="15.7109375" style="9" customWidth="1"/>
    <col min="119" max="119" width="15.7109375" style="14" customWidth="1"/>
    <col min="120" max="123" width="15.7109375" style="9" customWidth="1"/>
    <col min="124" max="124" width="15.7109375" style="14" customWidth="1"/>
    <col min="125" max="128" width="15.7109375" style="9" customWidth="1"/>
    <col min="129" max="129" width="15.7109375" style="14" customWidth="1"/>
    <col min="130" max="133" width="15.7109375" style="9" customWidth="1"/>
    <col min="134" max="134" width="15.7109375" style="14" customWidth="1"/>
    <col min="135" max="138" width="15.7109375" style="9" customWidth="1"/>
    <col min="139" max="139" width="15.7109375" style="14" customWidth="1"/>
    <col min="140" max="143" width="15.7109375" style="9" customWidth="1"/>
    <col min="144" max="144" width="15.7109375" style="14" customWidth="1"/>
    <col min="145" max="148" width="15.7109375" style="9" customWidth="1"/>
    <col min="149" max="149" width="15.7109375" style="14" customWidth="1"/>
    <col min="150" max="153" width="15.7109375" style="9" customWidth="1"/>
    <col min="154" max="154" width="15.7109375" style="14" customWidth="1"/>
    <col min="155" max="158" width="15.7109375" style="9" customWidth="1"/>
    <col min="159" max="159" width="15.7109375" style="14" customWidth="1"/>
    <col min="160" max="163" width="15.7109375" style="9" customWidth="1"/>
    <col min="164" max="164" width="15.7109375" style="14" customWidth="1"/>
    <col min="165" max="168" width="15.7109375" style="9" customWidth="1"/>
    <col min="169" max="169" width="15.7109375" style="14" customWidth="1"/>
    <col min="170" max="173" width="15.7109375" style="9" customWidth="1"/>
    <col min="174" max="174" width="15.7109375" style="14" customWidth="1"/>
    <col min="175" max="178" width="15.7109375" style="9" customWidth="1"/>
    <col min="179" max="179" width="15.7109375" style="14" customWidth="1"/>
    <col min="180" max="183" width="15.7109375" style="9" customWidth="1"/>
    <col min="184" max="184" width="15.7109375" style="14" customWidth="1"/>
    <col min="185" max="188" width="15.7109375" style="9" customWidth="1"/>
    <col min="189" max="189" width="15.7109375" style="14" customWidth="1"/>
    <col min="190" max="193" width="15.7109375" style="9" customWidth="1"/>
    <col min="194" max="194" width="15.7109375" style="14" customWidth="1"/>
    <col min="195" max="198" width="15.7109375" style="9" customWidth="1"/>
    <col min="199" max="199" width="15.7109375" style="14" customWidth="1"/>
    <col min="200" max="203" width="15.7109375" style="9" customWidth="1"/>
    <col min="204" max="204" width="15.7109375" style="14" customWidth="1"/>
    <col min="205" max="208" width="15.7109375" style="9" customWidth="1"/>
    <col min="209" max="209" width="15.7109375" style="14" customWidth="1"/>
    <col min="210" max="213" width="15.7109375" style="9" customWidth="1"/>
    <col min="214" max="214" width="15.7109375" style="14" customWidth="1"/>
    <col min="215" max="218" width="15.7109375" style="9" customWidth="1"/>
    <col min="219" max="219" width="15.7109375" style="14" customWidth="1"/>
    <col min="220" max="223" width="15.7109375" style="9" customWidth="1"/>
    <col min="224" max="224" width="15.7109375" style="14" customWidth="1"/>
    <col min="225" max="228" width="15.7109375" style="9" customWidth="1"/>
    <col min="229" max="229" width="15.7109375" style="14" customWidth="1"/>
    <col min="230" max="233" width="15.7109375" style="9" customWidth="1"/>
    <col min="234" max="234" width="15.7109375" style="14" customWidth="1"/>
    <col min="235" max="238" width="15.7109375" style="9" customWidth="1"/>
    <col min="239" max="239" width="15.7109375" style="14" customWidth="1"/>
    <col min="240" max="248" width="15.7109375" style="9" customWidth="1"/>
    <col min="249" max="249" width="15.7109375" style="14" customWidth="1"/>
    <col min="250" max="253" width="15.7109375" style="9" customWidth="1"/>
    <col min="254" max="254" width="15.7109375" style="14" customWidth="1"/>
    <col min="255" max="255" width="15.7109375" style="9" customWidth="1"/>
    <col min="256" max="16384" width="9.140625" style="9"/>
  </cols>
  <sheetData>
    <row r="1" spans="1:254" s="19" customFormat="1" ht="45" x14ac:dyDescent="0.25">
      <c r="A1" s="58" t="s">
        <v>274</v>
      </c>
      <c r="B1" s="59" t="s">
        <v>407</v>
      </c>
      <c r="C1" s="59"/>
      <c r="D1" s="1" t="s">
        <v>408</v>
      </c>
      <c r="E1" s="1" t="s">
        <v>409</v>
      </c>
      <c r="F1" s="1" t="s">
        <v>410</v>
      </c>
      <c r="G1" s="60" t="s">
        <v>411</v>
      </c>
      <c r="H1" s="60" t="s">
        <v>412</v>
      </c>
      <c r="I1" s="60" t="s">
        <v>413</v>
      </c>
      <c r="J1" s="60" t="s">
        <v>414</v>
      </c>
      <c r="K1" s="60" t="s">
        <v>415</v>
      </c>
      <c r="L1" s="60" t="s">
        <v>416</v>
      </c>
      <c r="M1" s="60" t="s">
        <v>417</v>
      </c>
      <c r="N1" s="60" t="s">
        <v>418</v>
      </c>
      <c r="O1" s="60" t="s">
        <v>419</v>
      </c>
      <c r="P1" s="60" t="s">
        <v>420</v>
      </c>
      <c r="Q1" s="60" t="s">
        <v>421</v>
      </c>
      <c r="R1" s="60" t="s">
        <v>422</v>
      </c>
      <c r="S1" s="60" t="s">
        <v>423</v>
      </c>
      <c r="T1" s="60" t="s">
        <v>424</v>
      </c>
      <c r="U1" s="60" t="s">
        <v>425</v>
      </c>
      <c r="V1" s="60" t="s">
        <v>426</v>
      </c>
      <c r="W1" s="60" t="s">
        <v>427</v>
      </c>
      <c r="X1" s="60" t="s">
        <v>428</v>
      </c>
      <c r="Y1" s="60" t="s">
        <v>429</v>
      </c>
      <c r="Z1" s="60" t="s">
        <v>430</v>
      </c>
      <c r="AA1" s="60" t="s">
        <v>431</v>
      </c>
      <c r="AB1" s="60" t="s">
        <v>432</v>
      </c>
      <c r="AC1" s="60" t="s">
        <v>433</v>
      </c>
      <c r="AD1" s="60" t="s">
        <v>434</v>
      </c>
      <c r="AE1" s="60" t="s">
        <v>435</v>
      </c>
      <c r="AF1" s="1"/>
      <c r="AG1" s="1"/>
      <c r="AH1" s="1"/>
      <c r="AI1" s="1"/>
      <c r="AJ1" s="60"/>
      <c r="AK1" s="1"/>
    </row>
    <row r="2" spans="1:254" x14ac:dyDescent="0.25">
      <c r="A2" s="3" t="s">
        <v>278</v>
      </c>
      <c r="B2" s="6">
        <f t="shared" ref="B2:B18" si="0">((PERCENTILE(G2:AE2,0.75)-PERCENTILE(G2:AE2,0.25))/1.349)</f>
        <v>7.0422535211267716</v>
      </c>
      <c r="C2" s="6"/>
      <c r="D2" s="10">
        <f t="shared" ref="D2:D18" si="1">MEDIAN(G2:AE2)</f>
        <v>91.02</v>
      </c>
      <c r="E2" s="10">
        <f t="shared" ref="E2:E18" si="2">MAX(G2:AE2)</f>
        <v>105.2</v>
      </c>
      <c r="F2" s="10">
        <f t="shared" ref="F2:F18" si="3">MIN(G2:AE2)</f>
        <v>73.599999999999994</v>
      </c>
      <c r="G2" s="10">
        <v>92</v>
      </c>
      <c r="H2" s="10">
        <v>100.50000000000001</v>
      </c>
      <c r="I2" s="10">
        <v>95.600000000000009</v>
      </c>
      <c r="J2" s="10">
        <v>105.2</v>
      </c>
      <c r="K2" s="10">
        <v>96.516999999999996</v>
      </c>
      <c r="L2" s="10">
        <v>104.79999999999998</v>
      </c>
      <c r="M2" s="10">
        <v>86.62</v>
      </c>
      <c r="N2" s="10">
        <v>88.1</v>
      </c>
      <c r="O2" s="10">
        <v>78.77</v>
      </c>
      <c r="P2" s="10">
        <v>84.009999999999991</v>
      </c>
      <c r="Q2" s="10">
        <v>82.52000000000001</v>
      </c>
      <c r="R2" s="10">
        <v>89.9</v>
      </c>
      <c r="S2" s="10">
        <v>82.500000000000014</v>
      </c>
      <c r="T2" s="10">
        <v>90.5</v>
      </c>
      <c r="U2" s="10">
        <v>86.1</v>
      </c>
      <c r="V2" s="10">
        <v>92.22999999999999</v>
      </c>
      <c r="W2" s="10">
        <v>73.599999999999994</v>
      </c>
      <c r="X2" s="10">
        <v>104.10000000000004</v>
      </c>
      <c r="Y2" s="10">
        <v>82</v>
      </c>
      <c r="Z2" s="10">
        <v>97</v>
      </c>
      <c r="AA2" s="10">
        <v>91.02</v>
      </c>
      <c r="AB2" s="10">
        <v>91.499999999999986</v>
      </c>
      <c r="AC2" s="10">
        <v>93.179999999999993</v>
      </c>
      <c r="AD2" s="61">
        <v>90.65</v>
      </c>
      <c r="AE2" s="61">
        <v>95.494</v>
      </c>
      <c r="AF2" s="7"/>
      <c r="AG2" s="7"/>
      <c r="AH2" s="7"/>
      <c r="AI2" s="7"/>
      <c r="AJ2" s="61"/>
      <c r="AK2" s="7"/>
      <c r="AL2" s="8"/>
      <c r="AM2" s="9"/>
      <c r="AR2" s="9"/>
      <c r="AW2" s="9"/>
      <c r="BB2" s="9"/>
      <c r="BG2" s="9"/>
      <c r="BL2" s="9"/>
      <c r="BQ2" s="9"/>
      <c r="BV2" s="9"/>
      <c r="CA2" s="9"/>
      <c r="CF2" s="9"/>
      <c r="CK2" s="9"/>
      <c r="CP2" s="9"/>
      <c r="CU2" s="9"/>
      <c r="CZ2" s="9"/>
      <c r="DE2" s="9"/>
      <c r="DJ2" s="9"/>
      <c r="DO2" s="9"/>
      <c r="DT2" s="9"/>
      <c r="DY2" s="9"/>
      <c r="ED2" s="9"/>
      <c r="EI2" s="9"/>
      <c r="EN2" s="9"/>
      <c r="ES2" s="9"/>
      <c r="EX2" s="9"/>
      <c r="FC2" s="9"/>
      <c r="FH2" s="9"/>
      <c r="FM2" s="9"/>
      <c r="FR2" s="9"/>
      <c r="FW2" s="9"/>
      <c r="GB2" s="9"/>
      <c r="GG2" s="9"/>
      <c r="GL2" s="9"/>
      <c r="GQ2" s="9"/>
      <c r="GV2" s="9"/>
      <c r="HA2" s="9"/>
      <c r="HF2" s="9"/>
      <c r="HK2" s="9"/>
      <c r="HP2" s="9"/>
      <c r="HU2" s="9"/>
      <c r="HZ2" s="9"/>
      <c r="IE2" s="9"/>
      <c r="IO2" s="9"/>
      <c r="IT2" s="9"/>
    </row>
    <row r="3" spans="1:254" x14ac:dyDescent="0.25">
      <c r="A3" s="3" t="s">
        <v>280</v>
      </c>
      <c r="B3" s="6">
        <f t="shared" si="0"/>
        <v>3.8917716827279571</v>
      </c>
      <c r="C3" s="6"/>
      <c r="D3" s="10">
        <f t="shared" si="1"/>
        <v>96.4</v>
      </c>
      <c r="E3" s="10">
        <f t="shared" si="2"/>
        <v>104.4</v>
      </c>
      <c r="F3" s="10">
        <f t="shared" si="3"/>
        <v>71.099999999999994</v>
      </c>
      <c r="G3" s="10">
        <v>98.700000000000017</v>
      </c>
      <c r="H3" s="10">
        <v>99.4</v>
      </c>
      <c r="I3" s="10">
        <v>96.4</v>
      </c>
      <c r="J3" s="10">
        <v>93.699999999999989</v>
      </c>
      <c r="K3" s="10">
        <v>99.994</v>
      </c>
      <c r="L3" s="10">
        <v>103.00000000000011</v>
      </c>
      <c r="M3" s="10">
        <v>94.149999999999991</v>
      </c>
      <c r="N3" s="10">
        <v>94.599999999999966</v>
      </c>
      <c r="O3" s="10">
        <v>92.080000000000013</v>
      </c>
      <c r="P3" s="10">
        <v>95.899999999999991</v>
      </c>
      <c r="Q3" s="10">
        <v>94.76</v>
      </c>
      <c r="R3" s="10">
        <v>93.000000000000043</v>
      </c>
      <c r="S3" s="10">
        <v>93.09999999999998</v>
      </c>
      <c r="T3" s="10">
        <v>98.699999999999989</v>
      </c>
      <c r="U3" s="10">
        <v>95</v>
      </c>
      <c r="V3" s="10">
        <v>95.890000000000015</v>
      </c>
      <c r="W3" s="10">
        <v>71.099999999999994</v>
      </c>
      <c r="X3" s="10">
        <v>101.99999999999989</v>
      </c>
      <c r="Y3" s="10">
        <v>92.000000000000028</v>
      </c>
      <c r="Z3" s="10">
        <v>104.4</v>
      </c>
      <c r="AA3" s="10">
        <v>98.799999999999983</v>
      </c>
      <c r="AB3" s="10">
        <v>97.399999999999991</v>
      </c>
      <c r="AC3" s="10">
        <v>98.500000000000014</v>
      </c>
      <c r="AD3" s="61">
        <v>101.9</v>
      </c>
      <c r="AE3" s="61">
        <v>102.07</v>
      </c>
      <c r="AF3" s="7"/>
      <c r="AG3" s="7"/>
      <c r="AH3" s="7"/>
      <c r="AI3" s="7"/>
      <c r="AJ3" s="61"/>
      <c r="AK3" s="7"/>
      <c r="AL3" s="8"/>
      <c r="AM3" s="9"/>
      <c r="AR3" s="9"/>
      <c r="AW3" s="9"/>
      <c r="BB3" s="9"/>
      <c r="BG3" s="9"/>
      <c r="BL3" s="9"/>
      <c r="BQ3" s="9"/>
      <c r="BV3" s="9"/>
      <c r="CA3" s="9"/>
      <c r="CF3" s="9"/>
      <c r="CK3" s="9"/>
      <c r="CP3" s="9"/>
      <c r="CU3" s="9"/>
      <c r="CZ3" s="9"/>
      <c r="DE3" s="9"/>
      <c r="DJ3" s="9"/>
      <c r="DO3" s="9"/>
      <c r="DT3" s="9"/>
      <c r="DY3" s="9"/>
      <c r="ED3" s="9"/>
      <c r="EI3" s="9"/>
      <c r="EN3" s="9"/>
      <c r="ES3" s="9"/>
      <c r="EX3" s="9"/>
      <c r="FC3" s="9"/>
      <c r="FH3" s="9"/>
      <c r="FM3" s="9"/>
      <c r="FR3" s="9"/>
      <c r="FW3" s="9"/>
      <c r="GB3" s="9"/>
      <c r="GG3" s="9"/>
      <c r="GL3" s="9"/>
      <c r="GQ3" s="9"/>
      <c r="GV3" s="9"/>
      <c r="HA3" s="9"/>
      <c r="HF3" s="9"/>
      <c r="HK3" s="9"/>
      <c r="HP3" s="9"/>
      <c r="HU3" s="9"/>
      <c r="HZ3" s="9"/>
      <c r="IE3" s="9"/>
      <c r="IO3" s="9"/>
      <c r="IT3" s="9"/>
    </row>
    <row r="4" spans="1:254" x14ac:dyDescent="0.25">
      <c r="A4" s="3" t="s">
        <v>282</v>
      </c>
      <c r="B4" s="6">
        <f t="shared" si="0"/>
        <v>7.5315048183839854</v>
      </c>
      <c r="C4" s="6"/>
      <c r="D4" s="10">
        <f t="shared" si="1"/>
        <v>91.944999999999993</v>
      </c>
      <c r="E4" s="10">
        <f t="shared" si="2"/>
        <v>113.47200000000002</v>
      </c>
      <c r="F4" s="10">
        <f t="shared" si="3"/>
        <v>75</v>
      </c>
      <c r="G4" s="10">
        <v>96.421999999999983</v>
      </c>
      <c r="H4" s="10">
        <v>96.8</v>
      </c>
      <c r="I4" s="10">
        <v>93.6</v>
      </c>
      <c r="J4" s="10">
        <v>101.2</v>
      </c>
      <c r="K4" s="10">
        <v>75</v>
      </c>
      <c r="L4" s="10">
        <v>88.6</v>
      </c>
      <c r="M4" s="10">
        <v>98.2</v>
      </c>
      <c r="N4" s="10">
        <v>82</v>
      </c>
      <c r="O4" s="10">
        <v>83</v>
      </c>
      <c r="P4" s="10">
        <v>94.600000000000009</v>
      </c>
      <c r="Q4" s="10">
        <v>88.2</v>
      </c>
      <c r="R4" s="10">
        <v>92.4</v>
      </c>
      <c r="S4" s="10">
        <v>86.8</v>
      </c>
      <c r="T4" s="10">
        <v>88.04</v>
      </c>
      <c r="U4" s="10">
        <v>82.6</v>
      </c>
      <c r="V4" s="10">
        <v>105.80000000000001</v>
      </c>
      <c r="W4" s="10">
        <v>77.8</v>
      </c>
      <c r="X4" s="10">
        <v>113.47200000000002</v>
      </c>
      <c r="Y4" s="10">
        <v>91.944999999999993</v>
      </c>
      <c r="Z4" s="10">
        <v>108.2</v>
      </c>
      <c r="AA4" s="10">
        <v>88.4</v>
      </c>
      <c r="AB4" s="10">
        <v>90.8</v>
      </c>
      <c r="AC4" s="10">
        <v>98.2</v>
      </c>
      <c r="AD4" s="61">
        <v>113.00000000000001</v>
      </c>
      <c r="AE4" s="61">
        <v>91.600000000000009</v>
      </c>
      <c r="AF4" s="7"/>
      <c r="AG4" s="7"/>
      <c r="AH4" s="7"/>
      <c r="AI4" s="7"/>
      <c r="AJ4" s="61"/>
      <c r="AK4" s="7"/>
      <c r="AL4" s="8"/>
      <c r="AM4" s="9"/>
      <c r="AR4" s="9"/>
      <c r="AW4" s="9"/>
      <c r="BB4" s="9"/>
      <c r="BG4" s="9"/>
      <c r="BL4" s="9"/>
      <c r="BQ4" s="9"/>
      <c r="BV4" s="9"/>
      <c r="CA4" s="9"/>
      <c r="CF4" s="9"/>
      <c r="CK4" s="9"/>
      <c r="CP4" s="9"/>
      <c r="CU4" s="9"/>
      <c r="CZ4" s="9"/>
      <c r="DE4" s="9"/>
      <c r="DJ4" s="9"/>
      <c r="DO4" s="9"/>
      <c r="DT4" s="9"/>
      <c r="DY4" s="9"/>
      <c r="ED4" s="9"/>
      <c r="EI4" s="9"/>
      <c r="EN4" s="9"/>
      <c r="ES4" s="9"/>
      <c r="EX4" s="9"/>
      <c r="FC4" s="9"/>
      <c r="FH4" s="9"/>
      <c r="FM4" s="9"/>
      <c r="FR4" s="9"/>
      <c r="FW4" s="9"/>
      <c r="GB4" s="9"/>
      <c r="GG4" s="9"/>
      <c r="GL4" s="9"/>
      <c r="GQ4" s="9"/>
      <c r="GV4" s="9"/>
      <c r="HA4" s="9"/>
      <c r="HF4" s="9"/>
      <c r="HK4" s="9"/>
      <c r="HP4" s="9"/>
      <c r="HU4" s="9"/>
      <c r="HZ4" s="9"/>
      <c r="IE4" s="9"/>
      <c r="IO4" s="9"/>
      <c r="IT4" s="9"/>
    </row>
    <row r="5" spans="1:254" x14ac:dyDescent="0.25">
      <c r="A5" s="3" t="s">
        <v>284</v>
      </c>
      <c r="B5" s="6">
        <f t="shared" si="0"/>
        <v>7.202075611564128</v>
      </c>
      <c r="C5" s="6"/>
      <c r="D5" s="10">
        <f t="shared" si="1"/>
        <v>96.500000000000014</v>
      </c>
      <c r="E5" s="10">
        <f t="shared" si="2"/>
        <v>106.25</v>
      </c>
      <c r="F5" s="10">
        <f t="shared" si="3"/>
        <v>82.999999999999972</v>
      </c>
      <c r="G5" s="10">
        <v>96.500000000000014</v>
      </c>
      <c r="H5" s="10">
        <v>99.54</v>
      </c>
      <c r="I5" s="10">
        <v>98.41</v>
      </c>
      <c r="J5" s="10">
        <v>96.22999999999999</v>
      </c>
      <c r="K5" s="10">
        <v>98.298900000000017</v>
      </c>
      <c r="L5" s="10">
        <v>95.83</v>
      </c>
      <c r="M5" s="10">
        <v>91.74</v>
      </c>
      <c r="N5" s="10">
        <v>94.6</v>
      </c>
      <c r="O5" s="10">
        <v>89.192999999999998</v>
      </c>
      <c r="P5" s="10">
        <v>92.796999999999997</v>
      </c>
      <c r="Q5" s="10">
        <v>93.467999999999989</v>
      </c>
      <c r="R5" s="10">
        <v>93.181000000000012</v>
      </c>
      <c r="S5" s="10">
        <v>93.8</v>
      </c>
      <c r="T5" s="10">
        <v>101.86</v>
      </c>
      <c r="U5" s="10">
        <v>104.45400000000001</v>
      </c>
      <c r="V5" s="10">
        <v>103.24399999999999</v>
      </c>
      <c r="W5" s="10">
        <v>83.77000000000001</v>
      </c>
      <c r="X5" s="10">
        <v>82.999999999999972</v>
      </c>
      <c r="Y5" s="10">
        <v>93.9</v>
      </c>
      <c r="Z5" s="10">
        <v>104.321</v>
      </c>
      <c r="AA5" s="10">
        <v>106.25</v>
      </c>
      <c r="AB5" s="10">
        <v>101.30000000000001</v>
      </c>
      <c r="AC5" s="10">
        <v>105.35300000000001</v>
      </c>
      <c r="AD5" s="61">
        <v>103.28</v>
      </c>
      <c r="AE5" s="61">
        <v>103.1836</v>
      </c>
      <c r="AF5" s="7"/>
      <c r="AG5" s="7"/>
      <c r="AH5" s="7"/>
      <c r="AI5" s="7"/>
      <c r="AJ5" s="61"/>
      <c r="AK5" s="7"/>
      <c r="AL5" s="8"/>
      <c r="AM5" s="9"/>
      <c r="AR5" s="9"/>
      <c r="AW5" s="9"/>
      <c r="BB5" s="9"/>
      <c r="BG5" s="9"/>
      <c r="BL5" s="9"/>
      <c r="BQ5" s="9"/>
      <c r="BV5" s="9"/>
      <c r="CA5" s="9"/>
      <c r="CF5" s="9"/>
      <c r="CK5" s="9"/>
      <c r="CP5" s="9"/>
      <c r="CU5" s="9"/>
      <c r="CZ5" s="9"/>
      <c r="DE5" s="9"/>
      <c r="DJ5" s="9"/>
      <c r="DO5" s="9"/>
      <c r="DT5" s="9"/>
      <c r="DY5" s="9"/>
      <c r="ED5" s="9"/>
      <c r="EI5" s="9"/>
      <c r="EN5" s="9"/>
      <c r="ES5" s="9"/>
      <c r="EX5" s="9"/>
      <c r="FC5" s="9"/>
      <c r="FH5" s="9"/>
      <c r="FM5" s="9"/>
      <c r="FR5" s="9"/>
      <c r="FW5" s="9"/>
      <c r="GB5" s="9"/>
      <c r="GG5" s="9"/>
      <c r="GL5" s="9"/>
      <c r="GQ5" s="9"/>
      <c r="GV5" s="9"/>
      <c r="HA5" s="9"/>
      <c r="HF5" s="9"/>
      <c r="HK5" s="9"/>
      <c r="HP5" s="9"/>
      <c r="HU5" s="9"/>
      <c r="HZ5" s="9"/>
      <c r="IE5" s="9"/>
      <c r="IO5" s="9"/>
      <c r="IT5" s="9"/>
    </row>
    <row r="6" spans="1:254" x14ac:dyDescent="0.25">
      <c r="A6" s="3" t="s">
        <v>286</v>
      </c>
      <c r="B6" s="6">
        <f t="shared" si="0"/>
        <v>3.639733135656039</v>
      </c>
      <c r="C6" s="6"/>
      <c r="D6" s="10">
        <f t="shared" si="1"/>
        <v>96.7864</v>
      </c>
      <c r="E6" s="10">
        <f t="shared" si="2"/>
        <v>120.39434999999999</v>
      </c>
      <c r="F6" s="10">
        <f t="shared" si="3"/>
        <v>81.8</v>
      </c>
      <c r="G6" s="10">
        <v>99.91</v>
      </c>
      <c r="H6" s="10">
        <v>96.918999999999997</v>
      </c>
      <c r="I6" s="10">
        <v>102.08499999999998</v>
      </c>
      <c r="J6" s="10">
        <v>99.058000000000007</v>
      </c>
      <c r="K6" s="10">
        <v>120.39434999999999</v>
      </c>
      <c r="L6" s="10">
        <v>100.58</v>
      </c>
      <c r="M6" s="10">
        <v>95.199999999999989</v>
      </c>
      <c r="N6" s="10">
        <v>94.745000000000019</v>
      </c>
      <c r="O6" s="10">
        <v>92.4</v>
      </c>
      <c r="P6" s="10">
        <v>95</v>
      </c>
      <c r="Q6" s="10">
        <v>94.199999999999989</v>
      </c>
      <c r="R6" s="10">
        <v>95.560200000000009</v>
      </c>
      <c r="S6" s="10">
        <v>93.13</v>
      </c>
      <c r="T6" s="10">
        <v>98.832000000000008</v>
      </c>
      <c r="U6" s="10">
        <v>96.7864</v>
      </c>
      <c r="V6" s="10">
        <v>95.399999999999991</v>
      </c>
      <c r="W6" s="10">
        <v>81.8</v>
      </c>
      <c r="X6" s="10">
        <v>98.91</v>
      </c>
      <c r="Y6" s="10">
        <v>91.879000000000005</v>
      </c>
      <c r="Z6" s="10">
        <v>102.60000000000001</v>
      </c>
      <c r="AA6" s="10">
        <v>97.595479999999995</v>
      </c>
      <c r="AB6" s="10">
        <v>95</v>
      </c>
      <c r="AC6" s="10">
        <v>96.6</v>
      </c>
      <c r="AD6" s="61">
        <v>100.8</v>
      </c>
      <c r="AE6" s="61">
        <v>100</v>
      </c>
      <c r="AF6" s="7"/>
      <c r="AG6" s="7"/>
      <c r="AH6" s="7"/>
      <c r="AI6" s="7"/>
      <c r="AJ6" s="61"/>
      <c r="AK6" s="7"/>
      <c r="AL6" s="8"/>
      <c r="AM6" s="9"/>
      <c r="AR6" s="9"/>
      <c r="AW6" s="9"/>
      <c r="BB6" s="9"/>
      <c r="BG6" s="9"/>
      <c r="BL6" s="9"/>
      <c r="BQ6" s="9"/>
      <c r="BV6" s="9"/>
      <c r="CA6" s="9"/>
      <c r="CF6" s="9"/>
      <c r="CK6" s="9"/>
      <c r="CP6" s="9"/>
      <c r="CU6" s="9"/>
      <c r="CZ6" s="9"/>
      <c r="DE6" s="9"/>
      <c r="DJ6" s="9"/>
      <c r="DO6" s="9"/>
      <c r="DT6" s="9"/>
      <c r="DY6" s="9"/>
      <c r="ED6" s="9"/>
      <c r="EI6" s="9"/>
      <c r="EN6" s="9"/>
      <c r="ES6" s="9"/>
      <c r="EX6" s="9"/>
      <c r="FC6" s="9"/>
      <c r="FH6" s="9"/>
      <c r="FM6" s="9"/>
      <c r="FR6" s="9"/>
      <c r="FW6" s="9"/>
      <c r="GB6" s="9"/>
      <c r="GG6" s="9"/>
      <c r="GL6" s="9"/>
      <c r="GQ6" s="9"/>
      <c r="GV6" s="9"/>
      <c r="HA6" s="9"/>
      <c r="HF6" s="9"/>
      <c r="HK6" s="9"/>
      <c r="HP6" s="9"/>
      <c r="HU6" s="9"/>
      <c r="HZ6" s="9"/>
      <c r="IE6" s="9"/>
      <c r="IO6" s="9"/>
      <c r="IT6" s="9"/>
    </row>
    <row r="7" spans="1:254" x14ac:dyDescent="0.25">
      <c r="A7" s="3" t="s">
        <v>288</v>
      </c>
      <c r="B7" s="6">
        <f t="shared" si="0"/>
        <v>10.956263899184583</v>
      </c>
      <c r="C7" s="6"/>
      <c r="D7" s="10">
        <f t="shared" si="1"/>
        <v>97.6</v>
      </c>
      <c r="E7" s="10">
        <f t="shared" si="2"/>
        <v>109.89999999999998</v>
      </c>
      <c r="F7" s="10">
        <f t="shared" si="3"/>
        <v>40</v>
      </c>
      <c r="G7" s="10">
        <v>109.89999999999998</v>
      </c>
      <c r="H7" s="10">
        <v>101.30000000000001</v>
      </c>
      <c r="I7" s="10">
        <v>98.470000000000013</v>
      </c>
      <c r="J7" s="10">
        <v>99.4</v>
      </c>
      <c r="K7" s="10">
        <v>86</v>
      </c>
      <c r="L7" s="10">
        <v>97.300000000000011</v>
      </c>
      <c r="M7" s="10">
        <v>90.35</v>
      </c>
      <c r="N7" s="10">
        <v>98.5</v>
      </c>
      <c r="O7" s="10">
        <v>86.579999999999984</v>
      </c>
      <c r="P7" s="10">
        <v>90.949999999999989</v>
      </c>
      <c r="Q7" s="10">
        <v>72.78</v>
      </c>
      <c r="R7" s="10">
        <v>71.72</v>
      </c>
      <c r="S7" s="10">
        <v>73.5</v>
      </c>
      <c r="T7" s="10">
        <v>103</v>
      </c>
      <c r="U7" s="10">
        <v>94.6</v>
      </c>
      <c r="V7" s="10">
        <v>100.40299999999999</v>
      </c>
      <c r="W7" s="10">
        <v>80.400000000000006</v>
      </c>
      <c r="X7" s="10">
        <v>40</v>
      </c>
      <c r="Y7" s="10">
        <v>107.99999999999996</v>
      </c>
      <c r="Z7" s="10">
        <v>96.899999999999991</v>
      </c>
      <c r="AA7" s="10">
        <v>102.4</v>
      </c>
      <c r="AB7" s="10">
        <v>102.8</v>
      </c>
      <c r="AC7" s="10">
        <v>101.35999999999999</v>
      </c>
      <c r="AD7" s="61">
        <v>104.30999999999999</v>
      </c>
      <c r="AE7" s="61">
        <v>97.6</v>
      </c>
      <c r="AF7" s="7"/>
      <c r="AG7" s="7"/>
      <c r="AH7" s="7"/>
      <c r="AI7" s="7"/>
      <c r="AJ7" s="61"/>
      <c r="AK7" s="7"/>
      <c r="AL7" s="8"/>
      <c r="AM7" s="9"/>
      <c r="AR7" s="9"/>
      <c r="AW7" s="9"/>
      <c r="BB7" s="9"/>
      <c r="BG7" s="9"/>
      <c r="BL7" s="9"/>
      <c r="BQ7" s="9"/>
      <c r="BV7" s="9"/>
      <c r="CA7" s="9"/>
      <c r="CF7" s="9"/>
      <c r="CK7" s="9"/>
      <c r="CP7" s="9"/>
      <c r="CU7" s="9"/>
      <c r="CZ7" s="9"/>
      <c r="DE7" s="9"/>
      <c r="DJ7" s="9"/>
      <c r="DO7" s="9"/>
      <c r="DT7" s="9"/>
      <c r="DY7" s="9"/>
      <c r="ED7" s="9"/>
      <c r="EI7" s="9"/>
      <c r="EN7" s="9"/>
      <c r="ES7" s="9"/>
      <c r="EX7" s="9"/>
      <c r="FC7" s="9"/>
      <c r="FH7" s="9"/>
      <c r="FM7" s="9"/>
      <c r="FR7" s="9"/>
      <c r="FW7" s="9"/>
      <c r="GB7" s="9"/>
      <c r="GG7" s="9"/>
      <c r="GL7" s="9"/>
      <c r="GQ7" s="9"/>
      <c r="GV7" s="9"/>
      <c r="HA7" s="9"/>
      <c r="HF7" s="9"/>
      <c r="HK7" s="9"/>
      <c r="HP7" s="9"/>
      <c r="HU7" s="9"/>
      <c r="HZ7" s="9"/>
      <c r="IE7" s="9"/>
      <c r="IO7" s="9"/>
      <c r="IT7" s="9"/>
    </row>
    <row r="8" spans="1:254" x14ac:dyDescent="0.25">
      <c r="A8" s="3" t="s">
        <v>290</v>
      </c>
      <c r="B8" s="6">
        <f t="shared" si="0"/>
        <v>21.497405485544849</v>
      </c>
      <c r="C8" s="6"/>
      <c r="D8" s="10">
        <f t="shared" si="1"/>
        <v>68.8</v>
      </c>
      <c r="E8" s="10">
        <f t="shared" si="2"/>
        <v>204</v>
      </c>
      <c r="F8" s="10">
        <f t="shared" si="3"/>
        <v>37.6</v>
      </c>
      <c r="G8" s="10">
        <v>85.146999999999991</v>
      </c>
      <c r="H8" s="10">
        <v>88.6</v>
      </c>
      <c r="I8" s="10">
        <v>90.199999999999989</v>
      </c>
      <c r="J8" s="10">
        <v>85.399999999999991</v>
      </c>
      <c r="K8" s="10">
        <v>204</v>
      </c>
      <c r="L8" s="10">
        <v>60.779699999999991</v>
      </c>
      <c r="M8" s="10">
        <v>60</v>
      </c>
      <c r="N8" s="10">
        <v>64.600000000000009</v>
      </c>
      <c r="O8" s="10">
        <v>56.399999999999991</v>
      </c>
      <c r="P8" s="10">
        <v>68.8</v>
      </c>
      <c r="Q8" s="10">
        <v>54.400000000000006</v>
      </c>
      <c r="R8" s="10">
        <v>44.800000000000004</v>
      </c>
      <c r="S8" s="10">
        <v>46.6</v>
      </c>
      <c r="T8" s="10">
        <v>40</v>
      </c>
      <c r="U8" s="10">
        <v>39.200000000000003</v>
      </c>
      <c r="V8" s="10">
        <v>81</v>
      </c>
      <c r="W8" s="10">
        <v>66.2</v>
      </c>
      <c r="X8" s="10">
        <v>86.199999999999989</v>
      </c>
      <c r="Y8" s="10">
        <v>37.6</v>
      </c>
      <c r="Z8" s="10">
        <v>92</v>
      </c>
      <c r="AA8" s="10">
        <v>67.185400000000001</v>
      </c>
      <c r="AB8" s="10">
        <v>85.399999999999991</v>
      </c>
      <c r="AC8" s="10">
        <v>71.8</v>
      </c>
      <c r="AD8" s="61">
        <v>97.399999999999991</v>
      </c>
      <c r="AE8" s="61">
        <v>80.199999999999989</v>
      </c>
      <c r="AF8" s="7"/>
      <c r="AG8" s="7"/>
      <c r="AH8" s="7"/>
      <c r="AI8" s="7"/>
      <c r="AJ8" s="61"/>
      <c r="AK8" s="7"/>
      <c r="AL8" s="8"/>
      <c r="AM8" s="9"/>
      <c r="AR8" s="9"/>
      <c r="AW8" s="9"/>
      <c r="BB8" s="9"/>
      <c r="BG8" s="9"/>
      <c r="BL8" s="9"/>
      <c r="BQ8" s="9"/>
      <c r="BV8" s="9"/>
      <c r="CA8" s="9"/>
      <c r="CF8" s="9"/>
      <c r="CK8" s="9"/>
      <c r="CP8" s="9"/>
      <c r="CU8" s="9"/>
      <c r="CZ8" s="9"/>
      <c r="DE8" s="9"/>
      <c r="DJ8" s="9"/>
      <c r="DO8" s="9"/>
      <c r="DT8" s="9"/>
      <c r="DY8" s="9"/>
      <c r="ED8" s="9"/>
      <c r="EI8" s="9"/>
      <c r="EN8" s="9"/>
      <c r="ES8" s="9"/>
      <c r="EX8" s="9"/>
      <c r="FC8" s="9"/>
      <c r="FH8" s="9"/>
      <c r="FM8" s="9"/>
      <c r="FR8" s="9"/>
      <c r="FW8" s="9"/>
      <c r="GB8" s="9"/>
      <c r="GG8" s="9"/>
      <c r="GL8" s="9"/>
      <c r="GQ8" s="9"/>
      <c r="GV8" s="9"/>
      <c r="HA8" s="9"/>
      <c r="HF8" s="9"/>
      <c r="HK8" s="9"/>
      <c r="HP8" s="9"/>
      <c r="HU8" s="9"/>
      <c r="HZ8" s="9"/>
      <c r="IE8" s="9"/>
      <c r="IO8" s="9"/>
      <c r="IT8" s="9"/>
    </row>
    <row r="9" spans="1:254" x14ac:dyDescent="0.25">
      <c r="A9" s="3" t="s">
        <v>292</v>
      </c>
      <c r="B9" s="6">
        <f t="shared" si="0"/>
        <v>5.4855448480355653</v>
      </c>
      <c r="C9" s="6"/>
      <c r="D9" s="10">
        <f t="shared" si="1"/>
        <v>96.1</v>
      </c>
      <c r="E9" s="10">
        <f t="shared" si="2"/>
        <v>105.88</v>
      </c>
      <c r="F9" s="10">
        <f t="shared" si="3"/>
        <v>77.84</v>
      </c>
      <c r="G9" s="10">
        <v>92.100000000000009</v>
      </c>
      <c r="H9" s="10">
        <v>105.1</v>
      </c>
      <c r="I9" s="10">
        <v>99.52</v>
      </c>
      <c r="J9" s="10">
        <v>96.1</v>
      </c>
      <c r="K9" s="10">
        <v>94.74199999999999</v>
      </c>
      <c r="L9" s="10">
        <v>101.8</v>
      </c>
      <c r="M9" s="10">
        <v>93.29</v>
      </c>
      <c r="N9" s="10">
        <v>91.8</v>
      </c>
      <c r="O9" s="10">
        <v>87.44</v>
      </c>
      <c r="P9" s="10">
        <v>93.14</v>
      </c>
      <c r="Q9" s="10">
        <v>96.710000000000008</v>
      </c>
      <c r="R9" s="10">
        <v>105.88</v>
      </c>
      <c r="S9" s="10">
        <v>92.600000000000023</v>
      </c>
      <c r="T9" s="10">
        <v>100</v>
      </c>
      <c r="U9" s="10">
        <v>100.46</v>
      </c>
      <c r="V9" s="10">
        <v>95.792000000000002</v>
      </c>
      <c r="W9" s="10">
        <v>77.84</v>
      </c>
      <c r="X9" s="10">
        <v>102.00000000000003</v>
      </c>
      <c r="Y9" s="10">
        <v>88.999999999999986</v>
      </c>
      <c r="Z9" s="10">
        <v>82.000000000000171</v>
      </c>
      <c r="AA9" s="10">
        <v>96.85</v>
      </c>
      <c r="AB9" s="10">
        <v>104.5</v>
      </c>
      <c r="AC9" s="10">
        <v>98.16</v>
      </c>
      <c r="AD9" s="61">
        <v>95.16</v>
      </c>
      <c r="AE9" s="61">
        <v>98.539999999999992</v>
      </c>
      <c r="AF9" s="7"/>
      <c r="AG9" s="7"/>
      <c r="AH9" s="5"/>
      <c r="AI9" s="5"/>
      <c r="AJ9" s="61"/>
      <c r="AK9" s="7"/>
      <c r="AL9" s="8"/>
      <c r="AM9" s="9"/>
      <c r="AR9" s="9"/>
      <c r="AW9" s="9"/>
      <c r="BB9" s="9"/>
      <c r="BG9" s="9"/>
      <c r="BL9" s="9"/>
      <c r="BQ9" s="9"/>
      <c r="BV9" s="9"/>
      <c r="CA9" s="9"/>
      <c r="CF9" s="9"/>
      <c r="CK9" s="9"/>
      <c r="CP9" s="9"/>
      <c r="CU9" s="9"/>
      <c r="CZ9" s="9"/>
      <c r="DE9" s="9"/>
      <c r="DJ9" s="9"/>
      <c r="DO9" s="9"/>
      <c r="DT9" s="9"/>
      <c r="DY9" s="9"/>
      <c r="ED9" s="9"/>
      <c r="EI9" s="9"/>
      <c r="EN9" s="9"/>
      <c r="ES9" s="9"/>
      <c r="EX9" s="9"/>
      <c r="FC9" s="9"/>
      <c r="FH9" s="9"/>
      <c r="FM9" s="9"/>
      <c r="FR9" s="9"/>
      <c r="FW9" s="9"/>
      <c r="GB9" s="9"/>
      <c r="GG9" s="9"/>
      <c r="GL9" s="9"/>
      <c r="GQ9" s="9"/>
      <c r="GV9" s="9"/>
      <c r="HA9" s="9"/>
      <c r="HF9" s="9"/>
      <c r="HK9" s="9"/>
      <c r="HP9" s="9"/>
      <c r="HU9" s="9"/>
      <c r="HZ9" s="9"/>
      <c r="IE9" s="9"/>
      <c r="IO9" s="9"/>
      <c r="IT9" s="9"/>
    </row>
    <row r="10" spans="1:254" x14ac:dyDescent="0.25">
      <c r="A10" s="3" t="s">
        <v>294</v>
      </c>
      <c r="B10" s="6">
        <f t="shared" si="0"/>
        <v>3.9510748702743075</v>
      </c>
      <c r="C10" s="6"/>
      <c r="D10" s="10">
        <f t="shared" si="1"/>
        <v>96.299999999999983</v>
      </c>
      <c r="E10" s="10">
        <f t="shared" si="2"/>
        <v>101.71</v>
      </c>
      <c r="F10" s="10">
        <f t="shared" si="3"/>
        <v>76.2</v>
      </c>
      <c r="G10" s="10">
        <v>101.70000000000002</v>
      </c>
      <c r="H10" s="10">
        <v>98.6</v>
      </c>
      <c r="I10" s="10">
        <v>97.100000000000009</v>
      </c>
      <c r="J10" s="10">
        <v>95.799999999999983</v>
      </c>
      <c r="K10" s="10">
        <v>94.58</v>
      </c>
      <c r="L10" s="10">
        <v>97.399999999999991</v>
      </c>
      <c r="M10" s="10">
        <v>95.93</v>
      </c>
      <c r="N10" s="10">
        <v>92.1</v>
      </c>
      <c r="O10" s="10">
        <v>91.679999999999993</v>
      </c>
      <c r="P10" s="10">
        <v>92.8</v>
      </c>
      <c r="Q10" s="10">
        <v>92.71</v>
      </c>
      <c r="R10" s="10">
        <v>93.669999999999987</v>
      </c>
      <c r="S10" s="10">
        <v>92.399999999999977</v>
      </c>
      <c r="T10" s="10">
        <v>101.49999999999999</v>
      </c>
      <c r="U10" s="10">
        <v>98.03</v>
      </c>
      <c r="V10" s="10">
        <v>99.46</v>
      </c>
      <c r="W10" s="10">
        <v>76.2</v>
      </c>
      <c r="X10" s="10">
        <v>97.999999999999972</v>
      </c>
      <c r="Y10" s="10">
        <v>95</v>
      </c>
      <c r="Z10" s="10">
        <v>99.000000000000028</v>
      </c>
      <c r="AA10" s="10">
        <v>100.89999999999999</v>
      </c>
      <c r="AB10" s="10">
        <v>96.1</v>
      </c>
      <c r="AC10" s="10">
        <v>101.71</v>
      </c>
      <c r="AD10" s="61">
        <v>96.299999999999983</v>
      </c>
      <c r="AE10" s="61">
        <v>100.64899999999999</v>
      </c>
      <c r="AF10" s="7"/>
      <c r="AG10" s="7"/>
      <c r="AH10" s="7"/>
      <c r="AI10" s="7"/>
      <c r="AJ10" s="61"/>
      <c r="AK10" s="7"/>
      <c r="AL10" s="8"/>
      <c r="AM10" s="9"/>
      <c r="AR10" s="9"/>
      <c r="AW10" s="9"/>
      <c r="BB10" s="9"/>
      <c r="BG10" s="9"/>
      <c r="BL10" s="9"/>
      <c r="BQ10" s="9"/>
      <c r="BV10" s="9"/>
      <c r="CA10" s="9"/>
      <c r="CF10" s="9"/>
      <c r="CK10" s="9"/>
      <c r="CP10" s="9"/>
      <c r="CU10" s="9"/>
      <c r="CZ10" s="9"/>
      <c r="DE10" s="9"/>
      <c r="DJ10" s="9"/>
      <c r="DO10" s="9"/>
      <c r="DT10" s="9"/>
      <c r="DY10" s="9"/>
      <c r="ED10" s="9"/>
      <c r="EI10" s="9"/>
      <c r="EN10" s="9"/>
      <c r="ES10" s="9"/>
      <c r="EX10" s="9"/>
      <c r="FC10" s="9"/>
      <c r="FH10" s="9"/>
      <c r="FM10" s="9"/>
      <c r="FR10" s="9"/>
      <c r="FW10" s="9"/>
      <c r="GB10" s="9"/>
      <c r="GG10" s="9"/>
      <c r="GL10" s="9"/>
      <c r="GQ10" s="9"/>
      <c r="GV10" s="9"/>
      <c r="HA10" s="9"/>
      <c r="HF10" s="9"/>
      <c r="HK10" s="9"/>
      <c r="HP10" s="9"/>
      <c r="HU10" s="9"/>
      <c r="HZ10" s="9"/>
      <c r="IE10" s="9"/>
      <c r="IO10" s="9"/>
      <c r="IT10" s="9"/>
    </row>
    <row r="11" spans="1:254" x14ac:dyDescent="0.25">
      <c r="A11" s="3" t="s">
        <v>296</v>
      </c>
      <c r="B11" s="6">
        <f t="shared" si="0"/>
        <v>5.292809488509997</v>
      </c>
      <c r="C11" s="6"/>
      <c r="D11" s="10">
        <f t="shared" si="1"/>
        <v>95.899999999999991</v>
      </c>
      <c r="E11" s="10">
        <f t="shared" si="2"/>
        <v>105.5</v>
      </c>
      <c r="F11" s="10">
        <f t="shared" si="3"/>
        <v>67.000000000000171</v>
      </c>
      <c r="G11" s="10">
        <v>94.699999999999989</v>
      </c>
      <c r="H11" s="10">
        <v>94.899999999999977</v>
      </c>
      <c r="I11" s="10">
        <v>98.5</v>
      </c>
      <c r="J11" s="10">
        <v>95.899999999999991</v>
      </c>
      <c r="K11" s="10">
        <v>97.24199999999999</v>
      </c>
      <c r="L11" s="10">
        <v>95</v>
      </c>
      <c r="M11" s="10">
        <v>87.120000000000019</v>
      </c>
      <c r="N11" s="10">
        <v>92.300000000000011</v>
      </c>
      <c r="O11" s="10">
        <v>90.809999999999988</v>
      </c>
      <c r="P11" s="10">
        <v>93.99</v>
      </c>
      <c r="Q11" s="10">
        <v>102.23999999999998</v>
      </c>
      <c r="R11" s="10">
        <v>105.5</v>
      </c>
      <c r="S11" s="10">
        <v>105.4</v>
      </c>
      <c r="T11" s="10">
        <v>96.9</v>
      </c>
      <c r="U11" s="10">
        <v>96.88000000000001</v>
      </c>
      <c r="V11" s="10">
        <v>99.85</v>
      </c>
      <c r="W11" s="10">
        <v>76.17</v>
      </c>
      <c r="X11" s="10">
        <v>67.000000000000171</v>
      </c>
      <c r="Y11" s="10">
        <v>90.7</v>
      </c>
      <c r="Z11" s="10">
        <v>96.009999999999991</v>
      </c>
      <c r="AA11" s="10">
        <v>99.85</v>
      </c>
      <c r="AB11" s="10">
        <v>88.5</v>
      </c>
      <c r="AC11" s="10">
        <v>94.72999999999999</v>
      </c>
      <c r="AD11" s="61">
        <v>99.44</v>
      </c>
      <c r="AE11" s="61">
        <v>102.57000000000001</v>
      </c>
      <c r="AF11" s="7"/>
      <c r="AG11" s="7"/>
      <c r="AH11" s="7"/>
      <c r="AI11" s="7"/>
      <c r="AJ11" s="61"/>
      <c r="AK11" s="7"/>
      <c r="AL11" s="8"/>
      <c r="AM11" s="9"/>
      <c r="AR11" s="9"/>
      <c r="AW11" s="9"/>
      <c r="BB11" s="9"/>
      <c r="BG11" s="9"/>
      <c r="BL11" s="9"/>
      <c r="BQ11" s="9"/>
      <c r="BV11" s="9"/>
      <c r="CA11" s="9"/>
      <c r="CF11" s="9"/>
      <c r="CK11" s="9"/>
      <c r="CP11" s="9"/>
      <c r="CU11" s="9"/>
      <c r="CZ11" s="9"/>
      <c r="DE11" s="9"/>
      <c r="DJ11" s="9"/>
      <c r="DO11" s="9"/>
      <c r="DT11" s="9"/>
      <c r="DY11" s="9"/>
      <c r="ED11" s="9"/>
      <c r="EI11" s="9"/>
      <c r="EN11" s="9"/>
      <c r="ES11" s="9"/>
      <c r="EX11" s="9"/>
      <c r="FC11" s="9"/>
      <c r="FH11" s="9"/>
      <c r="FM11" s="9"/>
      <c r="FR11" s="9"/>
      <c r="FW11" s="9"/>
      <c r="GB11" s="9"/>
      <c r="GG11" s="9"/>
      <c r="GL11" s="9"/>
      <c r="GQ11" s="9"/>
      <c r="GV11" s="9"/>
      <c r="HA11" s="9"/>
      <c r="HF11" s="9"/>
      <c r="HK11" s="9"/>
      <c r="HP11" s="9"/>
      <c r="HU11" s="9"/>
      <c r="HZ11" s="9"/>
      <c r="IE11" s="9"/>
      <c r="IO11" s="9"/>
      <c r="IT11" s="9"/>
    </row>
    <row r="12" spans="1:254" x14ac:dyDescent="0.25">
      <c r="A12" s="3" t="s">
        <v>298</v>
      </c>
      <c r="B12" s="6">
        <f t="shared" si="0"/>
        <v>16.7531504818384</v>
      </c>
      <c r="C12" s="6"/>
      <c r="D12" s="10">
        <f t="shared" si="1"/>
        <v>73.8</v>
      </c>
      <c r="E12" s="10">
        <f t="shared" si="2"/>
        <v>198.6</v>
      </c>
      <c r="F12" s="10">
        <f t="shared" si="3"/>
        <v>32.4</v>
      </c>
      <c r="G12" s="10">
        <v>81.793759999999992</v>
      </c>
      <c r="H12" s="10">
        <v>89.8</v>
      </c>
      <c r="I12" s="10">
        <v>82.2</v>
      </c>
      <c r="J12" s="10">
        <v>83</v>
      </c>
      <c r="K12" s="10">
        <v>198.6</v>
      </c>
      <c r="L12" s="10">
        <v>66.600000000000009</v>
      </c>
      <c r="M12" s="10">
        <v>64</v>
      </c>
      <c r="N12" s="10">
        <v>60.4</v>
      </c>
      <c r="O12" s="10">
        <v>73.8</v>
      </c>
      <c r="P12" s="10">
        <v>72</v>
      </c>
      <c r="Q12" s="10">
        <v>59.800000000000011</v>
      </c>
      <c r="R12" s="10">
        <v>32.4</v>
      </c>
      <c r="S12" s="10">
        <v>49.6</v>
      </c>
      <c r="T12" s="10">
        <v>35.6</v>
      </c>
      <c r="U12" s="10">
        <v>46.6</v>
      </c>
      <c r="V12" s="10">
        <v>86.6</v>
      </c>
      <c r="W12" s="10">
        <v>79.800000000000011</v>
      </c>
      <c r="X12" s="10">
        <v>75</v>
      </c>
      <c r="Y12" s="10">
        <v>69.599999999999994</v>
      </c>
      <c r="Z12" s="10">
        <v>92.2</v>
      </c>
      <c r="AA12" s="10">
        <v>50.4</v>
      </c>
      <c r="AB12" s="10">
        <v>75.8</v>
      </c>
      <c r="AC12" s="10">
        <v>73.400000000000006</v>
      </c>
      <c r="AD12" s="61">
        <v>87.799999999999983</v>
      </c>
      <c r="AE12" s="61">
        <v>89.8</v>
      </c>
      <c r="AF12" s="7"/>
      <c r="AG12" s="7"/>
      <c r="AH12" s="7"/>
      <c r="AI12" s="7"/>
      <c r="AJ12" s="61"/>
      <c r="AK12" s="7"/>
      <c r="AL12" s="8"/>
      <c r="AM12" s="9"/>
      <c r="AR12" s="9"/>
      <c r="AW12" s="9"/>
      <c r="BB12" s="9"/>
      <c r="BG12" s="9"/>
      <c r="BL12" s="9"/>
      <c r="BQ12" s="9"/>
      <c r="BV12" s="9"/>
      <c r="CA12" s="9"/>
      <c r="CF12" s="9"/>
      <c r="CK12" s="9"/>
      <c r="CP12" s="9"/>
      <c r="CU12" s="9"/>
      <c r="CZ12" s="9"/>
      <c r="DE12" s="9"/>
      <c r="DJ12" s="9"/>
      <c r="DO12" s="9"/>
      <c r="DT12" s="9"/>
      <c r="DY12" s="9"/>
      <c r="ED12" s="9"/>
      <c r="EI12" s="9"/>
      <c r="EN12" s="9"/>
      <c r="ES12" s="9"/>
      <c r="EX12" s="9"/>
      <c r="FC12" s="9"/>
      <c r="FH12" s="9"/>
      <c r="FM12" s="9"/>
      <c r="FR12" s="9"/>
      <c r="FW12" s="9"/>
      <c r="GB12" s="9"/>
      <c r="GG12" s="9"/>
      <c r="GL12" s="9"/>
      <c r="GQ12" s="9"/>
      <c r="GV12" s="9"/>
      <c r="HA12" s="9"/>
      <c r="HF12" s="9"/>
      <c r="HK12" s="9"/>
      <c r="HP12" s="9"/>
      <c r="HU12" s="9"/>
      <c r="HZ12" s="9"/>
      <c r="IE12" s="9"/>
      <c r="IO12" s="9"/>
      <c r="IT12" s="9"/>
    </row>
    <row r="13" spans="1:254" x14ac:dyDescent="0.25">
      <c r="A13" s="3" t="s">
        <v>29</v>
      </c>
      <c r="B13" s="6">
        <f t="shared" si="0"/>
        <v>6.5011119347664907</v>
      </c>
      <c r="C13" s="6"/>
      <c r="D13" s="10">
        <f t="shared" si="1"/>
        <v>97.92</v>
      </c>
      <c r="E13" s="10">
        <f t="shared" si="2"/>
        <v>105.5</v>
      </c>
      <c r="F13" s="10">
        <f t="shared" si="3"/>
        <v>69.100000000000009</v>
      </c>
      <c r="G13" s="10">
        <v>103.19999999999997</v>
      </c>
      <c r="H13" s="10">
        <v>102.50000000000001</v>
      </c>
      <c r="I13" s="10">
        <v>97</v>
      </c>
      <c r="J13" s="10">
        <v>105.5</v>
      </c>
      <c r="K13" s="10">
        <v>101.39799999999998</v>
      </c>
      <c r="L13" s="10">
        <v>99.4</v>
      </c>
      <c r="M13" s="10">
        <v>96.07</v>
      </c>
      <c r="N13" s="10">
        <v>86.000000000000014</v>
      </c>
      <c r="O13" s="10">
        <v>88.759999999999991</v>
      </c>
      <c r="P13" s="10">
        <v>91.660000000000011</v>
      </c>
      <c r="Q13" s="10">
        <v>95.460000000000008</v>
      </c>
      <c r="R13" s="10">
        <v>101.50000000000001</v>
      </c>
      <c r="S13" s="10">
        <v>91.1</v>
      </c>
      <c r="T13" s="10">
        <v>92.2</v>
      </c>
      <c r="U13" s="10">
        <v>100.97</v>
      </c>
      <c r="V13" s="10">
        <v>97.92</v>
      </c>
      <c r="W13" s="10">
        <v>69.100000000000009</v>
      </c>
      <c r="X13" s="10">
        <v>74.000000000000057</v>
      </c>
      <c r="Y13" s="10">
        <v>97.999999999999972</v>
      </c>
      <c r="Z13" s="10">
        <v>100.80000000000003</v>
      </c>
      <c r="AA13" s="10">
        <v>96.9</v>
      </c>
      <c r="AB13" s="10">
        <v>99.8</v>
      </c>
      <c r="AC13" s="10">
        <v>98.009999999999991</v>
      </c>
      <c r="AD13" s="61">
        <v>96.59</v>
      </c>
      <c r="AE13" s="61">
        <v>101.32</v>
      </c>
      <c r="AF13" s="7"/>
      <c r="AG13" s="7"/>
      <c r="AH13" s="7"/>
      <c r="AI13" s="7"/>
      <c r="AJ13" s="61"/>
      <c r="AK13" s="7"/>
      <c r="AL13" s="8"/>
      <c r="AM13" s="9"/>
      <c r="AR13" s="9"/>
      <c r="AW13" s="9"/>
      <c r="BB13" s="9"/>
      <c r="BG13" s="9"/>
      <c r="BL13" s="9"/>
      <c r="BQ13" s="9"/>
      <c r="BV13" s="9"/>
      <c r="CA13" s="9"/>
      <c r="CF13" s="9"/>
      <c r="CK13" s="9"/>
      <c r="CP13" s="9"/>
      <c r="CU13" s="9"/>
      <c r="CZ13" s="9"/>
      <c r="DE13" s="9"/>
      <c r="DJ13" s="9"/>
      <c r="DO13" s="9"/>
      <c r="DT13" s="9"/>
      <c r="DY13" s="9"/>
      <c r="ED13" s="9"/>
      <c r="EI13" s="9"/>
      <c r="EN13" s="9"/>
      <c r="ES13" s="9"/>
      <c r="EX13" s="9"/>
      <c r="FC13" s="9"/>
      <c r="FH13" s="9"/>
      <c r="FM13" s="9"/>
      <c r="FR13" s="9"/>
      <c r="FW13" s="9"/>
      <c r="GB13" s="9"/>
      <c r="GG13" s="9"/>
      <c r="GL13" s="9"/>
      <c r="GQ13" s="9"/>
      <c r="GV13" s="9"/>
      <c r="HA13" s="9"/>
      <c r="HF13" s="9"/>
      <c r="HK13" s="9"/>
      <c r="HP13" s="9"/>
      <c r="HU13" s="9"/>
      <c r="HZ13" s="9"/>
      <c r="IE13" s="9"/>
      <c r="IO13" s="9"/>
      <c r="IT13" s="9"/>
    </row>
    <row r="14" spans="1:254" x14ac:dyDescent="0.25">
      <c r="A14" s="3" t="s">
        <v>32</v>
      </c>
      <c r="B14" s="6">
        <f t="shared" si="0"/>
        <v>4.1586360266864233</v>
      </c>
      <c r="C14" s="6"/>
      <c r="D14" s="10">
        <f t="shared" si="1"/>
        <v>93.77000000000001</v>
      </c>
      <c r="E14" s="10">
        <f t="shared" si="2"/>
        <v>110.00000000000001</v>
      </c>
      <c r="F14" s="10">
        <f t="shared" si="3"/>
        <v>26.000000000000011</v>
      </c>
      <c r="G14" s="10">
        <v>95.399999999999991</v>
      </c>
      <c r="H14" s="10">
        <v>110.00000000000001</v>
      </c>
      <c r="I14" s="10">
        <v>95.5</v>
      </c>
      <c r="J14" s="10">
        <v>92.30000000000004</v>
      </c>
      <c r="K14" s="10">
        <v>91.240000000000009</v>
      </c>
      <c r="L14" s="10">
        <v>97.299999999999983</v>
      </c>
      <c r="M14" s="10">
        <v>92.399999999999977</v>
      </c>
      <c r="N14" s="10">
        <v>68.999999999999986</v>
      </c>
      <c r="O14" s="10">
        <v>88.329999999999984</v>
      </c>
      <c r="P14" s="10">
        <v>95.06</v>
      </c>
      <c r="Q14" s="10">
        <v>91.69</v>
      </c>
      <c r="R14" s="10">
        <v>92.8</v>
      </c>
      <c r="S14" s="10">
        <v>86.6</v>
      </c>
      <c r="T14" s="10">
        <v>100.4</v>
      </c>
      <c r="U14" s="10">
        <v>92.8</v>
      </c>
      <c r="V14" s="10">
        <v>92.929999999999993</v>
      </c>
      <c r="W14" s="10">
        <v>26.000000000000011</v>
      </c>
      <c r="X14" s="10">
        <v>56.999999999999886</v>
      </c>
      <c r="Y14" s="10">
        <v>106</v>
      </c>
      <c r="Z14" s="10">
        <v>98.899999999999991</v>
      </c>
      <c r="AA14" s="10">
        <v>100.9</v>
      </c>
      <c r="AB14" s="10">
        <v>97.7</v>
      </c>
      <c r="AC14" s="10">
        <v>94.5</v>
      </c>
      <c r="AD14" s="61">
        <v>96.8</v>
      </c>
      <c r="AE14" s="61">
        <v>93.77000000000001</v>
      </c>
      <c r="AF14" s="7"/>
      <c r="AG14" s="7"/>
      <c r="AH14" s="7"/>
      <c r="AI14" s="7"/>
      <c r="AJ14" s="61"/>
      <c r="AK14" s="7"/>
      <c r="AL14" s="8"/>
      <c r="AM14" s="9"/>
      <c r="AR14" s="9"/>
      <c r="AW14" s="9"/>
      <c r="BB14" s="9"/>
      <c r="BG14" s="9"/>
      <c r="BL14" s="9"/>
      <c r="BQ14" s="9"/>
      <c r="BV14" s="9"/>
      <c r="CA14" s="9"/>
      <c r="CF14" s="9"/>
      <c r="CK14" s="9"/>
      <c r="CP14" s="9"/>
      <c r="CU14" s="9"/>
      <c r="CZ14" s="9"/>
      <c r="DE14" s="9"/>
      <c r="DJ14" s="9"/>
      <c r="DO14" s="9"/>
      <c r="DT14" s="9"/>
      <c r="DY14" s="9"/>
      <c r="ED14" s="9"/>
      <c r="EI14" s="9"/>
      <c r="EN14" s="9"/>
      <c r="ES14" s="9"/>
      <c r="EX14" s="9"/>
      <c r="FC14" s="9"/>
      <c r="FH14" s="9"/>
      <c r="FM14" s="9"/>
      <c r="FR14" s="9"/>
      <c r="FW14" s="9"/>
      <c r="GB14" s="9"/>
      <c r="GG14" s="9"/>
      <c r="GL14" s="9"/>
      <c r="GQ14" s="9"/>
      <c r="GV14" s="9"/>
      <c r="HA14" s="9"/>
      <c r="HF14" s="9"/>
      <c r="HK14" s="9"/>
      <c r="HP14" s="9"/>
      <c r="HU14" s="9"/>
      <c r="HZ14" s="9"/>
      <c r="IE14" s="9"/>
      <c r="IO14" s="9"/>
      <c r="IT14" s="9"/>
    </row>
    <row r="15" spans="1:254" s="21" customFormat="1" x14ac:dyDescent="0.25">
      <c r="A15" s="3" t="s">
        <v>302</v>
      </c>
      <c r="B15" s="6">
        <f t="shared" si="0"/>
        <v>5.3810229799851639</v>
      </c>
      <c r="C15" s="6"/>
      <c r="D15" s="10">
        <f t="shared" si="1"/>
        <v>94.200000000000017</v>
      </c>
      <c r="E15" s="10">
        <f t="shared" si="2"/>
        <v>190</v>
      </c>
      <c r="F15" s="10">
        <f t="shared" si="3"/>
        <v>62.059999999999995</v>
      </c>
      <c r="G15" s="10">
        <v>92.8</v>
      </c>
      <c r="H15" s="10">
        <v>96</v>
      </c>
      <c r="I15" s="10">
        <v>95.199999999999989</v>
      </c>
      <c r="J15" s="10">
        <v>105.1</v>
      </c>
      <c r="K15" s="10">
        <v>88.279999999999987</v>
      </c>
      <c r="L15" s="10">
        <v>97.100000000000009</v>
      </c>
      <c r="M15" s="10">
        <v>97.378999999999991</v>
      </c>
      <c r="N15" s="10">
        <v>95.210000000000008</v>
      </c>
      <c r="O15" s="10">
        <v>88.91</v>
      </c>
      <c r="P15" s="10">
        <v>92.809999999999988</v>
      </c>
      <c r="Q15" s="10">
        <v>72.539999999999992</v>
      </c>
      <c r="R15" s="10">
        <v>62.059999999999995</v>
      </c>
      <c r="S15" s="10">
        <v>82</v>
      </c>
      <c r="T15" s="10">
        <v>91.8</v>
      </c>
      <c r="U15" s="10">
        <v>90.12</v>
      </c>
      <c r="V15" s="10">
        <v>101.42000000000002</v>
      </c>
      <c r="W15" s="10">
        <v>72.099999999999994</v>
      </c>
      <c r="X15" s="10">
        <v>190</v>
      </c>
      <c r="Y15" s="10">
        <v>113.00000000000013</v>
      </c>
      <c r="Z15" s="10">
        <v>92.399999999999977</v>
      </c>
      <c r="AA15" s="10">
        <v>94.200000000000017</v>
      </c>
      <c r="AB15" s="10">
        <v>90.9</v>
      </c>
      <c r="AC15" s="10">
        <v>98.5</v>
      </c>
      <c r="AD15" s="61">
        <v>99.600000000000009</v>
      </c>
      <c r="AE15" s="61">
        <v>94.313000000000002</v>
      </c>
      <c r="AF15" s="7"/>
      <c r="AG15" s="7"/>
      <c r="AH15" s="7"/>
      <c r="AI15" s="7"/>
      <c r="AJ15" s="61"/>
      <c r="AK15" s="7"/>
      <c r="AL15" s="8"/>
    </row>
    <row r="16" spans="1:254" s="21" customFormat="1" x14ac:dyDescent="0.25">
      <c r="A16" s="3" t="s">
        <v>304</v>
      </c>
      <c r="B16" s="6">
        <f t="shared" si="0"/>
        <v>14.485989621942192</v>
      </c>
      <c r="C16" s="6"/>
      <c r="D16" s="10">
        <f t="shared" si="1"/>
        <v>93.6</v>
      </c>
      <c r="E16" s="10">
        <f t="shared" si="2"/>
        <v>183.49699999999999</v>
      </c>
      <c r="F16" s="10">
        <f t="shared" si="3"/>
        <v>73.799807000000001</v>
      </c>
      <c r="G16" s="10">
        <v>79.97529999999999</v>
      </c>
      <c r="H16" s="10">
        <v>100.6</v>
      </c>
      <c r="I16" s="10">
        <v>102.60000000000001</v>
      </c>
      <c r="J16" s="10">
        <v>81.973893000000004</v>
      </c>
      <c r="K16" s="10">
        <v>183.49699999999999</v>
      </c>
      <c r="L16" s="10">
        <v>79.597000000000008</v>
      </c>
      <c r="M16" s="10">
        <v>86.199999999999989</v>
      </c>
      <c r="N16" s="10">
        <v>82.658399999999986</v>
      </c>
      <c r="O16" s="10">
        <v>84.2</v>
      </c>
      <c r="P16" s="10">
        <v>101.8</v>
      </c>
      <c r="Q16" s="10">
        <v>84.600000000000009</v>
      </c>
      <c r="R16" s="10">
        <v>78.8</v>
      </c>
      <c r="S16" s="10">
        <v>83.6</v>
      </c>
      <c r="T16" s="10">
        <v>80.378079999999983</v>
      </c>
      <c r="U16" s="10">
        <v>73.799807000000001</v>
      </c>
      <c r="V16" s="10">
        <v>94.399999999999991</v>
      </c>
      <c r="W16" s="10">
        <v>93.6</v>
      </c>
      <c r="X16" s="10">
        <v>103.72702000000001</v>
      </c>
      <c r="Y16" s="10">
        <v>91.370599999999996</v>
      </c>
      <c r="Z16" s="10">
        <v>118.00000000000001</v>
      </c>
      <c r="AA16" s="10">
        <v>93.6</v>
      </c>
      <c r="AB16" s="10">
        <v>96.6</v>
      </c>
      <c r="AC16" s="10">
        <v>102.2</v>
      </c>
      <c r="AD16" s="61">
        <v>104.4</v>
      </c>
      <c r="AE16" s="61">
        <v>109.80000000000001</v>
      </c>
      <c r="AF16" s="7"/>
      <c r="AG16" s="7"/>
      <c r="AH16" s="7"/>
      <c r="AI16" s="7"/>
      <c r="AJ16" s="61"/>
      <c r="AK16" s="7"/>
      <c r="AL16" s="8"/>
    </row>
    <row r="17" spans="1:254" s="21" customFormat="1" x14ac:dyDescent="0.25">
      <c r="A17" s="3" t="s">
        <v>306</v>
      </c>
      <c r="B17" s="6">
        <f t="shared" si="0"/>
        <v>8.4256486286137822</v>
      </c>
      <c r="C17" s="6"/>
      <c r="D17" s="10">
        <f t="shared" si="1"/>
        <v>99.2</v>
      </c>
      <c r="E17" s="10">
        <f t="shared" si="2"/>
        <v>124.33679999999998</v>
      </c>
      <c r="F17" s="10">
        <f t="shared" si="3"/>
        <v>51.2</v>
      </c>
      <c r="G17" s="10">
        <v>101.121</v>
      </c>
      <c r="H17" s="10">
        <v>91.391372000000004</v>
      </c>
      <c r="I17" s="10">
        <v>99.539000000000016</v>
      </c>
      <c r="J17" s="10">
        <v>102.5557</v>
      </c>
      <c r="K17" s="10">
        <v>124.33679999999998</v>
      </c>
      <c r="L17" s="10">
        <v>92.033800000000014</v>
      </c>
      <c r="M17" s="10">
        <v>99.2</v>
      </c>
      <c r="N17" s="10">
        <v>88.956400000000002</v>
      </c>
      <c r="O17" s="10">
        <v>94.399999999999991</v>
      </c>
      <c r="P17" s="10">
        <v>96.6</v>
      </c>
      <c r="Q17" s="10">
        <v>88.800000000000011</v>
      </c>
      <c r="R17" s="10">
        <v>51.2</v>
      </c>
      <c r="S17" s="10">
        <v>87.200000000000017</v>
      </c>
      <c r="T17" s="10">
        <v>103.4</v>
      </c>
      <c r="U17" s="10">
        <v>95</v>
      </c>
      <c r="V17" s="10">
        <v>104.2</v>
      </c>
      <c r="W17" s="10">
        <v>84.800000000000011</v>
      </c>
      <c r="X17" s="10">
        <v>104.2424</v>
      </c>
      <c r="Y17" s="10">
        <v>94.234599999999986</v>
      </c>
      <c r="Z17" s="10">
        <v>110.80000000000001</v>
      </c>
      <c r="AA17" s="10">
        <v>104.4</v>
      </c>
      <c r="AB17" s="10">
        <v>100.8</v>
      </c>
      <c r="AC17" s="10">
        <v>98.6</v>
      </c>
      <c r="AD17" s="61">
        <v>103.60000000000001</v>
      </c>
      <c r="AE17" s="61">
        <v>100.6</v>
      </c>
      <c r="AF17" s="7"/>
      <c r="AG17" s="7"/>
      <c r="AH17" s="7"/>
      <c r="AI17" s="7"/>
      <c r="AJ17" s="61"/>
      <c r="AK17" s="7"/>
      <c r="AL17" s="8"/>
    </row>
    <row r="18" spans="1:254" s="21" customFormat="1" x14ac:dyDescent="0.25">
      <c r="A18" s="3" t="s">
        <v>308</v>
      </c>
      <c r="B18" s="6">
        <f t="shared" si="0"/>
        <v>3.7012601927353663</v>
      </c>
      <c r="C18" s="6"/>
      <c r="D18" s="10">
        <f t="shared" si="1"/>
        <v>97.463700000000003</v>
      </c>
      <c r="E18" s="10">
        <f t="shared" si="2"/>
        <v>108.4</v>
      </c>
      <c r="F18" s="10">
        <f t="shared" si="3"/>
        <v>78.867000000000004</v>
      </c>
      <c r="G18" s="10">
        <v>100.16000000000001</v>
      </c>
      <c r="H18" s="10">
        <v>94.049999999999983</v>
      </c>
      <c r="I18" s="10">
        <v>96.411999999999992</v>
      </c>
      <c r="J18" s="10">
        <v>97.95</v>
      </c>
      <c r="K18" s="10">
        <v>108.4</v>
      </c>
      <c r="L18" s="10">
        <v>97.09</v>
      </c>
      <c r="M18" s="10">
        <v>94.981399999999994</v>
      </c>
      <c r="N18" s="10">
        <v>95.611000000000004</v>
      </c>
      <c r="O18" s="10">
        <v>90.241</v>
      </c>
      <c r="P18" s="10">
        <v>92.946000000000012</v>
      </c>
      <c r="Q18" s="10">
        <v>101.82599999999999</v>
      </c>
      <c r="R18" s="10">
        <v>99.2</v>
      </c>
      <c r="S18" s="10">
        <v>104.224</v>
      </c>
      <c r="T18" s="10">
        <v>99.63000000000001</v>
      </c>
      <c r="U18" s="10">
        <v>97.463700000000003</v>
      </c>
      <c r="V18" s="10">
        <v>98.800000000000011</v>
      </c>
      <c r="W18" s="10">
        <v>78.867000000000004</v>
      </c>
      <c r="X18" s="10">
        <v>93</v>
      </c>
      <c r="Y18" s="10">
        <v>91.90000000000002</v>
      </c>
      <c r="Z18" s="10">
        <v>99.4</v>
      </c>
      <c r="AA18" s="10">
        <v>98.308099999999996</v>
      </c>
      <c r="AB18" s="10">
        <v>94.206999999999994</v>
      </c>
      <c r="AC18" s="10">
        <v>96</v>
      </c>
      <c r="AD18" s="61">
        <v>98.4</v>
      </c>
      <c r="AE18" s="61">
        <v>98.000000000000014</v>
      </c>
      <c r="AF18" s="7"/>
      <c r="AG18" s="7"/>
      <c r="AH18" s="7"/>
      <c r="AI18" s="7"/>
      <c r="AJ18" s="61"/>
      <c r="AK18" s="7"/>
      <c r="AL18" s="8"/>
    </row>
    <row r="22" spans="1:254" s="19" customFormat="1" ht="45" x14ac:dyDescent="0.25">
      <c r="A22" s="58" t="s">
        <v>274</v>
      </c>
      <c r="B22" s="59" t="s">
        <v>407</v>
      </c>
      <c r="C22" s="59"/>
      <c r="D22" s="1" t="s">
        <v>408</v>
      </c>
      <c r="E22" s="1" t="s">
        <v>409</v>
      </c>
      <c r="F22" s="1" t="s">
        <v>410</v>
      </c>
      <c r="G22" s="1" t="s">
        <v>436</v>
      </c>
      <c r="H22" s="60" t="s">
        <v>437</v>
      </c>
      <c r="I22" s="60" t="s">
        <v>438</v>
      </c>
      <c r="J22" s="60" t="s">
        <v>439</v>
      </c>
      <c r="K22" s="60" t="s">
        <v>440</v>
      </c>
      <c r="L22" s="60" t="s">
        <v>441</v>
      </c>
      <c r="M22" s="60" t="s">
        <v>442</v>
      </c>
      <c r="N22" s="60" t="s">
        <v>443</v>
      </c>
      <c r="O22" s="60" t="s">
        <v>444</v>
      </c>
      <c r="P22" s="60" t="s">
        <v>445</v>
      </c>
      <c r="Q22" s="60" t="s">
        <v>446</v>
      </c>
      <c r="R22" s="60" t="s">
        <v>447</v>
      </c>
      <c r="S22" s="60" t="s">
        <v>448</v>
      </c>
      <c r="T22" s="60" t="s">
        <v>449</v>
      </c>
      <c r="U22" s="60" t="s">
        <v>450</v>
      </c>
      <c r="V22" s="60" t="s">
        <v>451</v>
      </c>
      <c r="W22" s="60" t="s">
        <v>452</v>
      </c>
      <c r="X22" s="60" t="s">
        <v>453</v>
      </c>
      <c r="Y22" s="60" t="s">
        <v>454</v>
      </c>
      <c r="Z22" s="60" t="s">
        <v>455</v>
      </c>
      <c r="AA22" s="60" t="s">
        <v>456</v>
      </c>
      <c r="AB22" s="60" t="s">
        <v>457</v>
      </c>
      <c r="AC22" s="60" t="s">
        <v>458</v>
      </c>
      <c r="AD22" s="1" t="s">
        <v>459</v>
      </c>
      <c r="AE22" s="60" t="s">
        <v>460</v>
      </c>
    </row>
    <row r="23" spans="1:254" x14ac:dyDescent="0.25">
      <c r="A23" s="3" t="s">
        <v>278</v>
      </c>
      <c r="B23" s="6">
        <f t="shared" ref="B23:B39" si="4">((PERCENTILE(G23:AE23,0.75)-PERCENTILE(G23:AE23,0.25))/1.349)</f>
        <v>5.5596738324685058</v>
      </c>
      <c r="C23" s="6"/>
      <c r="D23" s="10">
        <f t="shared" ref="D23:D39" si="5">MEDIAN(G23:AE23)</f>
        <v>92.46</v>
      </c>
      <c r="E23" s="10">
        <f t="shared" ref="E23:E39" si="6">MAX(G23:AE23)</f>
        <v>115.00000000000003</v>
      </c>
      <c r="F23" s="10">
        <f t="shared" ref="F23:F39" si="7">MIN(G23:AE23)</f>
        <v>75</v>
      </c>
      <c r="G23" s="10">
        <v>77.499999999999986</v>
      </c>
      <c r="H23" s="10">
        <v>87.8</v>
      </c>
      <c r="I23" s="10">
        <v>93.5</v>
      </c>
      <c r="J23" s="10">
        <v>100.00000000000004</v>
      </c>
      <c r="K23" s="10">
        <v>93.60499999999999</v>
      </c>
      <c r="L23" s="10">
        <v>90.000000000000028</v>
      </c>
      <c r="M23" s="10">
        <v>88.999999999999986</v>
      </c>
      <c r="N23" s="10">
        <v>94.499999999999986</v>
      </c>
      <c r="O23" s="10">
        <v>90.554999999999993</v>
      </c>
      <c r="P23" s="10">
        <v>80.5</v>
      </c>
      <c r="Q23" s="10">
        <v>84.954999999999998</v>
      </c>
      <c r="R23" s="10">
        <v>76.500000000000014</v>
      </c>
      <c r="S23" s="10">
        <v>96.499999999999986</v>
      </c>
      <c r="T23" s="10">
        <v>83</v>
      </c>
      <c r="U23" s="10">
        <v>93.149999999999991</v>
      </c>
      <c r="V23" s="10">
        <v>95.300000000000011</v>
      </c>
      <c r="W23" s="10">
        <v>98.500000000000028</v>
      </c>
      <c r="X23" s="10">
        <v>75</v>
      </c>
      <c r="Y23" s="10">
        <v>102.00000000000014</v>
      </c>
      <c r="Z23" s="10">
        <v>115.00000000000003</v>
      </c>
      <c r="AA23" s="10">
        <v>96.499999999999986</v>
      </c>
      <c r="AB23" s="10">
        <v>94.499999999999986</v>
      </c>
      <c r="AC23" s="10">
        <v>90.100000000000009</v>
      </c>
      <c r="AD23" s="61">
        <v>89.350000000000023</v>
      </c>
      <c r="AE23" s="61">
        <v>92.46</v>
      </c>
      <c r="AF23" s="8"/>
      <c r="AH23" s="9"/>
      <c r="AM23" s="9"/>
      <c r="AR23" s="9"/>
      <c r="AW23" s="9"/>
      <c r="BB23" s="9"/>
      <c r="BG23" s="9"/>
      <c r="BL23" s="9"/>
      <c r="BQ23" s="9"/>
      <c r="BV23" s="9"/>
      <c r="CA23" s="9"/>
      <c r="CF23" s="9"/>
      <c r="CK23" s="9"/>
      <c r="CP23" s="9"/>
      <c r="CU23" s="9"/>
      <c r="CZ23" s="9"/>
      <c r="DE23" s="9"/>
      <c r="DJ23" s="9"/>
      <c r="DO23" s="9"/>
      <c r="DT23" s="9"/>
      <c r="DY23" s="9"/>
      <c r="ED23" s="9"/>
      <c r="EI23" s="9"/>
      <c r="EN23" s="9"/>
      <c r="ES23" s="9"/>
      <c r="EX23" s="9"/>
      <c r="FC23" s="9"/>
      <c r="FH23" s="9"/>
      <c r="FM23" s="9"/>
      <c r="FR23" s="9"/>
      <c r="FW23" s="9"/>
      <c r="GB23" s="9"/>
      <c r="GG23" s="9"/>
      <c r="GL23" s="9"/>
      <c r="GQ23" s="9"/>
      <c r="GV23" s="9"/>
      <c r="HA23" s="9"/>
      <c r="HF23" s="9"/>
      <c r="HK23" s="9"/>
      <c r="HP23" s="9"/>
      <c r="HU23" s="9"/>
      <c r="HZ23" s="9"/>
      <c r="IE23" s="9"/>
      <c r="IO23" s="9"/>
      <c r="IT23" s="9"/>
    </row>
    <row r="24" spans="1:254" x14ac:dyDescent="0.25">
      <c r="A24" s="3" t="s">
        <v>280</v>
      </c>
      <c r="B24" s="6">
        <f t="shared" si="4"/>
        <v>5.9303187546330722</v>
      </c>
      <c r="C24" s="6"/>
      <c r="D24" s="10">
        <f t="shared" si="5"/>
        <v>100</v>
      </c>
      <c r="E24" s="10">
        <f t="shared" si="6"/>
        <v>145.00000000000028</v>
      </c>
      <c r="F24" s="10">
        <f t="shared" si="7"/>
        <v>-50</v>
      </c>
      <c r="G24" s="10">
        <v>98.500000000000028</v>
      </c>
      <c r="H24" s="10">
        <v>105.00000000000003</v>
      </c>
      <c r="I24" s="10">
        <v>97.000000000000014</v>
      </c>
      <c r="J24" s="10">
        <v>103.99999999999996</v>
      </c>
      <c r="K24" s="10">
        <v>97.335000000000008</v>
      </c>
      <c r="L24" s="10">
        <v>125.00000000000071</v>
      </c>
      <c r="M24" s="10">
        <v>95.93</v>
      </c>
      <c r="N24" s="10">
        <v>100.00000000000009</v>
      </c>
      <c r="O24" s="10">
        <v>101.50000000000001</v>
      </c>
      <c r="P24" s="10">
        <v>102.49999999999999</v>
      </c>
      <c r="Q24" s="10">
        <v>99.450000000000017</v>
      </c>
      <c r="R24" s="10">
        <v>145.00000000000028</v>
      </c>
      <c r="S24" s="10">
        <v>96.499999999999986</v>
      </c>
      <c r="T24" s="10">
        <v>106.49999999999994</v>
      </c>
      <c r="U24" s="10">
        <v>100</v>
      </c>
      <c r="V24" s="10">
        <v>98.05</v>
      </c>
      <c r="W24" s="10">
        <v>106</v>
      </c>
      <c r="X24" s="10">
        <v>-50</v>
      </c>
      <c r="Y24" s="10">
        <v>79.999999999999886</v>
      </c>
      <c r="Z24" s="10">
        <v>109.00000000000007</v>
      </c>
      <c r="AA24" s="10">
        <v>105.50000000000006</v>
      </c>
      <c r="AB24" s="10">
        <v>91.000000000000014</v>
      </c>
      <c r="AC24" s="10">
        <v>92.499999999999986</v>
      </c>
      <c r="AD24" s="61">
        <v>105.00000000000003</v>
      </c>
      <c r="AE24" s="61">
        <v>97.149999999999991</v>
      </c>
      <c r="AF24" s="8"/>
      <c r="AH24" s="9"/>
      <c r="AM24" s="9"/>
      <c r="AR24" s="9"/>
      <c r="AW24" s="9"/>
      <c r="BB24" s="9"/>
      <c r="BG24" s="9"/>
      <c r="BL24" s="9"/>
      <c r="BQ24" s="9"/>
      <c r="BV24" s="9"/>
      <c r="CA24" s="9"/>
      <c r="CF24" s="9"/>
      <c r="CK24" s="9"/>
      <c r="CP24" s="9"/>
      <c r="CU24" s="9"/>
      <c r="CZ24" s="9"/>
      <c r="DE24" s="9"/>
      <c r="DJ24" s="9"/>
      <c r="DO24" s="9"/>
      <c r="DT24" s="9"/>
      <c r="DY24" s="9"/>
      <c r="ED24" s="9"/>
      <c r="EI24" s="9"/>
      <c r="EN24" s="9"/>
      <c r="ES24" s="9"/>
      <c r="EX24" s="9"/>
      <c r="FC24" s="9"/>
      <c r="FH24" s="9"/>
      <c r="FM24" s="9"/>
      <c r="FR24" s="9"/>
      <c r="FW24" s="9"/>
      <c r="GB24" s="9"/>
      <c r="GG24" s="9"/>
      <c r="GL24" s="9"/>
      <c r="GQ24" s="9"/>
      <c r="GV24" s="9"/>
      <c r="HA24" s="9"/>
      <c r="HF24" s="9"/>
      <c r="HK24" s="9"/>
      <c r="HP24" s="9"/>
      <c r="HU24" s="9"/>
      <c r="HZ24" s="9"/>
      <c r="IE24" s="9"/>
      <c r="IO24" s="9"/>
      <c r="IT24" s="9"/>
    </row>
    <row r="25" spans="1:254" x14ac:dyDescent="0.25">
      <c r="A25" s="3" t="s">
        <v>282</v>
      </c>
      <c r="B25" s="6">
        <f t="shared" si="4"/>
        <v>7.7094143810229738</v>
      </c>
      <c r="C25" s="6"/>
      <c r="D25" s="10">
        <f t="shared" si="5"/>
        <v>97.6</v>
      </c>
      <c r="E25" s="10">
        <f t="shared" si="6"/>
        <v>112.00000000000001</v>
      </c>
      <c r="F25" s="10">
        <f t="shared" si="7"/>
        <v>84.7</v>
      </c>
      <c r="G25" s="10">
        <v>90.600000000000009</v>
      </c>
      <c r="H25" s="10">
        <v>99.3</v>
      </c>
      <c r="I25" s="10">
        <v>97</v>
      </c>
      <c r="J25" s="10">
        <v>106</v>
      </c>
      <c r="K25" s="10">
        <v>105</v>
      </c>
      <c r="L25" s="10">
        <v>101</v>
      </c>
      <c r="M25" s="10">
        <v>97.6</v>
      </c>
      <c r="N25" s="10">
        <v>84.7</v>
      </c>
      <c r="O25" s="10">
        <v>92.300000000000011</v>
      </c>
      <c r="P25" s="10">
        <v>95</v>
      </c>
      <c r="Q25" s="10">
        <v>100</v>
      </c>
      <c r="R25" s="10">
        <v>89.2</v>
      </c>
      <c r="S25" s="10">
        <v>99.1</v>
      </c>
      <c r="T25" s="10">
        <v>89.5</v>
      </c>
      <c r="U25" s="10">
        <v>90.3</v>
      </c>
      <c r="V25" s="10">
        <v>107</v>
      </c>
      <c r="W25" s="10">
        <v>85.2</v>
      </c>
      <c r="X25" s="10">
        <v>112.00000000000001</v>
      </c>
      <c r="Y25" s="10">
        <v>100.535</v>
      </c>
      <c r="Z25" s="10">
        <v>104</v>
      </c>
      <c r="AA25" s="10">
        <v>99.9</v>
      </c>
      <c r="AB25" s="10">
        <v>91.5</v>
      </c>
      <c r="AC25" s="10">
        <v>94.399999999999991</v>
      </c>
      <c r="AD25" s="61">
        <v>107</v>
      </c>
      <c r="AE25" s="61">
        <v>88.6</v>
      </c>
      <c r="AF25" s="8"/>
      <c r="AH25" s="9"/>
      <c r="AM25" s="9"/>
      <c r="AR25" s="9"/>
      <c r="AW25" s="9"/>
      <c r="BB25" s="9"/>
      <c r="BG25" s="9"/>
      <c r="BL25" s="9"/>
      <c r="BQ25" s="9"/>
      <c r="BV25" s="9"/>
      <c r="CA25" s="9"/>
      <c r="CF25" s="9"/>
      <c r="CK25" s="9"/>
      <c r="CP25" s="9"/>
      <c r="CU25" s="9"/>
      <c r="CZ25" s="9"/>
      <c r="DE25" s="9"/>
      <c r="DJ25" s="9"/>
      <c r="DO25" s="9"/>
      <c r="DT25" s="9"/>
      <c r="DY25" s="9"/>
      <c r="ED25" s="9"/>
      <c r="EI25" s="9"/>
      <c r="EN25" s="9"/>
      <c r="ES25" s="9"/>
      <c r="EX25" s="9"/>
      <c r="FC25" s="9"/>
      <c r="FH25" s="9"/>
      <c r="FM25" s="9"/>
      <c r="FR25" s="9"/>
      <c r="FW25" s="9"/>
      <c r="GB25" s="9"/>
      <c r="GG25" s="9"/>
      <c r="GL25" s="9"/>
      <c r="GQ25" s="9"/>
      <c r="GV25" s="9"/>
      <c r="HA25" s="9"/>
      <c r="HF25" s="9"/>
      <c r="HK25" s="9"/>
      <c r="HP25" s="9"/>
      <c r="HU25" s="9"/>
      <c r="HZ25" s="9"/>
      <c r="IE25" s="9"/>
      <c r="IO25" s="9"/>
      <c r="IT25" s="9"/>
    </row>
    <row r="26" spans="1:254" x14ac:dyDescent="0.25">
      <c r="A26" s="3" t="s">
        <v>284</v>
      </c>
      <c r="B26" s="6">
        <f t="shared" si="4"/>
        <v>6.5715344699777685</v>
      </c>
      <c r="C26" s="6"/>
      <c r="D26" s="10">
        <f t="shared" si="5"/>
        <v>100.8</v>
      </c>
      <c r="E26" s="10">
        <f t="shared" si="6"/>
        <v>108.5</v>
      </c>
      <c r="F26" s="10">
        <f t="shared" si="7"/>
        <v>-55.000000000000071</v>
      </c>
      <c r="G26" s="10">
        <v>103</v>
      </c>
      <c r="H26" s="10">
        <v>103</v>
      </c>
      <c r="I26" s="10">
        <v>101.95</v>
      </c>
      <c r="J26" s="10">
        <v>94.100000000000009</v>
      </c>
      <c r="K26" s="10">
        <v>98.086500000000001</v>
      </c>
      <c r="L26" s="10">
        <v>94.899999999999977</v>
      </c>
      <c r="M26" s="10">
        <v>93.265999999999991</v>
      </c>
      <c r="N26" s="10">
        <v>91.25</v>
      </c>
      <c r="O26" s="10">
        <v>106.22999999999998</v>
      </c>
      <c r="P26" s="10">
        <v>94.234999999999999</v>
      </c>
      <c r="Q26" s="10">
        <v>92.100000000000009</v>
      </c>
      <c r="R26" s="10">
        <v>93.335000000000008</v>
      </c>
      <c r="S26" s="10">
        <v>100.99999999999997</v>
      </c>
      <c r="T26" s="10">
        <v>106.1</v>
      </c>
      <c r="U26" s="10">
        <v>104.30000000000001</v>
      </c>
      <c r="V26" s="10">
        <v>103.58500000000002</v>
      </c>
      <c r="W26" s="10">
        <v>100.8</v>
      </c>
      <c r="X26" s="10">
        <v>-55.000000000000071</v>
      </c>
      <c r="Y26" s="10">
        <v>100</v>
      </c>
      <c r="Z26" s="10">
        <v>105.28500000000001</v>
      </c>
      <c r="AA26" s="10">
        <v>108.5</v>
      </c>
      <c r="AB26" s="10">
        <v>99.000000000000014</v>
      </c>
      <c r="AC26" s="10">
        <v>102.77500000000002</v>
      </c>
      <c r="AD26" s="61">
        <v>103.10000000000001</v>
      </c>
      <c r="AE26" s="61">
        <v>98.910499999999999</v>
      </c>
      <c r="AF26" s="8"/>
      <c r="AH26" s="9"/>
      <c r="AM26" s="9"/>
      <c r="AR26" s="9"/>
      <c r="AW26" s="9"/>
      <c r="BB26" s="9"/>
      <c r="BG26" s="9"/>
      <c r="BL26" s="9"/>
      <c r="BQ26" s="9"/>
      <c r="BV26" s="9"/>
      <c r="CA26" s="9"/>
      <c r="CF26" s="9"/>
      <c r="CK26" s="9"/>
      <c r="CP26" s="9"/>
      <c r="CU26" s="9"/>
      <c r="CZ26" s="9"/>
      <c r="DE26" s="9"/>
      <c r="DJ26" s="9"/>
      <c r="DO26" s="9"/>
      <c r="DT26" s="9"/>
      <c r="DY26" s="9"/>
      <c r="ED26" s="9"/>
      <c r="EI26" s="9"/>
      <c r="EN26" s="9"/>
      <c r="ES26" s="9"/>
      <c r="EX26" s="9"/>
      <c r="FC26" s="9"/>
      <c r="FH26" s="9"/>
      <c r="FM26" s="9"/>
      <c r="FR26" s="9"/>
      <c r="FW26" s="9"/>
      <c r="GB26" s="9"/>
      <c r="GG26" s="9"/>
      <c r="GL26" s="9"/>
      <c r="GQ26" s="9"/>
      <c r="GV26" s="9"/>
      <c r="HA26" s="9"/>
      <c r="HF26" s="9"/>
      <c r="HK26" s="9"/>
      <c r="HP26" s="9"/>
      <c r="HU26" s="9"/>
      <c r="HZ26" s="9"/>
      <c r="IE26" s="9"/>
      <c r="IO26" s="9"/>
      <c r="IT26" s="9"/>
    </row>
    <row r="27" spans="1:254" x14ac:dyDescent="0.25">
      <c r="A27" s="3" t="s">
        <v>286</v>
      </c>
      <c r="B27" s="6">
        <f t="shared" si="4"/>
        <v>3.7805782060785833</v>
      </c>
      <c r="C27" s="6"/>
      <c r="D27" s="10">
        <f t="shared" si="5"/>
        <v>97</v>
      </c>
      <c r="E27" s="10">
        <f t="shared" si="6"/>
        <v>103.22</v>
      </c>
      <c r="F27" s="10">
        <f t="shared" si="7"/>
        <v>86.7</v>
      </c>
      <c r="G27" s="10">
        <v>100.215</v>
      </c>
      <c r="H27" s="10">
        <v>99.346000000000004</v>
      </c>
      <c r="I27" s="10">
        <v>99.879499999999993</v>
      </c>
      <c r="J27" s="10">
        <v>103.22</v>
      </c>
      <c r="K27" s="10">
        <v>94.899999999999991</v>
      </c>
      <c r="L27" s="10">
        <v>97</v>
      </c>
      <c r="M27" s="10">
        <v>100</v>
      </c>
      <c r="N27" s="10">
        <v>98.9</v>
      </c>
      <c r="O27" s="10">
        <v>95.199999999999989</v>
      </c>
      <c r="P27" s="10">
        <v>91.9</v>
      </c>
      <c r="Q27" s="10">
        <v>92</v>
      </c>
      <c r="R27" s="10">
        <v>97</v>
      </c>
      <c r="S27" s="10">
        <v>90.87</v>
      </c>
      <c r="T27" s="10">
        <v>101</v>
      </c>
      <c r="U27" s="10">
        <v>98.2</v>
      </c>
      <c r="V27" s="10">
        <v>94.699999999999989</v>
      </c>
      <c r="W27" s="10">
        <v>97</v>
      </c>
      <c r="X27" s="10">
        <v>100.31000000000002</v>
      </c>
      <c r="Y27" s="10">
        <v>99.61</v>
      </c>
      <c r="Z27" s="10">
        <v>96.6</v>
      </c>
      <c r="AA27" s="10">
        <v>92.7</v>
      </c>
      <c r="AB27" s="10">
        <v>98.6</v>
      </c>
      <c r="AC27" s="10">
        <v>86.7</v>
      </c>
      <c r="AD27" s="61">
        <v>99.8</v>
      </c>
      <c r="AE27" s="61">
        <v>92.7</v>
      </c>
      <c r="AF27" s="8"/>
      <c r="AH27" s="9"/>
      <c r="AM27" s="9"/>
      <c r="AR27" s="9"/>
      <c r="AW27" s="9"/>
      <c r="BB27" s="9"/>
      <c r="BG27" s="9"/>
      <c r="BL27" s="9"/>
      <c r="BQ27" s="9"/>
      <c r="BV27" s="9"/>
      <c r="CA27" s="9"/>
      <c r="CF27" s="9"/>
      <c r="CK27" s="9"/>
      <c r="CP27" s="9"/>
      <c r="CU27" s="9"/>
      <c r="CZ27" s="9"/>
      <c r="DE27" s="9"/>
      <c r="DJ27" s="9"/>
      <c r="DO27" s="9"/>
      <c r="DT27" s="9"/>
      <c r="DY27" s="9"/>
      <c r="ED27" s="9"/>
      <c r="EI27" s="9"/>
      <c r="EN27" s="9"/>
      <c r="ES27" s="9"/>
      <c r="EX27" s="9"/>
      <c r="FC27" s="9"/>
      <c r="FH27" s="9"/>
      <c r="FM27" s="9"/>
      <c r="FR27" s="9"/>
      <c r="FW27" s="9"/>
      <c r="GB27" s="9"/>
      <c r="GG27" s="9"/>
      <c r="GL27" s="9"/>
      <c r="GQ27" s="9"/>
      <c r="GV27" s="9"/>
      <c r="HA27" s="9"/>
      <c r="HF27" s="9"/>
      <c r="HK27" s="9"/>
      <c r="HP27" s="9"/>
      <c r="HU27" s="9"/>
      <c r="HZ27" s="9"/>
      <c r="IE27" s="9"/>
      <c r="IO27" s="9"/>
      <c r="IT27" s="9"/>
    </row>
    <row r="28" spans="1:254" x14ac:dyDescent="0.25">
      <c r="A28" s="3" t="s">
        <v>288</v>
      </c>
      <c r="B28" s="6">
        <f t="shared" si="4"/>
        <v>10.748702742772446</v>
      </c>
      <c r="C28" s="6"/>
      <c r="D28" s="10">
        <f t="shared" si="5"/>
        <v>95.000000000000014</v>
      </c>
      <c r="E28" s="10">
        <f t="shared" si="6"/>
        <v>114.99999999999986</v>
      </c>
      <c r="F28" s="10">
        <f t="shared" si="7"/>
        <v>-50</v>
      </c>
      <c r="G28" s="10">
        <v>96.000000000000043</v>
      </c>
      <c r="H28" s="10">
        <v>103.74999999999999</v>
      </c>
      <c r="I28" s="10">
        <v>105.35000000000001</v>
      </c>
      <c r="J28" s="10">
        <v>98</v>
      </c>
      <c r="K28" s="10">
        <v>82.152249999999995</v>
      </c>
      <c r="L28" s="10">
        <v>107.99999999999999</v>
      </c>
      <c r="M28" s="10">
        <v>82.034999999999997</v>
      </c>
      <c r="N28" s="10">
        <v>95.000000000000014</v>
      </c>
      <c r="O28" s="10">
        <v>94.55</v>
      </c>
      <c r="P28" s="10">
        <v>86</v>
      </c>
      <c r="Q28" s="10">
        <v>74.599999999999994</v>
      </c>
      <c r="R28" s="10">
        <v>63.5</v>
      </c>
      <c r="S28" s="10">
        <v>77</v>
      </c>
      <c r="T28" s="10">
        <v>103.99999999999999</v>
      </c>
      <c r="U28" s="10">
        <v>87.449999999999989</v>
      </c>
      <c r="V28" s="10">
        <v>92.65</v>
      </c>
      <c r="W28" s="10">
        <v>93.999999999999972</v>
      </c>
      <c r="X28" s="10">
        <v>-50</v>
      </c>
      <c r="Y28" s="10">
        <v>114.99999999999986</v>
      </c>
      <c r="Z28" s="10">
        <v>100.50000000000003</v>
      </c>
      <c r="AA28" s="10">
        <v>97.000000000000014</v>
      </c>
      <c r="AB28" s="10">
        <v>102</v>
      </c>
      <c r="AC28" s="10">
        <v>87.65</v>
      </c>
      <c r="AD28" s="61">
        <v>97.1</v>
      </c>
      <c r="AE28" s="61">
        <v>97.300000000000011</v>
      </c>
      <c r="AF28" s="8"/>
      <c r="AH28" s="9"/>
      <c r="AM28" s="9"/>
      <c r="AR28" s="9"/>
      <c r="AW28" s="9"/>
      <c r="BB28" s="9"/>
      <c r="BG28" s="9"/>
      <c r="BL28" s="9"/>
      <c r="BQ28" s="9"/>
      <c r="BV28" s="9"/>
      <c r="CA28" s="9"/>
      <c r="CF28" s="9"/>
      <c r="CK28" s="9"/>
      <c r="CP28" s="9"/>
      <c r="CU28" s="9"/>
      <c r="CZ28" s="9"/>
      <c r="DE28" s="9"/>
      <c r="DJ28" s="9"/>
      <c r="DO28" s="9"/>
      <c r="DT28" s="9"/>
      <c r="DY28" s="9"/>
      <c r="ED28" s="9"/>
      <c r="EI28" s="9"/>
      <c r="EN28" s="9"/>
      <c r="ES28" s="9"/>
      <c r="EX28" s="9"/>
      <c r="FC28" s="9"/>
      <c r="FH28" s="9"/>
      <c r="FM28" s="9"/>
      <c r="FR28" s="9"/>
      <c r="FW28" s="9"/>
      <c r="GB28" s="9"/>
      <c r="GG28" s="9"/>
      <c r="GL28" s="9"/>
      <c r="GQ28" s="9"/>
      <c r="GV28" s="9"/>
      <c r="HA28" s="9"/>
      <c r="HF28" s="9"/>
      <c r="HK28" s="9"/>
      <c r="HP28" s="9"/>
      <c r="HU28" s="9"/>
      <c r="HZ28" s="9"/>
      <c r="IE28" s="9"/>
      <c r="IO28" s="9"/>
      <c r="IT28" s="9"/>
    </row>
    <row r="29" spans="1:254" x14ac:dyDescent="0.25">
      <c r="A29" s="3" t="s">
        <v>290</v>
      </c>
      <c r="B29" s="6">
        <f t="shared" si="4"/>
        <v>17.346182357301711</v>
      </c>
      <c r="C29" s="6"/>
      <c r="D29" s="10">
        <f t="shared" si="5"/>
        <v>83.2</v>
      </c>
      <c r="E29" s="10">
        <f t="shared" si="6"/>
        <v>130</v>
      </c>
      <c r="F29" s="10">
        <f t="shared" si="7"/>
        <v>28.599999999999998</v>
      </c>
      <c r="G29" s="10">
        <v>74.599999999999994</v>
      </c>
      <c r="H29" s="10">
        <v>92</v>
      </c>
      <c r="I29" s="10">
        <v>110.00000000000001</v>
      </c>
      <c r="J29" s="10">
        <v>96.6</v>
      </c>
      <c r="K29" s="10">
        <v>119</v>
      </c>
      <c r="L29" s="10">
        <v>52.580000000000005</v>
      </c>
      <c r="M29" s="10">
        <v>130</v>
      </c>
      <c r="N29" s="10">
        <v>36.799999999999997</v>
      </c>
      <c r="O29" s="10">
        <v>49.3</v>
      </c>
      <c r="P29" s="10">
        <v>78.236000000000004</v>
      </c>
      <c r="Q29" s="10">
        <v>81</v>
      </c>
      <c r="R29" s="10">
        <v>72.399999999999991</v>
      </c>
      <c r="S29" s="10">
        <v>89.7</v>
      </c>
      <c r="T29" s="10">
        <v>28.599999999999998</v>
      </c>
      <c r="U29" s="10">
        <v>56.000000000000007</v>
      </c>
      <c r="V29" s="10">
        <v>95.8</v>
      </c>
      <c r="W29" s="10">
        <v>81.3</v>
      </c>
      <c r="X29" s="10">
        <v>109.00000000000001</v>
      </c>
      <c r="Y29" s="10">
        <v>78.400000000000006</v>
      </c>
      <c r="Z29" s="10">
        <v>97.5</v>
      </c>
      <c r="AA29" s="10">
        <v>71.099999999999994</v>
      </c>
      <c r="AB29" s="10">
        <v>89.8</v>
      </c>
      <c r="AC29" s="10">
        <v>83.2</v>
      </c>
      <c r="AD29" s="61">
        <v>95.6</v>
      </c>
      <c r="AE29" s="61">
        <v>94.1</v>
      </c>
      <c r="AF29" s="8"/>
      <c r="AH29" s="9"/>
      <c r="AM29" s="9"/>
      <c r="AR29" s="9"/>
      <c r="AW29" s="9"/>
      <c r="BB29" s="9"/>
      <c r="BG29" s="9"/>
      <c r="BL29" s="9"/>
      <c r="BQ29" s="9"/>
      <c r="BV29" s="9"/>
      <c r="CA29" s="9"/>
      <c r="CF29" s="9"/>
      <c r="CK29" s="9"/>
      <c r="CP29" s="9"/>
      <c r="CU29" s="9"/>
      <c r="CZ29" s="9"/>
      <c r="DE29" s="9"/>
      <c r="DJ29" s="9"/>
      <c r="DO29" s="9"/>
      <c r="DT29" s="9"/>
      <c r="DY29" s="9"/>
      <c r="ED29" s="9"/>
      <c r="EI29" s="9"/>
      <c r="EN29" s="9"/>
      <c r="ES29" s="9"/>
      <c r="EX29" s="9"/>
      <c r="FC29" s="9"/>
      <c r="FH29" s="9"/>
      <c r="FM29" s="9"/>
      <c r="FR29" s="9"/>
      <c r="FW29" s="9"/>
      <c r="GB29" s="9"/>
      <c r="GG29" s="9"/>
      <c r="GL29" s="9"/>
      <c r="GQ29" s="9"/>
      <c r="GV29" s="9"/>
      <c r="HA29" s="9"/>
      <c r="HF29" s="9"/>
      <c r="HK29" s="9"/>
      <c r="HP29" s="9"/>
      <c r="HU29" s="9"/>
      <c r="HZ29" s="9"/>
      <c r="IE29" s="9"/>
      <c r="IO29" s="9"/>
      <c r="IT29" s="9"/>
    </row>
    <row r="30" spans="1:254" x14ac:dyDescent="0.25">
      <c r="A30" s="3" t="s">
        <v>292</v>
      </c>
      <c r="B30" s="6">
        <f t="shared" si="4"/>
        <v>4.9666419570051916</v>
      </c>
      <c r="C30" s="6"/>
      <c r="D30" s="10">
        <f t="shared" si="5"/>
        <v>96.499999999999986</v>
      </c>
      <c r="E30" s="10">
        <f t="shared" si="6"/>
        <v>295.00000000000028</v>
      </c>
      <c r="F30" s="10">
        <f t="shared" si="7"/>
        <v>25</v>
      </c>
      <c r="G30" s="10">
        <v>82.500000000000014</v>
      </c>
      <c r="H30" s="10">
        <v>99.9</v>
      </c>
      <c r="I30" s="10">
        <v>98.25</v>
      </c>
      <c r="J30" s="10">
        <v>93.000000000000014</v>
      </c>
      <c r="K30" s="10">
        <v>97.555000000000007</v>
      </c>
      <c r="L30" s="10">
        <v>98.499999999999986</v>
      </c>
      <c r="M30" s="10">
        <v>96.44</v>
      </c>
      <c r="N30" s="10">
        <v>85.000000000000014</v>
      </c>
      <c r="O30" s="10">
        <v>100.25</v>
      </c>
      <c r="P30" s="10">
        <v>93.55</v>
      </c>
      <c r="Q30" s="10">
        <v>94.75</v>
      </c>
      <c r="R30" s="10">
        <v>97</v>
      </c>
      <c r="S30" s="10">
        <v>95.5</v>
      </c>
      <c r="T30" s="10">
        <v>108.00000000000003</v>
      </c>
      <c r="U30" s="10">
        <v>105.25</v>
      </c>
      <c r="V30" s="10">
        <v>101.47000000000001</v>
      </c>
      <c r="W30" s="10">
        <v>92.8</v>
      </c>
      <c r="X30" s="10">
        <v>25</v>
      </c>
      <c r="Y30" s="10">
        <v>145.00000000000011</v>
      </c>
      <c r="Z30" s="10">
        <v>295.00000000000028</v>
      </c>
      <c r="AA30" s="10">
        <v>103.2</v>
      </c>
      <c r="AB30" s="10">
        <v>96.499999999999986</v>
      </c>
      <c r="AC30" s="10">
        <v>96</v>
      </c>
      <c r="AD30" s="61">
        <v>88.300000000000011</v>
      </c>
      <c r="AE30" s="61">
        <v>93.56</v>
      </c>
      <c r="AF30" s="8"/>
      <c r="AH30" s="9"/>
      <c r="AM30" s="9"/>
      <c r="AR30" s="9"/>
      <c r="AW30" s="9"/>
      <c r="BB30" s="9"/>
      <c r="BG30" s="9"/>
      <c r="BL30" s="9"/>
      <c r="BQ30" s="9"/>
      <c r="BV30" s="9"/>
      <c r="CA30" s="9"/>
      <c r="CF30" s="9"/>
      <c r="CK30" s="9"/>
      <c r="CP30" s="9"/>
      <c r="CU30" s="9"/>
      <c r="CZ30" s="9"/>
      <c r="DE30" s="9"/>
      <c r="DJ30" s="9"/>
      <c r="DO30" s="9"/>
      <c r="DT30" s="9"/>
      <c r="DY30" s="9"/>
      <c r="ED30" s="9"/>
      <c r="EI30" s="9"/>
      <c r="EN30" s="9"/>
      <c r="ES30" s="9"/>
      <c r="EX30" s="9"/>
      <c r="FC30" s="9"/>
      <c r="FH30" s="9"/>
      <c r="FM30" s="9"/>
      <c r="FR30" s="9"/>
      <c r="FW30" s="9"/>
      <c r="GB30" s="9"/>
      <c r="GG30" s="9"/>
      <c r="GL30" s="9"/>
      <c r="GQ30" s="9"/>
      <c r="GV30" s="9"/>
      <c r="HA30" s="9"/>
      <c r="HF30" s="9"/>
      <c r="HK30" s="9"/>
      <c r="HP30" s="9"/>
      <c r="HU30" s="9"/>
      <c r="HZ30" s="9"/>
      <c r="IE30" s="9"/>
      <c r="IO30" s="9"/>
      <c r="IT30" s="9"/>
    </row>
    <row r="31" spans="1:254" x14ac:dyDescent="0.25">
      <c r="A31" s="3" t="s">
        <v>294</v>
      </c>
      <c r="B31" s="6">
        <f t="shared" si="4"/>
        <v>8.1541882876204905</v>
      </c>
      <c r="C31" s="6"/>
      <c r="D31" s="10">
        <f t="shared" si="5"/>
        <v>100</v>
      </c>
      <c r="E31" s="10">
        <f t="shared" si="6"/>
        <v>129.99999999999989</v>
      </c>
      <c r="F31" s="10">
        <f t="shared" si="7"/>
        <v>80.000000000000426</v>
      </c>
      <c r="G31" s="10">
        <v>100</v>
      </c>
      <c r="H31" s="10">
        <v>105.2</v>
      </c>
      <c r="I31" s="10">
        <v>99.500000000000014</v>
      </c>
      <c r="J31" s="10">
        <v>100.99999999999997</v>
      </c>
      <c r="K31" s="10">
        <v>94.35</v>
      </c>
      <c r="L31" s="10">
        <v>107.50000000000001</v>
      </c>
      <c r="M31" s="10">
        <v>93.11</v>
      </c>
      <c r="N31" s="10">
        <v>93.5</v>
      </c>
      <c r="O31" s="10">
        <v>100.50000000000001</v>
      </c>
      <c r="P31" s="10">
        <v>96</v>
      </c>
      <c r="Q31" s="10">
        <v>92.750000000000014</v>
      </c>
      <c r="R31" s="10">
        <v>100.20000000000002</v>
      </c>
      <c r="S31" s="10">
        <v>91.500000000000085</v>
      </c>
      <c r="T31" s="10">
        <v>99.500000000000014</v>
      </c>
      <c r="U31" s="10">
        <v>109.3</v>
      </c>
      <c r="V31" s="10">
        <v>101.50000000000001</v>
      </c>
      <c r="W31" s="10">
        <v>104.50000000000004</v>
      </c>
      <c r="X31" s="10">
        <v>125</v>
      </c>
      <c r="Y31" s="10">
        <v>80.000000000000426</v>
      </c>
      <c r="Z31" s="10">
        <v>129.99999999999989</v>
      </c>
      <c r="AA31" s="10">
        <v>106.99999999999999</v>
      </c>
      <c r="AB31" s="10">
        <v>90.499999999999943</v>
      </c>
      <c r="AC31" s="10">
        <v>93.75</v>
      </c>
      <c r="AD31" s="61">
        <v>101.49999999999997</v>
      </c>
      <c r="AE31" s="61">
        <v>92.89500000000001</v>
      </c>
      <c r="AF31" s="8"/>
      <c r="AH31" s="9"/>
      <c r="AM31" s="9"/>
      <c r="AR31" s="9"/>
      <c r="AW31" s="9"/>
      <c r="BB31" s="9"/>
      <c r="BG31" s="9"/>
      <c r="BL31" s="9"/>
      <c r="BQ31" s="9"/>
      <c r="BV31" s="9"/>
      <c r="CA31" s="9"/>
      <c r="CF31" s="9"/>
      <c r="CK31" s="9"/>
      <c r="CP31" s="9"/>
      <c r="CU31" s="9"/>
      <c r="CZ31" s="9"/>
      <c r="DE31" s="9"/>
      <c r="DJ31" s="9"/>
      <c r="DO31" s="9"/>
      <c r="DT31" s="9"/>
      <c r="DY31" s="9"/>
      <c r="ED31" s="9"/>
      <c r="EI31" s="9"/>
      <c r="EN31" s="9"/>
      <c r="ES31" s="9"/>
      <c r="EX31" s="9"/>
      <c r="FC31" s="9"/>
      <c r="FH31" s="9"/>
      <c r="FM31" s="9"/>
      <c r="FR31" s="9"/>
      <c r="FW31" s="9"/>
      <c r="GB31" s="9"/>
      <c r="GG31" s="9"/>
      <c r="GL31" s="9"/>
      <c r="GQ31" s="9"/>
      <c r="GV31" s="9"/>
      <c r="HA31" s="9"/>
      <c r="HF31" s="9"/>
      <c r="HK31" s="9"/>
      <c r="HP31" s="9"/>
      <c r="HU31" s="9"/>
      <c r="HZ31" s="9"/>
      <c r="IE31" s="9"/>
      <c r="IO31" s="9"/>
      <c r="IT31" s="9"/>
    </row>
    <row r="32" spans="1:254" x14ac:dyDescent="0.25">
      <c r="A32" s="3" t="s">
        <v>296</v>
      </c>
      <c r="B32" s="6">
        <f t="shared" si="4"/>
        <v>6.1156412157153346</v>
      </c>
      <c r="C32" s="6"/>
      <c r="D32" s="10">
        <f t="shared" si="5"/>
        <v>98.499999999999986</v>
      </c>
      <c r="E32" s="10">
        <f t="shared" si="6"/>
        <v>108</v>
      </c>
      <c r="F32" s="10">
        <f t="shared" si="7"/>
        <v>-330.00000000000045</v>
      </c>
      <c r="G32" s="10">
        <v>96.000000000000014</v>
      </c>
      <c r="H32" s="10">
        <v>103.465</v>
      </c>
      <c r="I32" s="10">
        <v>98.9</v>
      </c>
      <c r="J32" s="10">
        <v>87.5</v>
      </c>
      <c r="K32" s="10">
        <v>98.935000000000002</v>
      </c>
      <c r="L32" s="10">
        <v>96.000000000000014</v>
      </c>
      <c r="M32" s="10">
        <v>89.736000000000018</v>
      </c>
      <c r="N32" s="10">
        <v>79</v>
      </c>
      <c r="O32" s="10">
        <v>97.25</v>
      </c>
      <c r="P32" s="10">
        <v>99.699999999999989</v>
      </c>
      <c r="Q32" s="10">
        <v>100.25</v>
      </c>
      <c r="R32" s="10">
        <v>102.8</v>
      </c>
      <c r="S32" s="10">
        <v>99.350000000000009</v>
      </c>
      <c r="T32" s="10">
        <v>98.499999999999986</v>
      </c>
      <c r="U32" s="10">
        <v>99.1</v>
      </c>
      <c r="V32" s="10">
        <v>100.59999999999998</v>
      </c>
      <c r="W32" s="10">
        <v>90.7</v>
      </c>
      <c r="X32" s="10">
        <v>-330.00000000000045</v>
      </c>
      <c r="Y32" s="10">
        <v>108</v>
      </c>
      <c r="Z32" s="10">
        <v>98.699999999999989</v>
      </c>
      <c r="AA32" s="10">
        <v>98.4</v>
      </c>
      <c r="AB32" s="10">
        <v>84.5</v>
      </c>
      <c r="AC32" s="10">
        <v>91.45</v>
      </c>
      <c r="AD32" s="61">
        <v>100.15</v>
      </c>
      <c r="AE32" s="61">
        <v>96.95</v>
      </c>
      <c r="AF32" s="8"/>
      <c r="AH32" s="9"/>
      <c r="AM32" s="9"/>
      <c r="AR32" s="9"/>
      <c r="AW32" s="9"/>
      <c r="BB32" s="9"/>
      <c r="BG32" s="9"/>
      <c r="BL32" s="9"/>
      <c r="BQ32" s="9"/>
      <c r="BV32" s="9"/>
      <c r="CA32" s="9"/>
      <c r="CF32" s="9"/>
      <c r="CK32" s="9"/>
      <c r="CP32" s="9"/>
      <c r="CU32" s="9"/>
      <c r="CZ32" s="9"/>
      <c r="DE32" s="9"/>
      <c r="DJ32" s="9"/>
      <c r="DO32" s="9"/>
      <c r="DT32" s="9"/>
      <c r="DY32" s="9"/>
      <c r="ED32" s="9"/>
      <c r="EI32" s="9"/>
      <c r="EN32" s="9"/>
      <c r="ES32" s="9"/>
      <c r="EX32" s="9"/>
      <c r="FC32" s="9"/>
      <c r="FH32" s="9"/>
      <c r="FM32" s="9"/>
      <c r="FR32" s="9"/>
      <c r="FW32" s="9"/>
      <c r="GB32" s="9"/>
      <c r="GG32" s="9"/>
      <c r="GL32" s="9"/>
      <c r="GQ32" s="9"/>
      <c r="GV32" s="9"/>
      <c r="HA32" s="9"/>
      <c r="HF32" s="9"/>
      <c r="HK32" s="9"/>
      <c r="HP32" s="9"/>
      <c r="HU32" s="9"/>
      <c r="HZ32" s="9"/>
      <c r="IE32" s="9"/>
      <c r="IO32" s="9"/>
      <c r="IT32" s="9"/>
    </row>
    <row r="33" spans="1:254" x14ac:dyDescent="0.25">
      <c r="A33" s="3" t="s">
        <v>298</v>
      </c>
      <c r="B33" s="6">
        <f t="shared" si="4"/>
        <v>17.716827279466266</v>
      </c>
      <c r="C33" s="6"/>
      <c r="D33" s="10">
        <f t="shared" si="5"/>
        <v>87</v>
      </c>
      <c r="E33" s="10">
        <f t="shared" si="6"/>
        <v>148.4</v>
      </c>
      <c r="F33" s="10">
        <f t="shared" si="7"/>
        <v>34.300000000000004</v>
      </c>
      <c r="G33" s="10">
        <v>55.600000000000009</v>
      </c>
      <c r="H33" s="10">
        <v>80.300000000000011</v>
      </c>
      <c r="I33" s="10">
        <v>106</v>
      </c>
      <c r="J33" s="10">
        <v>92.861000000000004</v>
      </c>
      <c r="K33" s="10">
        <v>110.00000000000001</v>
      </c>
      <c r="L33" s="10">
        <v>45.7</v>
      </c>
      <c r="M33" s="10">
        <v>148.4</v>
      </c>
      <c r="N33" s="10">
        <v>34.300000000000004</v>
      </c>
      <c r="O33" s="10">
        <v>76.900000000000006</v>
      </c>
      <c r="P33" s="10">
        <v>77.3</v>
      </c>
      <c r="Q33" s="10">
        <v>85.8</v>
      </c>
      <c r="R33" s="10">
        <v>74.2</v>
      </c>
      <c r="S33" s="10">
        <v>92.5</v>
      </c>
      <c r="T33" s="10">
        <v>53.7</v>
      </c>
      <c r="U33" s="10">
        <v>64.2</v>
      </c>
      <c r="V33" s="10">
        <v>102</v>
      </c>
      <c r="W33" s="10">
        <v>87.2</v>
      </c>
      <c r="X33" s="10">
        <v>98.1</v>
      </c>
      <c r="Y33" s="10">
        <v>89.8</v>
      </c>
      <c r="Z33" s="10">
        <v>95.8</v>
      </c>
      <c r="AA33" s="10">
        <v>46.5</v>
      </c>
      <c r="AB33" s="10">
        <v>102</v>
      </c>
      <c r="AC33" s="10">
        <v>87</v>
      </c>
      <c r="AD33" s="61">
        <v>81.599999999999994</v>
      </c>
      <c r="AE33" s="61">
        <v>102</v>
      </c>
      <c r="AF33" s="8"/>
      <c r="AH33" s="9"/>
      <c r="AM33" s="9"/>
      <c r="AR33" s="9"/>
      <c r="AW33" s="9"/>
      <c r="BB33" s="9"/>
      <c r="BG33" s="9"/>
      <c r="BL33" s="9"/>
      <c r="BQ33" s="9"/>
      <c r="BV33" s="9"/>
      <c r="CA33" s="9"/>
      <c r="CF33" s="9"/>
      <c r="CK33" s="9"/>
      <c r="CP33" s="9"/>
      <c r="CU33" s="9"/>
      <c r="CZ33" s="9"/>
      <c r="DE33" s="9"/>
      <c r="DJ33" s="9"/>
      <c r="DO33" s="9"/>
      <c r="DT33" s="9"/>
      <c r="DY33" s="9"/>
      <c r="ED33" s="9"/>
      <c r="EI33" s="9"/>
      <c r="EN33" s="9"/>
      <c r="ES33" s="9"/>
      <c r="EX33" s="9"/>
      <c r="FC33" s="9"/>
      <c r="FH33" s="9"/>
      <c r="FM33" s="9"/>
      <c r="FR33" s="9"/>
      <c r="FW33" s="9"/>
      <c r="GB33" s="9"/>
      <c r="GG33" s="9"/>
      <c r="GL33" s="9"/>
      <c r="GQ33" s="9"/>
      <c r="GV33" s="9"/>
      <c r="HA33" s="9"/>
      <c r="HF33" s="9"/>
      <c r="HK33" s="9"/>
      <c r="HP33" s="9"/>
      <c r="HU33" s="9"/>
      <c r="HZ33" s="9"/>
      <c r="IE33" s="9"/>
      <c r="IO33" s="9"/>
      <c r="IT33" s="9"/>
    </row>
    <row r="34" spans="1:254" x14ac:dyDescent="0.25">
      <c r="A34" s="3" t="s">
        <v>29</v>
      </c>
      <c r="B34" s="6">
        <f t="shared" si="4"/>
        <v>10.971089696071152</v>
      </c>
      <c r="C34" s="6"/>
      <c r="D34" s="10">
        <f t="shared" si="5"/>
        <v>98.500000000000028</v>
      </c>
      <c r="E34" s="10">
        <f t="shared" si="6"/>
        <v>117.00000000000009</v>
      </c>
      <c r="F34" s="10">
        <f t="shared" si="7"/>
        <v>-214.99999999999986</v>
      </c>
      <c r="G34" s="10">
        <v>117.00000000000009</v>
      </c>
      <c r="H34" s="10">
        <v>104.62649999999999</v>
      </c>
      <c r="I34" s="10">
        <v>105</v>
      </c>
      <c r="J34" s="10">
        <v>71.499999999999986</v>
      </c>
      <c r="K34" s="10">
        <v>99.050000000000011</v>
      </c>
      <c r="L34" s="10">
        <v>91.000000000000014</v>
      </c>
      <c r="M34" s="10">
        <v>93.120000000000019</v>
      </c>
      <c r="N34" s="10">
        <v>41.499999999999915</v>
      </c>
      <c r="O34" s="10">
        <v>104.80000000000001</v>
      </c>
      <c r="P34" s="10">
        <v>88.05</v>
      </c>
      <c r="Q34" s="10">
        <v>91.06</v>
      </c>
      <c r="R34" s="10">
        <v>87.999999999999986</v>
      </c>
      <c r="S34" s="10">
        <v>108.99999999999999</v>
      </c>
      <c r="T34" s="10">
        <v>98.500000000000028</v>
      </c>
      <c r="U34" s="10">
        <v>105.05</v>
      </c>
      <c r="V34" s="10">
        <v>97.495000000000005</v>
      </c>
      <c r="W34" s="10">
        <v>85.000000000000014</v>
      </c>
      <c r="X34" s="10">
        <v>-214.99999999999986</v>
      </c>
      <c r="Y34" s="10">
        <v>90.000000000000028</v>
      </c>
      <c r="Z34" s="10">
        <v>112.99999999999999</v>
      </c>
      <c r="AA34" s="10">
        <v>104.75000000000001</v>
      </c>
      <c r="AB34" s="10">
        <v>103.49999999999997</v>
      </c>
      <c r="AC34" s="10">
        <v>101.1</v>
      </c>
      <c r="AD34" s="61">
        <v>107.15</v>
      </c>
      <c r="AE34" s="61">
        <v>98.42</v>
      </c>
      <c r="AF34" s="8"/>
      <c r="AH34" s="9"/>
      <c r="AM34" s="9"/>
      <c r="AR34" s="9"/>
      <c r="AW34" s="9"/>
      <c r="BB34" s="9"/>
      <c r="BG34" s="9"/>
      <c r="BL34" s="9"/>
      <c r="BQ34" s="9"/>
      <c r="BV34" s="9"/>
      <c r="CA34" s="9"/>
      <c r="CF34" s="9"/>
      <c r="CK34" s="9"/>
      <c r="CP34" s="9"/>
      <c r="CU34" s="9"/>
      <c r="CZ34" s="9"/>
      <c r="DE34" s="9"/>
      <c r="DJ34" s="9"/>
      <c r="DO34" s="9"/>
      <c r="DT34" s="9"/>
      <c r="DY34" s="9"/>
      <c r="ED34" s="9"/>
      <c r="EI34" s="9"/>
      <c r="EN34" s="9"/>
      <c r="ES34" s="9"/>
      <c r="EX34" s="9"/>
      <c r="FC34" s="9"/>
      <c r="FH34" s="9"/>
      <c r="FM34" s="9"/>
      <c r="FR34" s="9"/>
      <c r="FW34" s="9"/>
      <c r="GB34" s="9"/>
      <c r="GG34" s="9"/>
      <c r="GL34" s="9"/>
      <c r="GQ34" s="9"/>
      <c r="GV34" s="9"/>
      <c r="HA34" s="9"/>
      <c r="HF34" s="9"/>
      <c r="HK34" s="9"/>
      <c r="HP34" s="9"/>
      <c r="HU34" s="9"/>
      <c r="HZ34" s="9"/>
      <c r="IE34" s="9"/>
      <c r="IO34" s="9"/>
      <c r="IT34" s="9"/>
    </row>
    <row r="35" spans="1:254" x14ac:dyDescent="0.25">
      <c r="A35" s="3" t="s">
        <v>32</v>
      </c>
      <c r="B35" s="6">
        <f t="shared" si="4"/>
        <v>8.5248332097849939</v>
      </c>
      <c r="C35" s="6"/>
      <c r="D35" s="10">
        <f t="shared" si="5"/>
        <v>91.100000000000009</v>
      </c>
      <c r="E35" s="10">
        <f t="shared" si="6"/>
        <v>118.49999999999996</v>
      </c>
      <c r="F35" s="10">
        <f t="shared" si="7"/>
        <v>-810.00000000000091</v>
      </c>
      <c r="G35" s="10">
        <v>96.000000000000085</v>
      </c>
      <c r="H35" s="10">
        <v>102.99999999999999</v>
      </c>
      <c r="I35" s="10">
        <v>113.50000000000003</v>
      </c>
      <c r="J35" s="10">
        <v>61.500000000000021</v>
      </c>
      <c r="K35" s="10">
        <v>88.65</v>
      </c>
      <c r="L35" s="10">
        <v>101.49999999999997</v>
      </c>
      <c r="M35" s="10">
        <v>86.33</v>
      </c>
      <c r="N35" s="10">
        <v>0</v>
      </c>
      <c r="O35" s="10">
        <v>92.75</v>
      </c>
      <c r="P35" s="10">
        <v>91.100000000000009</v>
      </c>
      <c r="Q35" s="10">
        <v>87.699999999999989</v>
      </c>
      <c r="R35" s="10">
        <v>86.5</v>
      </c>
      <c r="S35" s="10">
        <v>118.49999999999996</v>
      </c>
      <c r="T35" s="10">
        <v>95.5</v>
      </c>
      <c r="U35" s="10">
        <v>87.999999999999986</v>
      </c>
      <c r="V35" s="10">
        <v>91.55</v>
      </c>
      <c r="W35" s="10">
        <v>25</v>
      </c>
      <c r="X35" s="10">
        <v>-810.00000000000091</v>
      </c>
      <c r="Y35" s="10">
        <v>75</v>
      </c>
      <c r="Z35" s="10">
        <v>107.49999999999997</v>
      </c>
      <c r="AA35" s="10">
        <v>90.499999999999986</v>
      </c>
      <c r="AB35" s="10">
        <v>97.999999999999957</v>
      </c>
      <c r="AC35" s="10">
        <v>88.65</v>
      </c>
      <c r="AD35" s="61">
        <v>91.5</v>
      </c>
      <c r="AE35" s="61">
        <v>98</v>
      </c>
      <c r="AF35" s="8"/>
      <c r="AH35" s="9"/>
      <c r="AM35" s="9"/>
      <c r="AR35" s="9"/>
      <c r="AW35" s="9"/>
      <c r="BB35" s="9"/>
      <c r="BG35" s="9"/>
      <c r="BL35" s="9"/>
      <c r="BQ35" s="9"/>
      <c r="BV35" s="9"/>
      <c r="CA35" s="9"/>
      <c r="CF35" s="9"/>
      <c r="CK35" s="9"/>
      <c r="CP35" s="9"/>
      <c r="CU35" s="9"/>
      <c r="CZ35" s="9"/>
      <c r="DE35" s="9"/>
      <c r="DJ35" s="9"/>
      <c r="DO35" s="9"/>
      <c r="DT35" s="9"/>
      <c r="DY35" s="9"/>
      <c r="ED35" s="9"/>
      <c r="EI35" s="9"/>
      <c r="EN35" s="9"/>
      <c r="ES35" s="9"/>
      <c r="EX35" s="9"/>
      <c r="FC35" s="9"/>
      <c r="FH35" s="9"/>
      <c r="FM35" s="9"/>
      <c r="FR35" s="9"/>
      <c r="FW35" s="9"/>
      <c r="GB35" s="9"/>
      <c r="GG35" s="9"/>
      <c r="GL35" s="9"/>
      <c r="GQ35" s="9"/>
      <c r="GV35" s="9"/>
      <c r="HA35" s="9"/>
      <c r="HF35" s="9"/>
      <c r="HK35" s="9"/>
      <c r="HP35" s="9"/>
      <c r="HU35" s="9"/>
      <c r="HZ35" s="9"/>
      <c r="IE35" s="9"/>
      <c r="IO35" s="9"/>
      <c r="IT35" s="9"/>
    </row>
    <row r="36" spans="1:254" s="21" customFormat="1" x14ac:dyDescent="0.25">
      <c r="A36" s="3" t="s">
        <v>302</v>
      </c>
      <c r="B36" s="6">
        <f t="shared" si="4"/>
        <v>10.007412898443176</v>
      </c>
      <c r="C36" s="6"/>
      <c r="D36" s="10">
        <f t="shared" si="5"/>
        <v>92.759999999999991</v>
      </c>
      <c r="E36" s="10">
        <f t="shared" si="6"/>
        <v>111.49999999999997</v>
      </c>
      <c r="F36" s="10">
        <f t="shared" si="7"/>
        <v>-450</v>
      </c>
      <c r="G36" s="10">
        <v>67.999999999999972</v>
      </c>
      <c r="H36" s="10">
        <v>111.49999999999997</v>
      </c>
      <c r="I36" s="10">
        <v>102.50000000000001</v>
      </c>
      <c r="J36" s="10">
        <v>106.50000000000004</v>
      </c>
      <c r="K36" s="10">
        <v>104.30000000000001</v>
      </c>
      <c r="L36" s="10">
        <v>104.5</v>
      </c>
      <c r="M36" s="10">
        <v>97.450000000000017</v>
      </c>
      <c r="N36" s="10">
        <v>91.3</v>
      </c>
      <c r="O36" s="10">
        <v>96.95</v>
      </c>
      <c r="P36" s="10">
        <v>83</v>
      </c>
      <c r="Q36" s="10">
        <v>74.550000000000011</v>
      </c>
      <c r="R36" s="10">
        <v>57.75</v>
      </c>
      <c r="S36" s="10">
        <v>102</v>
      </c>
      <c r="T36" s="10">
        <v>91.000000000000014</v>
      </c>
      <c r="U36" s="10">
        <v>94.75</v>
      </c>
      <c r="V36" s="10">
        <v>95.399999999999991</v>
      </c>
      <c r="W36" s="10">
        <v>90.499999999999986</v>
      </c>
      <c r="X36" s="10">
        <v>-450</v>
      </c>
      <c r="Y36" s="10">
        <v>80.000000000000426</v>
      </c>
      <c r="Z36" s="10">
        <v>88.500000000000156</v>
      </c>
      <c r="AA36" s="10">
        <v>110.00000000000001</v>
      </c>
      <c r="AB36" s="10">
        <v>92.000000000000043</v>
      </c>
      <c r="AC36" s="10">
        <v>98.95</v>
      </c>
      <c r="AD36" s="61">
        <v>90.500000000000028</v>
      </c>
      <c r="AE36" s="61">
        <v>92.759999999999991</v>
      </c>
      <c r="AF36" s="8"/>
    </row>
    <row r="37" spans="1:254" s="21" customFormat="1" x14ac:dyDescent="0.25">
      <c r="A37" s="3" t="s">
        <v>304</v>
      </c>
      <c r="B37" s="6">
        <f t="shared" si="4"/>
        <v>19.436990363232024</v>
      </c>
      <c r="C37" s="6"/>
      <c r="D37" s="10">
        <f t="shared" si="5"/>
        <v>106</v>
      </c>
      <c r="E37" s="10">
        <f t="shared" si="6"/>
        <v>140</v>
      </c>
      <c r="F37" s="10">
        <f t="shared" si="7"/>
        <v>79</v>
      </c>
      <c r="G37" s="10">
        <v>91.779499999999999</v>
      </c>
      <c r="H37" s="10">
        <v>92.19550000000001</v>
      </c>
      <c r="I37" s="10">
        <v>137.9325</v>
      </c>
      <c r="J37" s="10">
        <v>103.03500000000001</v>
      </c>
      <c r="K37" s="10">
        <v>123</v>
      </c>
      <c r="L37" s="10">
        <v>88.905000000000001</v>
      </c>
      <c r="M37" s="10">
        <v>137.4</v>
      </c>
      <c r="N37" s="10">
        <v>79</v>
      </c>
      <c r="O37" s="10">
        <v>87.6</v>
      </c>
      <c r="P37" s="10">
        <v>140</v>
      </c>
      <c r="Q37" s="10">
        <v>120</v>
      </c>
      <c r="R37" s="10">
        <v>107</v>
      </c>
      <c r="S37" s="10">
        <v>122</v>
      </c>
      <c r="T37" s="10">
        <v>89.4</v>
      </c>
      <c r="U37" s="10">
        <v>85.1</v>
      </c>
      <c r="V37" s="10">
        <v>106</v>
      </c>
      <c r="W37" s="10">
        <v>92.100000000000009</v>
      </c>
      <c r="X37" s="10">
        <v>106</v>
      </c>
      <c r="Y37" s="10">
        <v>99.3</v>
      </c>
      <c r="Z37" s="10">
        <v>108</v>
      </c>
      <c r="AA37" s="10">
        <v>88.4</v>
      </c>
      <c r="AB37" s="10">
        <v>109.00000000000001</v>
      </c>
      <c r="AC37" s="10">
        <v>107</v>
      </c>
      <c r="AD37" s="61">
        <v>105</v>
      </c>
      <c r="AE37" s="61">
        <v>118</v>
      </c>
      <c r="AF37" s="8"/>
    </row>
    <row r="38" spans="1:254" s="21" customFormat="1" x14ac:dyDescent="0.25">
      <c r="A38" s="3" t="s">
        <v>306</v>
      </c>
      <c r="B38" s="6">
        <f t="shared" si="4"/>
        <v>3.7060785767234972</v>
      </c>
      <c r="C38" s="6"/>
      <c r="D38" s="10">
        <f t="shared" si="5"/>
        <v>99.1</v>
      </c>
      <c r="E38" s="10">
        <f t="shared" si="6"/>
        <v>110.19999999999999</v>
      </c>
      <c r="F38" s="10">
        <f t="shared" si="7"/>
        <v>81.3</v>
      </c>
      <c r="G38" s="10">
        <v>94.766499999999994</v>
      </c>
      <c r="H38" s="10">
        <v>97.1511</v>
      </c>
      <c r="I38" s="10">
        <v>104.58000000000001</v>
      </c>
      <c r="J38" s="10">
        <v>97.000500000000002</v>
      </c>
      <c r="K38" s="10">
        <v>101</v>
      </c>
      <c r="L38" s="10">
        <v>92.4</v>
      </c>
      <c r="M38" s="10">
        <v>110.19999999999999</v>
      </c>
      <c r="N38" s="10">
        <v>81.3</v>
      </c>
      <c r="O38" s="10">
        <v>102</v>
      </c>
      <c r="P38" s="10">
        <v>101</v>
      </c>
      <c r="Q38" s="10">
        <v>98.7</v>
      </c>
      <c r="R38" s="10">
        <v>99.1</v>
      </c>
      <c r="S38" s="10">
        <v>102.97030000000001</v>
      </c>
      <c r="T38" s="10">
        <v>98.7</v>
      </c>
      <c r="U38" s="10">
        <v>91.2</v>
      </c>
      <c r="V38" s="10">
        <v>94.899999999999991</v>
      </c>
      <c r="W38" s="10">
        <v>93.8</v>
      </c>
      <c r="X38" s="10">
        <v>103</v>
      </c>
      <c r="Y38" s="10">
        <v>101</v>
      </c>
      <c r="Z38" s="10">
        <v>110.00000000000001</v>
      </c>
      <c r="AA38" s="10">
        <v>108</v>
      </c>
      <c r="AB38" s="10">
        <v>102</v>
      </c>
      <c r="AC38" s="10">
        <v>100</v>
      </c>
      <c r="AD38" s="61">
        <v>98.2</v>
      </c>
      <c r="AE38" s="61">
        <v>98.4</v>
      </c>
      <c r="AF38" s="8"/>
    </row>
    <row r="39" spans="1:254" s="21" customFormat="1" x14ac:dyDescent="0.25">
      <c r="A39" s="3" t="s">
        <v>308</v>
      </c>
      <c r="B39" s="6">
        <f t="shared" si="4"/>
        <v>2.3276501111934773</v>
      </c>
      <c r="C39" s="6"/>
      <c r="D39" s="10">
        <f t="shared" si="5"/>
        <v>96.95</v>
      </c>
      <c r="E39" s="10">
        <f t="shared" si="6"/>
        <v>101.64887499999999</v>
      </c>
      <c r="F39" s="10">
        <f t="shared" si="7"/>
        <v>86.5</v>
      </c>
      <c r="G39" s="10">
        <v>96.95</v>
      </c>
      <c r="H39" s="10">
        <v>97.686999999999998</v>
      </c>
      <c r="I39" s="10">
        <v>100.125</v>
      </c>
      <c r="J39" s="10">
        <v>95.050000000000011</v>
      </c>
      <c r="K39" s="10">
        <v>99.83</v>
      </c>
      <c r="L39" s="10">
        <v>96.984999999999999</v>
      </c>
      <c r="M39" s="10">
        <v>95.199999999999989</v>
      </c>
      <c r="N39" s="10">
        <v>94.5</v>
      </c>
      <c r="O39" s="10">
        <v>98.039999999999992</v>
      </c>
      <c r="P39" s="10">
        <v>95.69</v>
      </c>
      <c r="Q39" s="10">
        <v>97</v>
      </c>
      <c r="R39" s="10">
        <v>100</v>
      </c>
      <c r="S39" s="10">
        <v>97.37</v>
      </c>
      <c r="T39" s="10">
        <v>99.625</v>
      </c>
      <c r="U39" s="10">
        <v>101.64887499999999</v>
      </c>
      <c r="V39" s="10">
        <v>94.399999999999991</v>
      </c>
      <c r="W39" s="10">
        <v>98.844999999999999</v>
      </c>
      <c r="X39" s="10">
        <v>86.5</v>
      </c>
      <c r="Y39" s="10">
        <v>88.350000000000009</v>
      </c>
      <c r="Z39" s="10">
        <v>97</v>
      </c>
      <c r="AA39" s="10">
        <v>94.899999999999991</v>
      </c>
      <c r="AB39" s="10">
        <v>95.2</v>
      </c>
      <c r="AC39" s="10">
        <v>90.100000000000009</v>
      </c>
      <c r="AD39" s="61">
        <v>94.5</v>
      </c>
      <c r="AE39" s="61">
        <v>95.199999999999989</v>
      </c>
      <c r="AF39" s="8"/>
    </row>
    <row r="40" spans="1:254" x14ac:dyDescent="0.25">
      <c r="AD40" s="14"/>
      <c r="AH40" s="9"/>
      <c r="AI40" s="14"/>
      <c r="AM40" s="9"/>
      <c r="AN40" s="14"/>
      <c r="AR40" s="9"/>
      <c r="AS40" s="14"/>
      <c r="AW40" s="9"/>
      <c r="AX40" s="14"/>
      <c r="BB40" s="9"/>
      <c r="BC40" s="14"/>
      <c r="BG40" s="9"/>
      <c r="BH40" s="14"/>
      <c r="BL40" s="9"/>
      <c r="BM40" s="14"/>
      <c r="BQ40" s="9"/>
      <c r="BR40" s="14"/>
      <c r="BV40" s="9"/>
      <c r="BW40" s="14"/>
      <c r="CA40" s="9"/>
      <c r="CB40" s="14"/>
      <c r="CF40" s="9"/>
      <c r="CG40" s="14"/>
      <c r="CK40" s="9"/>
      <c r="CL40" s="14"/>
      <c r="CP40" s="9"/>
      <c r="CQ40" s="14"/>
      <c r="CU40" s="9"/>
      <c r="CV40" s="14"/>
      <c r="CZ40" s="9"/>
      <c r="DA40" s="14"/>
      <c r="DE40" s="9"/>
      <c r="DF40" s="14"/>
      <c r="DJ40" s="9"/>
      <c r="DK40" s="14"/>
      <c r="DO40" s="9"/>
      <c r="DP40" s="14"/>
      <c r="DT40" s="9"/>
      <c r="DU40" s="14"/>
      <c r="DY40" s="9"/>
      <c r="DZ40" s="14"/>
      <c r="ED40" s="9"/>
      <c r="EE40" s="14"/>
      <c r="EI40" s="9"/>
      <c r="EJ40" s="14"/>
      <c r="EN40" s="9"/>
      <c r="EO40" s="14"/>
      <c r="ES40" s="9"/>
      <c r="ET40" s="14"/>
      <c r="EX40" s="9"/>
      <c r="EY40" s="14"/>
      <c r="FC40" s="9"/>
      <c r="FD40" s="14"/>
      <c r="FH40" s="9"/>
      <c r="FI40" s="14"/>
      <c r="FM40" s="9"/>
      <c r="FN40" s="14"/>
      <c r="FR40" s="9"/>
      <c r="FS40" s="14"/>
      <c r="FW40" s="9"/>
      <c r="FX40" s="14"/>
      <c r="GB40" s="9"/>
      <c r="GC40" s="14"/>
      <c r="GG40" s="9"/>
      <c r="GH40" s="14"/>
      <c r="GL40" s="9"/>
      <c r="GM40" s="14"/>
      <c r="GQ40" s="9"/>
      <c r="GR40" s="14"/>
      <c r="GV40" s="9"/>
      <c r="GW40" s="14"/>
      <c r="HA40" s="9"/>
      <c r="HB40" s="14"/>
      <c r="HF40" s="9"/>
      <c r="HG40" s="14"/>
      <c r="HK40" s="9"/>
      <c r="HL40" s="14"/>
      <c r="HP40" s="9"/>
      <c r="HQ40" s="14"/>
      <c r="HU40" s="9"/>
      <c r="HV40" s="14"/>
      <c r="HZ40" s="9"/>
      <c r="IE40" s="9"/>
      <c r="IF40" s="14"/>
      <c r="IK40" s="14"/>
      <c r="IO40" s="9"/>
      <c r="IT40" s="9"/>
    </row>
    <row r="41" spans="1:254" x14ac:dyDescent="0.25">
      <c r="A41" s="63" t="s">
        <v>461</v>
      </c>
    </row>
  </sheetData>
  <pageMargins left="0.7" right="0.7" top="0.75" bottom="0.75" header="0.3" footer="0.3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38"/>
  <sheetViews>
    <sheetView workbookViewId="0">
      <selection activeCell="I13" sqref="I13"/>
    </sheetView>
  </sheetViews>
  <sheetFormatPr defaultRowHeight="15" x14ac:dyDescent="0.25"/>
  <cols>
    <col min="4" max="4" width="14.7109375" bestFit="1" customWidth="1"/>
    <col min="5" max="5" width="14.140625" bestFit="1" customWidth="1"/>
    <col min="6" max="7" width="13" bestFit="1" customWidth="1"/>
    <col min="8" max="8" width="12" bestFit="1" customWidth="1"/>
    <col min="9" max="9" width="10.42578125" bestFit="1" customWidth="1"/>
    <col min="10" max="10" width="13" bestFit="1" customWidth="1"/>
    <col min="11" max="11" width="11.85546875" bestFit="1" customWidth="1"/>
    <col min="12" max="12" width="11.5703125" bestFit="1" customWidth="1"/>
    <col min="13" max="14" width="12.5703125" bestFit="1" customWidth="1"/>
    <col min="15" max="15" width="9.5703125" bestFit="1" customWidth="1"/>
    <col min="16" max="17" width="11.5703125" bestFit="1" customWidth="1"/>
    <col min="18" max="18" width="10.85546875" bestFit="1" customWidth="1"/>
    <col min="19" max="19" width="11.85546875" bestFit="1" customWidth="1"/>
    <col min="20" max="20" width="13.140625" bestFit="1" customWidth="1"/>
    <col min="21" max="21" width="11.5703125" bestFit="1" customWidth="1"/>
    <col min="22" max="22" width="13" bestFit="1" customWidth="1"/>
    <col min="23" max="23" width="10.42578125" bestFit="1" customWidth="1"/>
    <col min="24" max="25" width="10.7109375" bestFit="1" customWidth="1"/>
    <col min="26" max="26" width="13" bestFit="1" customWidth="1"/>
    <col min="27" max="27" width="12" bestFit="1" customWidth="1"/>
    <col min="28" max="28" width="11.5703125" bestFit="1" customWidth="1"/>
    <col min="29" max="29" width="12" bestFit="1" customWidth="1"/>
  </cols>
  <sheetData>
    <row r="1" spans="1:29" ht="45" x14ac:dyDescent="0.25">
      <c r="A1" s="64" t="s">
        <v>516</v>
      </c>
      <c r="B1" s="56"/>
      <c r="C1" s="56"/>
      <c r="D1" s="56" t="s">
        <v>517</v>
      </c>
      <c r="E1" s="56" t="s">
        <v>85</v>
      </c>
      <c r="F1" s="56" t="s">
        <v>87</v>
      </c>
      <c r="G1" s="56" t="s">
        <v>89</v>
      </c>
      <c r="H1" s="56" t="s">
        <v>91</v>
      </c>
      <c r="I1" s="56" t="s">
        <v>93</v>
      </c>
      <c r="J1" s="56" t="s">
        <v>95</v>
      </c>
      <c r="K1" s="56" t="s">
        <v>97</v>
      </c>
      <c r="L1" s="56" t="s">
        <v>99</v>
      </c>
      <c r="M1" s="56" t="s">
        <v>101</v>
      </c>
      <c r="N1" s="56" t="s">
        <v>103</v>
      </c>
      <c r="O1" s="56" t="s">
        <v>105</v>
      </c>
      <c r="P1" s="56" t="s">
        <v>107</v>
      </c>
      <c r="Q1" s="56" t="s">
        <v>109</v>
      </c>
      <c r="R1" s="56" t="s">
        <v>111</v>
      </c>
      <c r="S1" s="56" t="s">
        <v>113</v>
      </c>
      <c r="T1" s="56" t="s">
        <v>115</v>
      </c>
      <c r="U1" s="56" t="s">
        <v>117</v>
      </c>
      <c r="V1" s="56" t="s">
        <v>119</v>
      </c>
      <c r="W1" s="56" t="s">
        <v>121</v>
      </c>
      <c r="X1" s="56" t="s">
        <v>123</v>
      </c>
      <c r="Y1" s="56" t="s">
        <v>125</v>
      </c>
      <c r="Z1" s="56" t="s">
        <v>127</v>
      </c>
      <c r="AA1" s="56" t="s">
        <v>129</v>
      </c>
      <c r="AB1" s="56" t="s">
        <v>131</v>
      </c>
      <c r="AC1" s="56" t="s">
        <v>133</v>
      </c>
    </row>
    <row r="2" spans="1:29" x14ac:dyDescent="0.25">
      <c r="A2" s="65" t="s">
        <v>518</v>
      </c>
      <c r="C2" s="20"/>
      <c r="E2" s="4">
        <v>5.82</v>
      </c>
      <c r="F2" s="5" t="s">
        <v>30</v>
      </c>
      <c r="G2" s="4">
        <v>1.21</v>
      </c>
      <c r="H2" s="4">
        <v>3.14</v>
      </c>
      <c r="I2" s="5" t="s">
        <v>30</v>
      </c>
      <c r="J2" s="4">
        <v>4.59</v>
      </c>
      <c r="K2" s="5">
        <v>0.184</v>
      </c>
      <c r="L2" s="4">
        <v>3.87</v>
      </c>
      <c r="M2" s="5">
        <v>0.45100000000000001</v>
      </c>
      <c r="N2" s="5">
        <v>0.35099999999999998</v>
      </c>
      <c r="O2" s="5" t="s">
        <v>31</v>
      </c>
      <c r="P2" s="4">
        <v>1.1399999999999999</v>
      </c>
      <c r="Q2" s="4">
        <v>1.88</v>
      </c>
      <c r="R2" s="4">
        <v>2.25</v>
      </c>
      <c r="S2" s="5">
        <v>0.433</v>
      </c>
      <c r="T2" s="5" t="s">
        <v>31</v>
      </c>
      <c r="U2" s="4">
        <v>2.71</v>
      </c>
      <c r="V2" s="13">
        <v>36.9</v>
      </c>
      <c r="W2" s="6">
        <v>12.6</v>
      </c>
      <c r="X2" s="4">
        <v>4.45</v>
      </c>
      <c r="Y2" s="5">
        <v>0.78300000000000003</v>
      </c>
      <c r="Z2" s="4">
        <v>1.35</v>
      </c>
      <c r="AA2" s="5">
        <v>0.35</v>
      </c>
      <c r="AB2" s="7">
        <v>0.81100000000000005</v>
      </c>
      <c r="AC2" s="7" t="s">
        <v>31</v>
      </c>
    </row>
    <row r="3" spans="1:29" x14ac:dyDescent="0.25">
      <c r="A3" s="65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29" x14ac:dyDescent="0.25">
      <c r="A4" s="65" t="s">
        <v>519</v>
      </c>
      <c r="E4" s="4">
        <v>8.33</v>
      </c>
      <c r="F4" s="4">
        <v>1.06</v>
      </c>
      <c r="G4" s="4">
        <v>2.74</v>
      </c>
      <c r="H4" s="4">
        <v>8.41</v>
      </c>
      <c r="I4" s="5" t="s">
        <v>31</v>
      </c>
      <c r="J4" s="4">
        <v>5.67</v>
      </c>
      <c r="K4" s="5" t="s">
        <v>31</v>
      </c>
      <c r="L4" s="6">
        <v>28.3</v>
      </c>
      <c r="M4" s="5">
        <v>0.91</v>
      </c>
      <c r="N4" s="5" t="s">
        <v>31</v>
      </c>
      <c r="O4" s="5" t="s">
        <v>31</v>
      </c>
      <c r="P4" s="4">
        <v>1.55</v>
      </c>
      <c r="Q4" s="4">
        <v>6.11</v>
      </c>
      <c r="R4" s="4">
        <v>4.1500000000000004</v>
      </c>
      <c r="S4" s="4">
        <v>1.55</v>
      </c>
      <c r="T4" s="5" t="s">
        <v>31</v>
      </c>
      <c r="U4" s="6">
        <v>19</v>
      </c>
      <c r="V4" s="14">
        <v>104</v>
      </c>
      <c r="W4" s="6">
        <v>23.7</v>
      </c>
      <c r="X4" s="4">
        <v>3.1</v>
      </c>
      <c r="Y4" s="4">
        <v>3.08</v>
      </c>
      <c r="Z4" s="4">
        <v>5.22</v>
      </c>
      <c r="AA4" s="5">
        <v>0.71299999999999997</v>
      </c>
      <c r="AB4" s="11">
        <v>1.8</v>
      </c>
      <c r="AC4" s="7" t="s">
        <v>31</v>
      </c>
    </row>
    <row r="6" spans="1:29" s="66" customFormat="1" x14ac:dyDescent="0.25">
      <c r="A6" s="65" t="s">
        <v>520</v>
      </c>
      <c r="E6" s="70">
        <f>SUM(E2,E4)</f>
        <v>14.15</v>
      </c>
      <c r="F6" s="78">
        <f>SUM(F2,F4)</f>
        <v>1.06</v>
      </c>
      <c r="G6" s="78">
        <f>SUM(G2,G4)</f>
        <v>3.95</v>
      </c>
      <c r="H6" s="70">
        <v>11.6</v>
      </c>
      <c r="I6" s="78"/>
      <c r="J6" s="70">
        <f>SUM(J2,J4)</f>
        <v>10.26</v>
      </c>
      <c r="K6" s="78">
        <f>SUM(K2,K4)</f>
        <v>0.184</v>
      </c>
      <c r="L6" s="70">
        <f>SUM(L2,L4)</f>
        <v>32.17</v>
      </c>
      <c r="M6" s="78">
        <f>SUM(M2,M4)</f>
        <v>1.361</v>
      </c>
      <c r="N6" s="78">
        <f>SUM(N2,N4)</f>
        <v>0.35099999999999998</v>
      </c>
      <c r="O6" s="78"/>
      <c r="P6" s="78">
        <f>SUM(P2,P4)</f>
        <v>2.69</v>
      </c>
      <c r="Q6" s="78">
        <f>SUM(Q2,Q4)</f>
        <v>7.99</v>
      </c>
      <c r="R6" s="78">
        <f>SUM(R2,R4)</f>
        <v>6.4</v>
      </c>
      <c r="S6" s="78">
        <f>SUM(S2,S4)</f>
        <v>1.9830000000000001</v>
      </c>
      <c r="T6" s="78"/>
      <c r="U6" s="70">
        <f>SUM(U2,U4)</f>
        <v>21.71</v>
      </c>
      <c r="V6" s="69">
        <f>SUM(V2,V4)</f>
        <v>140.9</v>
      </c>
      <c r="W6" s="70">
        <f>SUM(W2,W4)</f>
        <v>36.299999999999997</v>
      </c>
      <c r="X6" s="78">
        <v>7.55</v>
      </c>
      <c r="Y6" s="78">
        <f>SUM(Y2,Y4)</f>
        <v>3.863</v>
      </c>
      <c r="Z6" s="78">
        <f>SUM(Z2,Z4)</f>
        <v>6.57</v>
      </c>
      <c r="AA6" s="78">
        <f>SUM(AA2,AA4)</f>
        <v>1.0629999999999999</v>
      </c>
      <c r="AB6" s="78">
        <f>SUM(AB2,AB4)</f>
        <v>2.6110000000000002</v>
      </c>
      <c r="AC6" s="78"/>
    </row>
    <row r="10" spans="1:29" x14ac:dyDescent="0.25">
      <c r="E10" s="65"/>
      <c r="F10" s="65"/>
    </row>
    <row r="12" spans="1:29" x14ac:dyDescent="0.25">
      <c r="E12" s="20"/>
    </row>
    <row r="13" spans="1:29" x14ac:dyDescent="0.25">
      <c r="K13" s="66"/>
      <c r="L13" s="66"/>
      <c r="M13" s="66"/>
    </row>
    <row r="14" spans="1:29" x14ac:dyDescent="0.25">
      <c r="E14" s="67"/>
      <c r="F14" s="67"/>
      <c r="G14" s="68"/>
      <c r="K14" s="69"/>
      <c r="L14" s="69"/>
      <c r="M14" s="69"/>
    </row>
    <row r="15" spans="1:29" x14ac:dyDescent="0.25">
      <c r="E15" s="71"/>
      <c r="F15" s="67"/>
      <c r="G15" s="72"/>
      <c r="K15" s="69"/>
      <c r="L15" s="69"/>
      <c r="M15" s="69"/>
    </row>
    <row r="16" spans="1:29" x14ac:dyDescent="0.25">
      <c r="E16" s="67"/>
      <c r="F16" s="67"/>
      <c r="G16" s="72"/>
      <c r="K16" s="69"/>
      <c r="L16" s="69"/>
      <c r="M16" s="69"/>
    </row>
    <row r="17" spans="5:13" x14ac:dyDescent="0.25">
      <c r="E17" s="67"/>
      <c r="F17" s="67"/>
      <c r="G17" s="68"/>
      <c r="K17" s="69"/>
      <c r="L17" s="69"/>
      <c r="M17" s="69"/>
    </row>
    <row r="18" spans="5:13" x14ac:dyDescent="0.25">
      <c r="E18" s="71"/>
      <c r="F18" s="71"/>
      <c r="G18" s="72"/>
      <c r="K18" s="69"/>
      <c r="L18" s="69"/>
      <c r="M18" s="69"/>
    </row>
    <row r="19" spans="5:13" x14ac:dyDescent="0.25">
      <c r="E19" s="67"/>
      <c r="F19" s="67"/>
      <c r="G19" s="68"/>
      <c r="K19" s="69"/>
      <c r="L19" s="69"/>
      <c r="M19" s="69"/>
    </row>
    <row r="20" spans="5:13" x14ac:dyDescent="0.25">
      <c r="E20" s="71"/>
      <c r="F20" s="71"/>
      <c r="G20" s="72"/>
      <c r="K20" s="69"/>
      <c r="L20" s="69"/>
      <c r="M20" s="69"/>
    </row>
    <row r="21" spans="5:13" x14ac:dyDescent="0.25">
      <c r="E21" s="67"/>
      <c r="F21" s="74"/>
      <c r="G21" s="68"/>
      <c r="K21" s="69"/>
      <c r="L21" s="69"/>
      <c r="M21" s="69"/>
    </row>
    <row r="22" spans="5:13" x14ac:dyDescent="0.25">
      <c r="E22" s="71"/>
      <c r="F22" s="71"/>
      <c r="G22" s="73"/>
      <c r="K22" s="69"/>
      <c r="L22" s="69"/>
      <c r="M22" s="69"/>
    </row>
    <row r="23" spans="5:13" x14ac:dyDescent="0.25">
      <c r="E23" s="71"/>
      <c r="F23" s="71"/>
      <c r="G23" s="72"/>
      <c r="K23" s="69"/>
      <c r="L23" s="69"/>
      <c r="M23" s="69"/>
    </row>
    <row r="24" spans="5:13" x14ac:dyDescent="0.25">
      <c r="E24" s="71"/>
      <c r="F24" s="71"/>
      <c r="G24" s="72"/>
      <c r="K24" s="69"/>
      <c r="L24" s="69"/>
      <c r="M24" s="69"/>
    </row>
    <row r="25" spans="5:13" x14ac:dyDescent="0.25">
      <c r="E25" s="67"/>
      <c r="F25" s="67"/>
      <c r="G25" s="72"/>
      <c r="K25" s="69"/>
      <c r="L25" s="69"/>
      <c r="M25" s="69"/>
    </row>
    <row r="26" spans="5:13" x14ac:dyDescent="0.25">
      <c r="E26" s="67"/>
      <c r="F26" s="67"/>
      <c r="G26" s="72"/>
      <c r="K26" s="69"/>
      <c r="L26" s="69"/>
      <c r="M26" s="69"/>
    </row>
    <row r="27" spans="5:13" x14ac:dyDescent="0.25">
      <c r="E27" s="67"/>
      <c r="F27" s="67"/>
      <c r="G27" s="73"/>
      <c r="K27" s="69"/>
      <c r="L27" s="69"/>
      <c r="M27" s="69"/>
    </row>
    <row r="28" spans="5:13" x14ac:dyDescent="0.25">
      <c r="E28" s="71"/>
      <c r="F28" s="67"/>
      <c r="G28" s="73"/>
      <c r="K28" s="69"/>
      <c r="L28" s="69"/>
      <c r="M28" s="69"/>
    </row>
    <row r="29" spans="5:13" x14ac:dyDescent="0.25">
      <c r="E29" s="71"/>
      <c r="F29" s="71"/>
      <c r="G29" s="72"/>
      <c r="K29" s="69"/>
      <c r="L29" s="69"/>
      <c r="M29" s="69"/>
    </row>
    <row r="30" spans="5:13" x14ac:dyDescent="0.25">
      <c r="E30" s="67"/>
      <c r="F30" s="74"/>
      <c r="G30" s="68"/>
      <c r="K30" s="69"/>
      <c r="L30" s="69"/>
      <c r="M30" s="69"/>
    </row>
    <row r="31" spans="5:13" x14ac:dyDescent="0.25">
      <c r="E31" s="75"/>
      <c r="F31" s="76"/>
      <c r="G31" s="77"/>
      <c r="K31" s="69"/>
      <c r="L31" s="69"/>
      <c r="M31" s="69"/>
    </row>
    <row r="32" spans="5:13" x14ac:dyDescent="0.25">
      <c r="E32" s="74"/>
      <c r="F32" s="74"/>
      <c r="G32" s="72"/>
      <c r="K32" s="69"/>
      <c r="L32" s="69"/>
      <c r="M32" s="69"/>
    </row>
    <row r="33" spans="5:13" x14ac:dyDescent="0.25">
      <c r="E33" s="67"/>
      <c r="F33" s="67"/>
      <c r="G33" s="72"/>
      <c r="K33" s="69"/>
      <c r="L33" s="69"/>
      <c r="M33" s="69"/>
    </row>
    <row r="34" spans="5:13" x14ac:dyDescent="0.25">
      <c r="E34" s="71"/>
      <c r="F34" s="67"/>
      <c r="G34" s="73"/>
      <c r="K34" s="69"/>
      <c r="L34" s="69"/>
      <c r="M34" s="69"/>
    </row>
    <row r="35" spans="5:13" x14ac:dyDescent="0.25">
      <c r="E35" s="67"/>
      <c r="F35" s="67"/>
      <c r="G35" s="72"/>
      <c r="K35" s="69"/>
      <c r="L35" s="69"/>
      <c r="M35" s="69"/>
    </row>
    <row r="36" spans="5:13" x14ac:dyDescent="0.25">
      <c r="E36" s="71"/>
      <c r="F36" s="71"/>
      <c r="G36" s="73"/>
      <c r="K36" s="69"/>
      <c r="L36" s="69"/>
      <c r="M36" s="69"/>
    </row>
    <row r="37" spans="5:13" x14ac:dyDescent="0.25">
      <c r="E37" s="79"/>
      <c r="F37" s="80"/>
      <c r="G37" s="73"/>
      <c r="K37" s="69"/>
      <c r="L37" s="69"/>
      <c r="M37" s="69"/>
    </row>
    <row r="38" spans="5:13" x14ac:dyDescent="0.25">
      <c r="E38" s="79"/>
      <c r="F38" s="79"/>
      <c r="G38" s="72"/>
      <c r="K38" s="69"/>
      <c r="L38" s="69"/>
      <c r="M38" s="69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70"/>
  <sheetViews>
    <sheetView workbookViewId="0">
      <selection sqref="A1:H4"/>
    </sheetView>
  </sheetViews>
  <sheetFormatPr defaultRowHeight="15" x14ac:dyDescent="0.25"/>
  <cols>
    <col min="11" max="11" width="9.5703125" bestFit="1" customWidth="1"/>
  </cols>
  <sheetData>
    <row r="1" spans="1:31" x14ac:dyDescent="0.25">
      <c r="A1" t="s">
        <v>34</v>
      </c>
      <c r="B1" t="s">
        <v>35</v>
      </c>
    </row>
    <row r="2" spans="1:31" x14ac:dyDescent="0.25">
      <c r="A2" t="s">
        <v>36</v>
      </c>
      <c r="B2" t="s">
        <v>37</v>
      </c>
    </row>
    <row r="3" spans="1:31" x14ac:dyDescent="0.25">
      <c r="A3" t="s">
        <v>38</v>
      </c>
      <c r="B3" t="s">
        <v>39</v>
      </c>
    </row>
    <row r="4" spans="1:31" x14ac:dyDescent="0.25">
      <c r="A4" t="s">
        <v>40</v>
      </c>
      <c r="B4" t="s">
        <v>41</v>
      </c>
    </row>
    <row r="7" spans="1:31" x14ac:dyDescent="0.25">
      <c r="B7" t="s">
        <v>42</v>
      </c>
      <c r="C7" t="s">
        <v>43</v>
      </c>
      <c r="D7" t="s">
        <v>44</v>
      </c>
      <c r="E7" t="s">
        <v>45</v>
      </c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  <c r="L7" t="s">
        <v>52</v>
      </c>
      <c r="M7" t="s">
        <v>53</v>
      </c>
      <c r="N7" t="s">
        <v>54</v>
      </c>
      <c r="O7" t="s">
        <v>55</v>
      </c>
      <c r="P7" t="s">
        <v>56</v>
      </c>
      <c r="Q7" t="s">
        <v>57</v>
      </c>
      <c r="R7" t="s">
        <v>58</v>
      </c>
      <c r="S7" t="s">
        <v>59</v>
      </c>
      <c r="T7" t="s">
        <v>60</v>
      </c>
      <c r="U7" t="s">
        <v>61</v>
      </c>
      <c r="V7" t="s">
        <v>62</v>
      </c>
      <c r="W7" t="s">
        <v>63</v>
      </c>
      <c r="X7" t="s">
        <v>64</v>
      </c>
      <c r="Y7" t="s">
        <v>65</v>
      </c>
      <c r="Z7" t="s">
        <v>66</v>
      </c>
      <c r="AA7" t="s">
        <v>67</v>
      </c>
      <c r="AE7" t="s">
        <v>68</v>
      </c>
    </row>
    <row r="9" spans="1:31" x14ac:dyDescent="0.25">
      <c r="A9" t="s">
        <v>69</v>
      </c>
    </row>
    <row r="10" spans="1:31" x14ac:dyDescent="0.25">
      <c r="A10" t="s">
        <v>69</v>
      </c>
    </row>
    <row r="11" spans="1:31" x14ac:dyDescent="0.25">
      <c r="A11" t="s">
        <v>69</v>
      </c>
    </row>
    <row r="12" spans="1:31" x14ac:dyDescent="0.25">
      <c r="A12" t="s">
        <v>69</v>
      </c>
    </row>
    <row r="13" spans="1:31" x14ac:dyDescent="0.25">
      <c r="A13" t="s">
        <v>70</v>
      </c>
      <c r="B13" t="s">
        <v>71</v>
      </c>
      <c r="C13">
        <v>0.09</v>
      </c>
    </row>
    <row r="14" spans="1:31" x14ac:dyDescent="0.25">
      <c r="A14" t="s">
        <v>70</v>
      </c>
      <c r="B14" t="s">
        <v>72</v>
      </c>
      <c r="C14">
        <v>90</v>
      </c>
    </row>
    <row r="15" spans="1:31" x14ac:dyDescent="0.25">
      <c r="A15" t="s">
        <v>73</v>
      </c>
      <c r="B15" t="s">
        <v>72</v>
      </c>
      <c r="C15">
        <v>3.2000000000000001E-2</v>
      </c>
      <c r="D15">
        <v>3.44</v>
      </c>
      <c r="E15">
        <v>0.16700000000000001</v>
      </c>
      <c r="F15">
        <v>1.0900000000000001</v>
      </c>
      <c r="G15">
        <v>3.11</v>
      </c>
      <c r="H15" t="s">
        <v>31</v>
      </c>
      <c r="I15">
        <v>6.85</v>
      </c>
      <c r="J15">
        <v>1.9</v>
      </c>
      <c r="K15">
        <v>1.24</v>
      </c>
      <c r="L15">
        <v>0.27200000000000002</v>
      </c>
      <c r="M15">
        <v>9.64E-2</v>
      </c>
      <c r="N15">
        <v>1.69</v>
      </c>
      <c r="O15">
        <v>6.51</v>
      </c>
      <c r="P15">
        <v>1.76</v>
      </c>
      <c r="Q15">
        <v>0.47199999999999998</v>
      </c>
      <c r="R15">
        <v>0.33400000000000002</v>
      </c>
      <c r="S15">
        <v>1.48</v>
      </c>
      <c r="T15">
        <v>11.9</v>
      </c>
      <c r="U15">
        <v>8.41</v>
      </c>
      <c r="V15">
        <v>10.199999999999999</v>
      </c>
      <c r="W15">
        <v>1.05</v>
      </c>
      <c r="X15">
        <v>1.1000000000000001</v>
      </c>
      <c r="Y15">
        <v>0.42699999999999999</v>
      </c>
      <c r="Z15">
        <v>0.72099999999999997</v>
      </c>
      <c r="AA15">
        <v>7.9899999999999999E-2</v>
      </c>
      <c r="AE15">
        <v>9.9900000000000003E-2</v>
      </c>
    </row>
    <row r="16" spans="1:31" x14ac:dyDescent="0.25">
      <c r="D16" t="s">
        <v>34</v>
      </c>
      <c r="E16" t="s">
        <v>34</v>
      </c>
      <c r="F16" t="s">
        <v>34</v>
      </c>
      <c r="G16" t="s">
        <v>34</v>
      </c>
      <c r="H16" t="s">
        <v>34</v>
      </c>
      <c r="I16" t="s">
        <v>34</v>
      </c>
      <c r="J16" t="s">
        <v>34</v>
      </c>
      <c r="K16" t="s">
        <v>34</v>
      </c>
      <c r="L16" t="s">
        <v>34</v>
      </c>
      <c r="M16" t="s">
        <v>34</v>
      </c>
      <c r="N16" t="s">
        <v>34</v>
      </c>
      <c r="O16" t="s">
        <v>34</v>
      </c>
      <c r="P16" t="s">
        <v>34</v>
      </c>
      <c r="Q16" t="s">
        <v>34</v>
      </c>
      <c r="R16" t="s">
        <v>34</v>
      </c>
      <c r="S16" t="s">
        <v>34</v>
      </c>
      <c r="T16" t="s">
        <v>34</v>
      </c>
      <c r="U16" t="s">
        <v>34</v>
      </c>
      <c r="V16" t="s">
        <v>34</v>
      </c>
      <c r="W16" t="s">
        <v>34</v>
      </c>
      <c r="X16" t="s">
        <v>34</v>
      </c>
      <c r="Y16" t="s">
        <v>34</v>
      </c>
      <c r="Z16" t="s">
        <v>34</v>
      </c>
      <c r="AA16" t="s">
        <v>34</v>
      </c>
    </row>
    <row r="20" spans="1:31" x14ac:dyDescent="0.25">
      <c r="A20" t="s">
        <v>74</v>
      </c>
      <c r="T20">
        <v>1.2E-2</v>
      </c>
    </row>
    <row r="21" spans="1:31" x14ac:dyDescent="0.25">
      <c r="A21" t="s">
        <v>74</v>
      </c>
      <c r="T21">
        <v>1.4E-2</v>
      </c>
    </row>
    <row r="22" spans="1:31" x14ac:dyDescent="0.25">
      <c r="A22" t="s">
        <v>74</v>
      </c>
      <c r="T22">
        <v>2.7E-2</v>
      </c>
    </row>
    <row r="23" spans="1:31" x14ac:dyDescent="0.25">
      <c r="A23" t="s">
        <v>74</v>
      </c>
    </row>
    <row r="24" spans="1:31" x14ac:dyDescent="0.25">
      <c r="A24" t="s">
        <v>70</v>
      </c>
      <c r="B24" t="s">
        <v>71</v>
      </c>
      <c r="C24">
        <v>0.01</v>
      </c>
      <c r="T24">
        <v>1.7666666666666667E-2</v>
      </c>
    </row>
    <row r="25" spans="1:31" x14ac:dyDescent="0.25">
      <c r="A25" t="s">
        <v>70</v>
      </c>
      <c r="B25" t="s">
        <v>72</v>
      </c>
      <c r="C25">
        <v>10</v>
      </c>
      <c r="T25">
        <v>17.666666666666668</v>
      </c>
    </row>
    <row r="26" spans="1:31" x14ac:dyDescent="0.25">
      <c r="A26" t="s">
        <v>73</v>
      </c>
      <c r="B26" t="s">
        <v>72</v>
      </c>
      <c r="C26">
        <v>0.04</v>
      </c>
      <c r="D26">
        <v>3.88</v>
      </c>
      <c r="E26">
        <v>0.104</v>
      </c>
      <c r="F26">
        <v>0.78600000000000003</v>
      </c>
      <c r="G26">
        <v>3.04</v>
      </c>
      <c r="H26" t="s">
        <v>30</v>
      </c>
      <c r="I26">
        <v>1.43</v>
      </c>
      <c r="J26">
        <v>0.104</v>
      </c>
      <c r="K26">
        <v>1.1000000000000001</v>
      </c>
      <c r="L26">
        <v>0.157</v>
      </c>
      <c r="M26">
        <v>0.104</v>
      </c>
      <c r="N26">
        <v>0.35699999999999998</v>
      </c>
      <c r="O26">
        <v>1.46</v>
      </c>
      <c r="P26">
        <v>1.82</v>
      </c>
      <c r="Q26">
        <v>0.53600000000000003</v>
      </c>
      <c r="R26">
        <v>0.107</v>
      </c>
      <c r="S26" t="s">
        <v>75</v>
      </c>
      <c r="T26">
        <v>177</v>
      </c>
      <c r="U26">
        <v>11.3</v>
      </c>
      <c r="V26">
        <v>2.75</v>
      </c>
      <c r="W26">
        <v>1.18</v>
      </c>
      <c r="X26">
        <v>2.38</v>
      </c>
      <c r="Y26">
        <v>0.221</v>
      </c>
      <c r="Z26">
        <v>0.502</v>
      </c>
      <c r="AA26">
        <v>9.7000000000000003E-2</v>
      </c>
      <c r="AE26">
        <v>0.25800000000000001</v>
      </c>
    </row>
    <row r="27" spans="1:31" x14ac:dyDescent="0.25">
      <c r="D27" t="s">
        <v>34</v>
      </c>
      <c r="E27" t="s">
        <v>34</v>
      </c>
      <c r="F27" t="s">
        <v>34</v>
      </c>
      <c r="G27" t="s">
        <v>34</v>
      </c>
      <c r="H27" t="s">
        <v>38</v>
      </c>
      <c r="I27" t="s">
        <v>34</v>
      </c>
      <c r="J27" t="s">
        <v>34</v>
      </c>
      <c r="K27" t="s">
        <v>34</v>
      </c>
      <c r="L27" t="s">
        <v>34</v>
      </c>
      <c r="M27" t="s">
        <v>34</v>
      </c>
      <c r="N27" t="s">
        <v>34</v>
      </c>
      <c r="O27" t="s">
        <v>34</v>
      </c>
      <c r="P27" t="s">
        <v>34</v>
      </c>
      <c r="Q27" t="s">
        <v>34</v>
      </c>
      <c r="R27" t="s">
        <v>34</v>
      </c>
      <c r="S27" t="s">
        <v>38</v>
      </c>
      <c r="T27" s="17">
        <f>100*ABS(T25-T26)/AVERAGE(T25:T26)</f>
        <v>163.69863013698631</v>
      </c>
      <c r="U27" t="s">
        <v>76</v>
      </c>
      <c r="V27" t="s">
        <v>34</v>
      </c>
      <c r="W27" t="s">
        <v>34</v>
      </c>
      <c r="X27" t="s">
        <v>34</v>
      </c>
      <c r="Y27" t="s">
        <v>34</v>
      </c>
      <c r="Z27" t="s">
        <v>34</v>
      </c>
      <c r="AA27" t="s">
        <v>34</v>
      </c>
    </row>
    <row r="28" spans="1:31" x14ac:dyDescent="0.25">
      <c r="T28">
        <f xml:space="preserve"> 100*(T26-T27)/((T26+T27)/2)</f>
        <v>7.8082907804269981</v>
      </c>
    </row>
    <row r="29" spans="1:31" x14ac:dyDescent="0.25">
      <c r="A29" t="s">
        <v>77</v>
      </c>
    </row>
    <row r="30" spans="1:31" x14ac:dyDescent="0.25">
      <c r="A30" t="s">
        <v>77</v>
      </c>
    </row>
    <row r="31" spans="1:31" x14ac:dyDescent="0.25">
      <c r="A31" t="s">
        <v>77</v>
      </c>
    </row>
    <row r="32" spans="1:31" x14ac:dyDescent="0.25">
      <c r="A32" t="s">
        <v>77</v>
      </c>
    </row>
    <row r="33" spans="1:31" x14ac:dyDescent="0.25">
      <c r="A33" t="s">
        <v>70</v>
      </c>
      <c r="B33" t="s">
        <v>71</v>
      </c>
      <c r="C33">
        <v>0.03</v>
      </c>
    </row>
    <row r="34" spans="1:31" x14ac:dyDescent="0.25">
      <c r="A34" t="s">
        <v>70</v>
      </c>
      <c r="B34" t="s">
        <v>72</v>
      </c>
      <c r="C34">
        <v>30</v>
      </c>
    </row>
    <row r="35" spans="1:31" x14ac:dyDescent="0.25">
      <c r="A35" t="s">
        <v>73</v>
      </c>
      <c r="B35" t="s">
        <v>72</v>
      </c>
      <c r="C35">
        <v>3.4000000000000002E-2</v>
      </c>
      <c r="D35">
        <v>4.8</v>
      </c>
      <c r="E35" t="s">
        <v>30</v>
      </c>
      <c r="F35">
        <v>0.59799999999999998</v>
      </c>
      <c r="G35">
        <v>2.19</v>
      </c>
      <c r="H35" t="s">
        <v>30</v>
      </c>
      <c r="I35">
        <v>1.68</v>
      </c>
      <c r="J35">
        <v>0.105</v>
      </c>
      <c r="K35">
        <v>2.0699999999999998</v>
      </c>
      <c r="L35">
        <v>0.13300000000000001</v>
      </c>
      <c r="M35">
        <v>0.105</v>
      </c>
      <c r="N35">
        <v>0.53600000000000003</v>
      </c>
      <c r="O35">
        <v>1.19</v>
      </c>
      <c r="P35">
        <v>1.19</v>
      </c>
      <c r="Q35">
        <v>0.50700000000000001</v>
      </c>
      <c r="R35" t="s">
        <v>30</v>
      </c>
      <c r="S35">
        <v>0.85899999999999999</v>
      </c>
      <c r="T35">
        <v>21.1</v>
      </c>
      <c r="U35">
        <v>11.7</v>
      </c>
      <c r="V35" t="s">
        <v>78</v>
      </c>
      <c r="W35">
        <v>0.71599999999999997</v>
      </c>
      <c r="X35">
        <v>1.33</v>
      </c>
      <c r="Y35">
        <v>0.30199999999999999</v>
      </c>
      <c r="Z35">
        <v>0.44500000000000001</v>
      </c>
      <c r="AA35" t="s">
        <v>30</v>
      </c>
      <c r="AE35">
        <v>0.28899999999999998</v>
      </c>
    </row>
    <row r="36" spans="1:31" x14ac:dyDescent="0.25">
      <c r="D36" s="18" t="s">
        <v>34</v>
      </c>
      <c r="E36" t="s">
        <v>38</v>
      </c>
      <c r="F36" t="s">
        <v>34</v>
      </c>
      <c r="G36" t="s">
        <v>34</v>
      </c>
      <c r="H36" t="s">
        <v>38</v>
      </c>
      <c r="I36" t="s">
        <v>34</v>
      </c>
      <c r="J36" t="s">
        <v>34</v>
      </c>
      <c r="K36" t="s">
        <v>34</v>
      </c>
      <c r="L36" t="s">
        <v>34</v>
      </c>
      <c r="M36" t="s">
        <v>34</v>
      </c>
      <c r="N36" t="s">
        <v>34</v>
      </c>
      <c r="O36" t="s">
        <v>34</v>
      </c>
      <c r="P36" t="s">
        <v>34</v>
      </c>
      <c r="Q36" t="s">
        <v>34</v>
      </c>
      <c r="R36" t="s">
        <v>38</v>
      </c>
      <c r="S36" t="s">
        <v>34</v>
      </c>
      <c r="T36" t="s">
        <v>34</v>
      </c>
      <c r="U36" t="s">
        <v>34</v>
      </c>
      <c r="V36" t="s">
        <v>76</v>
      </c>
      <c r="W36" t="s">
        <v>34</v>
      </c>
      <c r="X36" t="s">
        <v>34</v>
      </c>
      <c r="Y36" t="s">
        <v>34</v>
      </c>
      <c r="Z36" t="s">
        <v>34</v>
      </c>
      <c r="AA36" t="s">
        <v>38</v>
      </c>
    </row>
    <row r="37" spans="1:31" x14ac:dyDescent="0.25">
      <c r="D37" s="18"/>
    </row>
    <row r="38" spans="1:31" x14ac:dyDescent="0.25">
      <c r="A38" t="s">
        <v>79</v>
      </c>
    </row>
    <row r="39" spans="1:31" x14ac:dyDescent="0.25">
      <c r="A39" t="s">
        <v>79</v>
      </c>
    </row>
    <row r="40" spans="1:31" x14ac:dyDescent="0.25">
      <c r="A40" t="s">
        <v>79</v>
      </c>
    </row>
    <row r="41" spans="1:31" x14ac:dyDescent="0.25">
      <c r="A41" t="s">
        <v>79</v>
      </c>
    </row>
    <row r="42" spans="1:31" x14ac:dyDescent="0.25">
      <c r="A42" t="s">
        <v>70</v>
      </c>
      <c r="B42" t="s">
        <v>71</v>
      </c>
      <c r="C42">
        <v>0.02</v>
      </c>
    </row>
    <row r="43" spans="1:31" x14ac:dyDescent="0.25">
      <c r="A43" t="s">
        <v>70</v>
      </c>
      <c r="B43" t="s">
        <v>72</v>
      </c>
      <c r="C43">
        <v>20</v>
      </c>
    </row>
    <row r="44" spans="1:31" x14ac:dyDescent="0.25">
      <c r="A44" t="s">
        <v>73</v>
      </c>
      <c r="B44" t="s">
        <v>72</v>
      </c>
      <c r="C44">
        <v>9.4E-2</v>
      </c>
      <c r="D44">
        <v>1.73</v>
      </c>
      <c r="E44" t="s">
        <v>30</v>
      </c>
      <c r="F44">
        <v>0.71</v>
      </c>
      <c r="G44">
        <v>2.14</v>
      </c>
      <c r="H44" t="s">
        <v>30</v>
      </c>
      <c r="I44">
        <v>1.23</v>
      </c>
      <c r="J44" t="s">
        <v>31</v>
      </c>
      <c r="K44">
        <v>1.34</v>
      </c>
      <c r="L44">
        <v>0.188</v>
      </c>
      <c r="M44">
        <v>0.17</v>
      </c>
      <c r="N44">
        <v>0.312</v>
      </c>
      <c r="O44">
        <v>0.90600000000000003</v>
      </c>
      <c r="P44">
        <v>1.31</v>
      </c>
      <c r="Q44">
        <v>0.41099999999999998</v>
      </c>
      <c r="R44">
        <v>0.13500000000000001</v>
      </c>
      <c r="S44">
        <v>0.90900000000000003</v>
      </c>
      <c r="T44">
        <v>38.6</v>
      </c>
      <c r="U44">
        <v>6.51</v>
      </c>
      <c r="V44">
        <v>0.157</v>
      </c>
      <c r="W44">
        <v>0.76</v>
      </c>
      <c r="X44">
        <v>1.94</v>
      </c>
      <c r="Y44">
        <v>0.13200000000000001</v>
      </c>
      <c r="Z44">
        <v>0.56699999999999995</v>
      </c>
      <c r="AA44">
        <v>0.11600000000000001</v>
      </c>
      <c r="AE44">
        <v>0.26</v>
      </c>
    </row>
    <row r="45" spans="1:31" x14ac:dyDescent="0.25">
      <c r="D45" s="18" t="s">
        <v>34</v>
      </c>
      <c r="E45" t="s">
        <v>38</v>
      </c>
      <c r="F45" s="18" t="s">
        <v>34</v>
      </c>
      <c r="G45" s="18" t="s">
        <v>34</v>
      </c>
      <c r="H45" s="18" t="s">
        <v>38</v>
      </c>
      <c r="I45" s="18" t="s">
        <v>34</v>
      </c>
      <c r="J45" s="18" t="s">
        <v>34</v>
      </c>
      <c r="K45" s="18" t="s">
        <v>34</v>
      </c>
      <c r="L45" s="18" t="s">
        <v>34</v>
      </c>
      <c r="M45" s="18" t="s">
        <v>34</v>
      </c>
      <c r="N45" s="18" t="s">
        <v>34</v>
      </c>
      <c r="O45" s="18" t="s">
        <v>34</v>
      </c>
      <c r="P45" s="18" t="s">
        <v>34</v>
      </c>
      <c r="Q45" s="18" t="s">
        <v>34</v>
      </c>
      <c r="R45" s="18" t="s">
        <v>34</v>
      </c>
      <c r="S45" s="18" t="s">
        <v>34</v>
      </c>
      <c r="T45" s="18" t="s">
        <v>76</v>
      </c>
      <c r="U45" s="18" t="s">
        <v>34</v>
      </c>
      <c r="V45" s="18" t="s">
        <v>34</v>
      </c>
      <c r="W45" s="18" t="s">
        <v>34</v>
      </c>
      <c r="X45" s="18" t="s">
        <v>34</v>
      </c>
      <c r="Y45" s="18" t="s">
        <v>34</v>
      </c>
      <c r="Z45" s="18" t="s">
        <v>34</v>
      </c>
      <c r="AA45" s="18" t="s">
        <v>34</v>
      </c>
      <c r="AE45" s="18"/>
    </row>
    <row r="46" spans="1:31" x14ac:dyDescent="0.25">
      <c r="D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E46" s="18"/>
    </row>
    <row r="47" spans="1:31" x14ac:dyDescent="0.25">
      <c r="A47" t="s">
        <v>80</v>
      </c>
      <c r="K47">
        <v>6.3100000000000003E-2</v>
      </c>
    </row>
    <row r="48" spans="1:31" x14ac:dyDescent="0.25">
      <c r="A48" t="s">
        <v>80</v>
      </c>
      <c r="K48">
        <v>4.1200000000000001E-2</v>
      </c>
    </row>
    <row r="49" spans="1:31" x14ac:dyDescent="0.25">
      <c r="A49" t="s">
        <v>80</v>
      </c>
    </row>
    <row r="50" spans="1:31" x14ac:dyDescent="0.25">
      <c r="A50" t="s">
        <v>80</v>
      </c>
    </row>
    <row r="51" spans="1:31" x14ac:dyDescent="0.25">
      <c r="A51" t="s">
        <v>70</v>
      </c>
      <c r="B51" t="s">
        <v>71</v>
      </c>
      <c r="C51">
        <v>0.02</v>
      </c>
      <c r="K51">
        <v>5.2150000000000002E-2</v>
      </c>
    </row>
    <row r="52" spans="1:31" x14ac:dyDescent="0.25">
      <c r="A52" t="s">
        <v>70</v>
      </c>
      <c r="B52" t="s">
        <v>72</v>
      </c>
      <c r="C52">
        <v>20</v>
      </c>
      <c r="K52">
        <v>52.15</v>
      </c>
    </row>
    <row r="53" spans="1:31" x14ac:dyDescent="0.25">
      <c r="A53" t="s">
        <v>73</v>
      </c>
      <c r="B53" t="s">
        <v>72</v>
      </c>
      <c r="C53">
        <v>0.56000000000000005</v>
      </c>
      <c r="D53">
        <v>8.33</v>
      </c>
      <c r="E53">
        <v>1.06</v>
      </c>
      <c r="F53">
        <v>2.74</v>
      </c>
      <c r="G53">
        <v>8.41</v>
      </c>
      <c r="H53" t="s">
        <v>31</v>
      </c>
      <c r="I53">
        <v>5.67</v>
      </c>
      <c r="J53" t="s">
        <v>31</v>
      </c>
      <c r="K53">
        <v>28.3</v>
      </c>
      <c r="L53" t="s">
        <v>31</v>
      </c>
      <c r="M53" t="s">
        <v>31</v>
      </c>
      <c r="N53">
        <v>1.55</v>
      </c>
      <c r="O53">
        <v>6.11</v>
      </c>
      <c r="P53">
        <v>4.1500000000000004</v>
      </c>
      <c r="Q53">
        <v>1.55</v>
      </c>
      <c r="R53" t="s">
        <v>31</v>
      </c>
      <c r="S53">
        <v>19</v>
      </c>
      <c r="T53">
        <v>104</v>
      </c>
      <c r="U53">
        <v>23.7</v>
      </c>
      <c r="V53">
        <v>3.1</v>
      </c>
      <c r="W53">
        <v>3.08</v>
      </c>
      <c r="X53">
        <v>5.22</v>
      </c>
      <c r="Y53">
        <v>0.71299999999999997</v>
      </c>
      <c r="Z53">
        <v>1.8</v>
      </c>
      <c r="AA53" t="s">
        <v>31</v>
      </c>
      <c r="AE53">
        <v>0.91</v>
      </c>
    </row>
    <row r="54" spans="1:31" x14ac:dyDescent="0.25">
      <c r="D54" s="18" t="s">
        <v>34</v>
      </c>
      <c r="E54" s="18" t="s">
        <v>34</v>
      </c>
      <c r="F54" s="18" t="s">
        <v>34</v>
      </c>
      <c r="G54" s="18" t="s">
        <v>34</v>
      </c>
      <c r="H54" s="18" t="s">
        <v>34</v>
      </c>
      <c r="I54" s="18" t="s">
        <v>34</v>
      </c>
      <c r="J54" s="18" t="s">
        <v>34</v>
      </c>
      <c r="K54" s="17">
        <f>100*ABS(K52-K53)/AVERAGE(K52:K53)</f>
        <v>59.291485394655062</v>
      </c>
      <c r="L54" s="18" t="s">
        <v>34</v>
      </c>
      <c r="M54" s="18" t="s">
        <v>34</v>
      </c>
      <c r="N54" s="18" t="s">
        <v>34</v>
      </c>
      <c r="O54" s="18" t="s">
        <v>34</v>
      </c>
      <c r="P54" s="18" t="s">
        <v>34</v>
      </c>
      <c r="Q54" s="18" t="s">
        <v>34</v>
      </c>
      <c r="R54" s="18" t="s">
        <v>34</v>
      </c>
      <c r="S54" s="18" t="s">
        <v>34</v>
      </c>
      <c r="T54" s="18" t="s">
        <v>76</v>
      </c>
      <c r="U54" s="18" t="s">
        <v>76</v>
      </c>
      <c r="V54" s="18" t="s">
        <v>34</v>
      </c>
      <c r="W54" s="18" t="s">
        <v>34</v>
      </c>
      <c r="X54" s="18" t="s">
        <v>34</v>
      </c>
      <c r="Y54" s="18" t="s">
        <v>34</v>
      </c>
      <c r="Z54" s="18" t="s">
        <v>34</v>
      </c>
      <c r="AA54" s="18" t="s">
        <v>34</v>
      </c>
      <c r="AE54" s="18"/>
    </row>
    <row r="55" spans="1:31" x14ac:dyDescent="0.25">
      <c r="D55" s="18"/>
      <c r="E55" s="18"/>
      <c r="F55" s="18"/>
      <c r="G55" s="18"/>
      <c r="H55" s="18"/>
      <c r="I55" s="18"/>
      <c r="J55" s="18"/>
      <c r="K55">
        <f xml:space="preserve"> 100*(K53-K54)/((K53+K54)/2)</f>
        <v>-70.763694107980498</v>
      </c>
      <c r="L55" s="18"/>
      <c r="M55" s="18"/>
      <c r="N55" s="18"/>
      <c r="O55" s="18"/>
      <c r="P55" s="18"/>
      <c r="Q55" s="18"/>
      <c r="R55" s="18"/>
      <c r="S55" s="18"/>
      <c r="V55" s="18"/>
      <c r="W55" s="18"/>
      <c r="X55" s="18"/>
      <c r="Y55" s="18"/>
      <c r="Z55" s="18"/>
      <c r="AA55" s="18"/>
      <c r="AE55" s="18"/>
    </row>
    <row r="56" spans="1:31" x14ac:dyDescent="0.25">
      <c r="A56" t="s">
        <v>81</v>
      </c>
    </row>
    <row r="57" spans="1:31" x14ac:dyDescent="0.25">
      <c r="A57" t="s">
        <v>81</v>
      </c>
    </row>
    <row r="58" spans="1:31" x14ac:dyDescent="0.25">
      <c r="A58" t="s">
        <v>81</v>
      </c>
    </row>
    <row r="59" spans="1:31" x14ac:dyDescent="0.25">
      <c r="A59" t="s">
        <v>81</v>
      </c>
    </row>
    <row r="60" spans="1:31" x14ac:dyDescent="0.25">
      <c r="A60" t="s">
        <v>70</v>
      </c>
      <c r="B60" t="s">
        <v>71</v>
      </c>
      <c r="C60">
        <v>0.04</v>
      </c>
    </row>
    <row r="61" spans="1:31" x14ac:dyDescent="0.25">
      <c r="A61" t="s">
        <v>70</v>
      </c>
      <c r="B61" t="s">
        <v>72</v>
      </c>
      <c r="C61">
        <v>40</v>
      </c>
    </row>
    <row r="62" spans="1:31" x14ac:dyDescent="0.25">
      <c r="A62" t="s">
        <v>29</v>
      </c>
      <c r="B62" t="s">
        <v>72</v>
      </c>
      <c r="C62">
        <v>0.13</v>
      </c>
      <c r="D62">
        <v>5.82</v>
      </c>
      <c r="E62" t="s">
        <v>30</v>
      </c>
      <c r="F62">
        <v>1.21</v>
      </c>
      <c r="G62">
        <v>3.14</v>
      </c>
      <c r="H62" t="s">
        <v>30</v>
      </c>
      <c r="I62">
        <v>4.59</v>
      </c>
      <c r="J62">
        <v>0.184</v>
      </c>
      <c r="K62">
        <v>3.87</v>
      </c>
      <c r="L62">
        <v>0.35099999999999998</v>
      </c>
      <c r="M62" t="s">
        <v>31</v>
      </c>
      <c r="N62">
        <v>1.1399999999999999</v>
      </c>
      <c r="O62">
        <v>1.88</v>
      </c>
      <c r="P62">
        <v>2.25</v>
      </c>
      <c r="Q62">
        <v>0.433</v>
      </c>
      <c r="R62" t="s">
        <v>31</v>
      </c>
      <c r="S62">
        <v>2.71</v>
      </c>
      <c r="T62">
        <v>36.9</v>
      </c>
      <c r="U62">
        <v>12.6</v>
      </c>
      <c r="V62">
        <v>4.45</v>
      </c>
      <c r="W62">
        <v>0.78300000000000003</v>
      </c>
      <c r="X62">
        <v>1.35</v>
      </c>
      <c r="Y62">
        <v>0.35</v>
      </c>
      <c r="Z62">
        <v>0.81100000000000005</v>
      </c>
      <c r="AA62" t="s">
        <v>31</v>
      </c>
      <c r="AE62">
        <v>0.45100000000000001</v>
      </c>
    </row>
    <row r="63" spans="1:31" x14ac:dyDescent="0.25">
      <c r="D63" s="18" t="s">
        <v>34</v>
      </c>
      <c r="E63" t="s">
        <v>38</v>
      </c>
      <c r="F63" s="18" t="s">
        <v>34</v>
      </c>
      <c r="G63" s="18" t="s">
        <v>34</v>
      </c>
      <c r="H63" s="18" t="s">
        <v>38</v>
      </c>
      <c r="I63" s="18" t="s">
        <v>34</v>
      </c>
      <c r="J63" s="18" t="s">
        <v>34</v>
      </c>
      <c r="K63" s="18" t="s">
        <v>34</v>
      </c>
      <c r="L63" s="18" t="s">
        <v>34</v>
      </c>
      <c r="M63" s="18" t="s">
        <v>34</v>
      </c>
      <c r="N63" s="18" t="s">
        <v>34</v>
      </c>
      <c r="O63" s="18" t="s">
        <v>34</v>
      </c>
      <c r="P63" s="18" t="s">
        <v>34</v>
      </c>
      <c r="Q63" s="18" t="s">
        <v>34</v>
      </c>
      <c r="R63" s="18" t="s">
        <v>34</v>
      </c>
      <c r="S63" s="18" t="s">
        <v>34</v>
      </c>
      <c r="T63" s="18" t="s">
        <v>34</v>
      </c>
      <c r="U63" s="18" t="s">
        <v>34</v>
      </c>
      <c r="V63" s="18" t="s">
        <v>34</v>
      </c>
      <c r="W63" s="18" t="s">
        <v>34</v>
      </c>
      <c r="X63" s="18" t="s">
        <v>34</v>
      </c>
      <c r="Y63" s="18" t="s">
        <v>34</v>
      </c>
      <c r="Z63" s="18" t="s">
        <v>34</v>
      </c>
      <c r="AA63" s="18" t="s">
        <v>34</v>
      </c>
      <c r="AE63" s="18"/>
    </row>
    <row r="66" spans="1:4" x14ac:dyDescent="0.25">
      <c r="A66" t="s">
        <v>82</v>
      </c>
      <c r="C66" t="s">
        <v>34</v>
      </c>
      <c r="D66">
        <f>COUNTIF(C16:AA63, "BMND")</f>
        <v>127</v>
      </c>
    </row>
    <row r="67" spans="1:4" x14ac:dyDescent="0.25">
      <c r="C67" t="s">
        <v>76</v>
      </c>
      <c r="D67">
        <f>COUNTIF(C16:AA63, "AMND")</f>
        <v>5</v>
      </c>
    </row>
    <row r="68" spans="1:4" x14ac:dyDescent="0.25">
      <c r="C68" t="s">
        <v>38</v>
      </c>
      <c r="D68">
        <f>COUNTIF(C18:AA65, "AND")</f>
        <v>10</v>
      </c>
    </row>
    <row r="69" spans="1:4" x14ac:dyDescent="0.25">
      <c r="C69" t="s">
        <v>83</v>
      </c>
      <c r="D69">
        <v>2</v>
      </c>
    </row>
    <row r="70" spans="1:4" x14ac:dyDescent="0.25">
      <c r="D70">
        <f>SUM(D66:D69)</f>
        <v>144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3"/>
  <sheetViews>
    <sheetView workbookViewId="0">
      <selection activeCell="B85" sqref="B85"/>
    </sheetView>
  </sheetViews>
  <sheetFormatPr defaultRowHeight="15" x14ac:dyDescent="0.25"/>
  <cols>
    <col min="57" max="57" width="0.140625" customWidth="1"/>
  </cols>
  <sheetData>
    <row r="1" spans="1:71" x14ac:dyDescent="0.25">
      <c r="A1" s="16"/>
      <c r="B1" s="16"/>
      <c r="C1" s="16"/>
      <c r="D1" s="16"/>
      <c r="E1" s="16"/>
      <c r="F1" s="3" t="s">
        <v>80</v>
      </c>
      <c r="I1" s="3" t="s">
        <v>310</v>
      </c>
      <c r="L1" s="3" t="s">
        <v>311</v>
      </c>
      <c r="O1" s="3" t="s">
        <v>81</v>
      </c>
      <c r="R1" s="3" t="s">
        <v>323</v>
      </c>
      <c r="U1" s="3" t="s">
        <v>74</v>
      </c>
      <c r="X1" s="3" t="s">
        <v>69</v>
      </c>
      <c r="AA1" s="3" t="s">
        <v>77</v>
      </c>
      <c r="AD1" s="3" t="s">
        <v>79</v>
      </c>
      <c r="AG1" s="3" t="s">
        <v>317</v>
      </c>
      <c r="AJ1" s="3" t="s">
        <v>319</v>
      </c>
      <c r="AM1" s="3" t="s">
        <v>330</v>
      </c>
      <c r="AU1" s="3" t="s">
        <v>298</v>
      </c>
      <c r="AY1" s="3" t="s">
        <v>290</v>
      </c>
      <c r="BH1" s="3" t="s">
        <v>304</v>
      </c>
      <c r="BM1" s="3" t="s">
        <v>306</v>
      </c>
      <c r="BQ1" s="3" t="s">
        <v>282</v>
      </c>
    </row>
    <row r="2" spans="1:71" s="19" customFormat="1" ht="46.5" customHeight="1" x14ac:dyDescent="0.25">
      <c r="A2" s="44" t="s">
        <v>274</v>
      </c>
      <c r="B2" s="51" t="s">
        <v>241</v>
      </c>
      <c r="C2" s="52" t="s">
        <v>135</v>
      </c>
      <c r="D2" s="52"/>
      <c r="E2" s="52"/>
      <c r="F2" s="1" t="s">
        <v>312</v>
      </c>
      <c r="G2" s="1" t="s">
        <v>313</v>
      </c>
      <c r="H2" s="1"/>
      <c r="I2" s="1" t="s">
        <v>312</v>
      </c>
      <c r="J2" s="1" t="s">
        <v>313</v>
      </c>
      <c r="L2" s="1" t="s">
        <v>312</v>
      </c>
      <c r="M2" s="1" t="s">
        <v>313</v>
      </c>
      <c r="O2" s="1" t="s">
        <v>312</v>
      </c>
      <c r="P2" s="1" t="s">
        <v>313</v>
      </c>
      <c r="R2" s="1" t="s">
        <v>312</v>
      </c>
      <c r="S2" s="1" t="s">
        <v>313</v>
      </c>
      <c r="U2" s="1" t="s">
        <v>312</v>
      </c>
      <c r="V2" s="1" t="s">
        <v>313</v>
      </c>
      <c r="X2" s="1" t="s">
        <v>312</v>
      </c>
      <c r="Y2" s="1" t="s">
        <v>313</v>
      </c>
      <c r="AA2" s="1" t="s">
        <v>312</v>
      </c>
      <c r="AB2" s="1" t="s">
        <v>313</v>
      </c>
      <c r="AD2" s="1" t="s">
        <v>312</v>
      </c>
      <c r="AE2" s="1" t="s">
        <v>313</v>
      </c>
      <c r="AF2" s="1"/>
      <c r="AG2" s="1" t="s">
        <v>312</v>
      </c>
      <c r="AH2" s="1" t="s">
        <v>313</v>
      </c>
      <c r="AI2" s="1"/>
      <c r="AJ2" s="1" t="s">
        <v>312</v>
      </c>
      <c r="AK2" s="1" t="s">
        <v>313</v>
      </c>
      <c r="AL2" s="1"/>
      <c r="AM2" s="1" t="s">
        <v>312</v>
      </c>
      <c r="AN2" s="1" t="s">
        <v>313</v>
      </c>
      <c r="AU2" s="1" t="s">
        <v>312</v>
      </c>
      <c r="AV2" s="1" t="s">
        <v>313</v>
      </c>
      <c r="AW2" s="1"/>
      <c r="AY2" s="1" t="s">
        <v>312</v>
      </c>
      <c r="AZ2" s="1" t="s">
        <v>313</v>
      </c>
      <c r="BC2" s="1"/>
      <c r="BD2" s="1"/>
      <c r="BH2" s="1" t="s">
        <v>312</v>
      </c>
      <c r="BI2" s="1" t="s">
        <v>313</v>
      </c>
      <c r="BM2" s="1" t="s">
        <v>312</v>
      </c>
      <c r="BN2" s="1" t="s">
        <v>313</v>
      </c>
      <c r="BQ2" s="1" t="s">
        <v>312</v>
      </c>
      <c r="BR2" s="1" t="s">
        <v>313</v>
      </c>
      <c r="BS2" s="1"/>
    </row>
    <row r="3" spans="1:71" s="9" customFormat="1" x14ac:dyDescent="0.25">
      <c r="A3" s="15" t="s">
        <v>69</v>
      </c>
      <c r="B3" s="9">
        <v>24</v>
      </c>
      <c r="C3" s="54">
        <v>0.73399999999999999</v>
      </c>
      <c r="D3" s="54"/>
      <c r="E3" s="54"/>
      <c r="F3" s="4">
        <v>9.06</v>
      </c>
      <c r="G3" s="4">
        <v>8.33</v>
      </c>
      <c r="H3" s="4"/>
      <c r="I3" s="4">
        <v>6.93</v>
      </c>
      <c r="J3" s="4">
        <v>7.12</v>
      </c>
      <c r="K3" s="4"/>
      <c r="L3" s="4">
        <v>7.52</v>
      </c>
      <c r="M3" s="4">
        <v>7.81</v>
      </c>
      <c r="N3" s="4"/>
      <c r="O3" s="4">
        <v>6.69</v>
      </c>
      <c r="P3" s="4">
        <v>5.82</v>
      </c>
      <c r="R3" s="4">
        <v>9.86</v>
      </c>
      <c r="S3" s="6">
        <v>10.6</v>
      </c>
      <c r="T3" s="6"/>
      <c r="U3" s="4">
        <v>4.16</v>
      </c>
      <c r="V3" s="4">
        <v>3.88</v>
      </c>
      <c r="W3" s="6"/>
      <c r="X3" s="4">
        <v>3.22</v>
      </c>
      <c r="Y3" s="4">
        <v>3.44</v>
      </c>
      <c r="AA3" s="4">
        <v>4.99</v>
      </c>
      <c r="AB3" s="4">
        <v>4.8</v>
      </c>
      <c r="AD3" s="4">
        <v>1.91</v>
      </c>
      <c r="AE3" s="5">
        <v>1.73</v>
      </c>
      <c r="AF3" s="4"/>
      <c r="AG3" s="4">
        <v>1.64</v>
      </c>
      <c r="AH3" s="4">
        <v>1.44</v>
      </c>
      <c r="AI3" s="4"/>
      <c r="AJ3" s="5">
        <v>0.13700000000000001</v>
      </c>
      <c r="AK3" s="5">
        <v>9.1700000000000004E-2</v>
      </c>
      <c r="AL3" s="5"/>
      <c r="AM3" s="5">
        <v>0.15</v>
      </c>
      <c r="AN3" s="5">
        <v>0.105</v>
      </c>
      <c r="AU3" s="6"/>
      <c r="AV3" s="6"/>
      <c r="AW3" s="5"/>
    </row>
    <row r="4" spans="1:71" s="9" customFormat="1" x14ac:dyDescent="0.25">
      <c r="A4" s="15" t="s">
        <v>310</v>
      </c>
      <c r="B4" s="48" t="s">
        <v>314</v>
      </c>
      <c r="C4" s="5">
        <v>0.93200000000000005</v>
      </c>
      <c r="D4" s="5"/>
      <c r="E4" s="5"/>
      <c r="F4" s="6">
        <v>26.4</v>
      </c>
      <c r="G4" s="4">
        <v>1.06</v>
      </c>
      <c r="H4" s="4"/>
      <c r="I4" s="4">
        <v>3.05</v>
      </c>
      <c r="J4" s="4">
        <v>2.48</v>
      </c>
      <c r="K4" s="4"/>
      <c r="L4" s="4">
        <v>3.94</v>
      </c>
      <c r="M4" s="4">
        <v>1.82</v>
      </c>
      <c r="N4" s="4"/>
      <c r="O4" s="4">
        <v>2.99</v>
      </c>
      <c r="P4" s="5">
        <v>0</v>
      </c>
      <c r="R4" s="4">
        <v>2.87</v>
      </c>
      <c r="S4" s="5">
        <v>0.68100000000000005</v>
      </c>
      <c r="T4" s="5"/>
      <c r="U4" s="4">
        <v>1.56</v>
      </c>
      <c r="V4" s="5">
        <v>0.104</v>
      </c>
      <c r="W4" s="5"/>
      <c r="X4" s="4">
        <v>1.64</v>
      </c>
      <c r="Y4" s="5">
        <v>0.16700000000000001</v>
      </c>
      <c r="AA4" s="4">
        <v>1.86</v>
      </c>
      <c r="AB4" s="5">
        <v>0</v>
      </c>
      <c r="AD4" s="4">
        <v>1.51</v>
      </c>
      <c r="AE4" s="5">
        <v>0</v>
      </c>
      <c r="AF4" s="5"/>
      <c r="AG4" s="5">
        <v>0.39300000000000002</v>
      </c>
      <c r="AH4" s="5">
        <v>0</v>
      </c>
      <c r="AI4" s="4"/>
      <c r="AJ4" s="5">
        <v>0.27500000000000002</v>
      </c>
      <c r="AK4" s="5">
        <v>0</v>
      </c>
      <c r="AL4" s="5"/>
      <c r="AM4" s="5">
        <v>0.107</v>
      </c>
      <c r="AN4" s="5">
        <v>0</v>
      </c>
      <c r="AU4" s="6"/>
      <c r="AV4" s="6"/>
      <c r="AW4" s="5"/>
    </row>
    <row r="5" spans="1:71" s="9" customFormat="1" x14ac:dyDescent="0.25">
      <c r="A5" s="15" t="s">
        <v>315</v>
      </c>
      <c r="B5" s="48" t="s">
        <v>316</v>
      </c>
      <c r="C5" s="5"/>
      <c r="D5" s="5"/>
      <c r="E5" s="5"/>
      <c r="F5" s="4">
        <v>3.42</v>
      </c>
      <c r="G5" s="4">
        <v>2.74</v>
      </c>
      <c r="H5" s="4"/>
      <c r="I5" s="4">
        <v>2.5299999999999998</v>
      </c>
      <c r="J5" s="4">
        <v>2.62</v>
      </c>
      <c r="K5" s="4"/>
      <c r="L5" s="4">
        <v>1.95</v>
      </c>
      <c r="M5" s="4">
        <v>1.92</v>
      </c>
      <c r="N5" s="4"/>
      <c r="O5" s="4">
        <v>2.7</v>
      </c>
      <c r="P5" s="4">
        <v>1.21</v>
      </c>
      <c r="R5" s="4">
        <v>2.73</v>
      </c>
      <c r="S5" s="4">
        <v>2.85</v>
      </c>
      <c r="T5" s="4"/>
      <c r="U5" s="5">
        <v>0.97399999999999998</v>
      </c>
      <c r="V5" s="5">
        <v>0.78600000000000003</v>
      </c>
      <c r="W5" s="4"/>
      <c r="X5" s="4">
        <v>1.1399999999999999</v>
      </c>
      <c r="Y5" s="4">
        <v>1.0900000000000001</v>
      </c>
      <c r="AA5" s="5">
        <v>0.85899999999999999</v>
      </c>
      <c r="AB5" s="5">
        <v>0.59799999999999998</v>
      </c>
      <c r="AD5" s="4">
        <v>1.06</v>
      </c>
      <c r="AE5" s="5">
        <v>0.71</v>
      </c>
      <c r="AF5" s="4"/>
      <c r="AG5" s="5">
        <v>0.49</v>
      </c>
      <c r="AH5" s="5">
        <v>0.33</v>
      </c>
      <c r="AI5" s="4"/>
      <c r="AJ5" s="5"/>
      <c r="AK5" s="5"/>
      <c r="AL5" s="5"/>
      <c r="AM5" s="5">
        <v>8.9300000000000004E-2</v>
      </c>
      <c r="AN5" s="5">
        <v>0</v>
      </c>
      <c r="AU5" s="6"/>
      <c r="AV5" s="6"/>
      <c r="AW5" s="5"/>
    </row>
    <row r="6" spans="1:71" s="9" customFormat="1" x14ac:dyDescent="0.25">
      <c r="A6" s="15" t="s">
        <v>317</v>
      </c>
      <c r="B6" s="48" t="s">
        <v>318</v>
      </c>
      <c r="C6" s="5">
        <v>9.6000000000000002E-2</v>
      </c>
      <c r="D6" s="5"/>
      <c r="E6" s="5"/>
      <c r="F6" s="4">
        <v>8.44</v>
      </c>
      <c r="G6" s="4">
        <v>8.41</v>
      </c>
      <c r="H6" s="4"/>
      <c r="I6" s="4">
        <v>3.93</v>
      </c>
      <c r="J6" s="4">
        <v>3.97</v>
      </c>
      <c r="K6" s="4"/>
      <c r="L6" s="4">
        <v>5.7</v>
      </c>
      <c r="M6" s="4">
        <v>5.34</v>
      </c>
      <c r="N6" s="4"/>
      <c r="O6" s="4">
        <v>2.88</v>
      </c>
      <c r="P6" s="4">
        <v>3.14</v>
      </c>
      <c r="R6" s="4">
        <v>6.4</v>
      </c>
      <c r="S6" s="4">
        <v>6.39</v>
      </c>
      <c r="T6" s="4"/>
      <c r="U6" s="4">
        <v>3.16</v>
      </c>
      <c r="V6" s="4">
        <v>3.04</v>
      </c>
      <c r="W6" s="4"/>
      <c r="X6" s="4">
        <v>3.27</v>
      </c>
      <c r="Y6" s="4">
        <v>3.11</v>
      </c>
      <c r="AA6" s="6">
        <v>2.2599999999999998</v>
      </c>
      <c r="AB6" s="4">
        <v>2.19</v>
      </c>
      <c r="AD6" s="4">
        <v>2.12</v>
      </c>
      <c r="AE6" s="5">
        <v>2.14</v>
      </c>
      <c r="AF6" s="4"/>
      <c r="AG6" s="5">
        <v>0.65600000000000003</v>
      </c>
      <c r="AH6" s="5">
        <v>0.67700000000000005</v>
      </c>
      <c r="AI6" s="4"/>
      <c r="AJ6" s="5"/>
      <c r="AK6" s="5"/>
      <c r="AL6" s="5"/>
      <c r="AM6" s="5">
        <v>0.13800000000000001</v>
      </c>
      <c r="AN6" s="5">
        <v>0.14499999999999999</v>
      </c>
      <c r="AU6" s="6"/>
      <c r="AV6" s="6"/>
      <c r="AW6" s="5"/>
    </row>
    <row r="7" spans="1:71" s="9" customFormat="1" x14ac:dyDescent="0.25">
      <c r="A7" s="15" t="s">
        <v>319</v>
      </c>
      <c r="B7" s="48" t="s">
        <v>320</v>
      </c>
      <c r="C7" s="5">
        <v>0.25</v>
      </c>
      <c r="D7" s="5"/>
      <c r="E7" s="5"/>
      <c r="F7" s="4">
        <v>6.32</v>
      </c>
      <c r="G7" s="4">
        <v>5.67</v>
      </c>
      <c r="H7" s="4"/>
      <c r="I7" s="6">
        <v>47.4</v>
      </c>
      <c r="J7" s="6">
        <v>46.8</v>
      </c>
      <c r="K7" s="6"/>
      <c r="L7" s="4">
        <v>4.72</v>
      </c>
      <c r="M7" s="4">
        <v>5.17</v>
      </c>
      <c r="N7" s="6"/>
      <c r="O7" s="4">
        <v>5.14</v>
      </c>
      <c r="P7" s="4">
        <v>4.59</v>
      </c>
      <c r="R7" s="5">
        <v>0.12</v>
      </c>
      <c r="S7" s="5">
        <v>0.15</v>
      </c>
      <c r="T7" s="5"/>
      <c r="U7" s="4">
        <v>1.46</v>
      </c>
      <c r="V7" s="4">
        <v>1.43</v>
      </c>
      <c r="W7" s="5"/>
      <c r="X7" s="4">
        <v>6.43</v>
      </c>
      <c r="Y7" s="4">
        <v>6.85</v>
      </c>
      <c r="AA7" s="4">
        <v>1.96</v>
      </c>
      <c r="AB7" s="4">
        <v>1.68</v>
      </c>
      <c r="AD7" s="4">
        <v>1.32</v>
      </c>
      <c r="AE7" s="5">
        <v>1.23</v>
      </c>
      <c r="AF7" s="4"/>
      <c r="AG7" s="5">
        <v>0.29699999999999999</v>
      </c>
      <c r="AH7" s="5">
        <v>0.22</v>
      </c>
      <c r="AI7" s="4"/>
      <c r="AJ7" s="5"/>
      <c r="AK7" s="5"/>
      <c r="AL7" s="5"/>
      <c r="AM7" s="5">
        <v>0.107</v>
      </c>
      <c r="AN7" s="5">
        <v>0</v>
      </c>
      <c r="AU7" s="6"/>
      <c r="AV7" s="6"/>
      <c r="AW7" s="5"/>
    </row>
    <row r="8" spans="1:71" s="9" customFormat="1" x14ac:dyDescent="0.25">
      <c r="A8" s="15" t="s">
        <v>74</v>
      </c>
      <c r="B8" s="48" t="s">
        <v>321</v>
      </c>
      <c r="C8" s="5">
        <v>0</v>
      </c>
      <c r="D8" s="5"/>
      <c r="E8" s="5"/>
      <c r="F8" s="6">
        <v>25.7</v>
      </c>
      <c r="G8" s="6">
        <v>28.3</v>
      </c>
      <c r="H8" s="6"/>
      <c r="I8" s="4">
        <v>4.1100000000000003</v>
      </c>
      <c r="J8" s="4">
        <v>4.22</v>
      </c>
      <c r="K8" s="4"/>
      <c r="L8" s="5">
        <v>0</v>
      </c>
      <c r="M8" s="5">
        <v>0.182</v>
      </c>
      <c r="N8" s="4"/>
      <c r="O8" s="5">
        <v>0.53300000000000003</v>
      </c>
      <c r="P8" s="5">
        <v>0.184</v>
      </c>
      <c r="R8" s="4">
        <v>2.6</v>
      </c>
      <c r="S8" s="4">
        <v>2.5499999999999998</v>
      </c>
      <c r="T8" s="4"/>
      <c r="U8" s="5">
        <v>0.113</v>
      </c>
      <c r="V8" s="5">
        <v>0.104</v>
      </c>
      <c r="W8" s="4"/>
      <c r="X8" s="5">
        <v>0.27900000000000003</v>
      </c>
      <c r="Y8" s="4">
        <v>1.9</v>
      </c>
      <c r="AA8" s="5">
        <v>0.24199999999999999</v>
      </c>
      <c r="AB8" s="5">
        <v>0.105</v>
      </c>
      <c r="AD8" s="5">
        <v>0.13100000000000001</v>
      </c>
      <c r="AE8" s="5">
        <v>0</v>
      </c>
      <c r="AF8" s="4"/>
      <c r="AG8" s="5">
        <v>0.23599999999999999</v>
      </c>
      <c r="AH8" s="5">
        <v>0.25</v>
      </c>
      <c r="AI8" s="4"/>
      <c r="AJ8" s="5"/>
      <c r="AK8" s="5"/>
      <c r="AL8" s="5"/>
      <c r="AM8" s="5">
        <v>0.31900000000000001</v>
      </c>
      <c r="AN8" s="5">
        <v>0</v>
      </c>
      <c r="AU8" s="6"/>
      <c r="AV8" s="6"/>
      <c r="AW8" s="5"/>
    </row>
    <row r="9" spans="1:71" s="9" customFormat="1" x14ac:dyDescent="0.25">
      <c r="A9" s="15" t="s">
        <v>322</v>
      </c>
      <c r="B9" s="48" t="s">
        <v>316</v>
      </c>
      <c r="C9" s="5"/>
      <c r="D9" s="5"/>
      <c r="E9" s="5"/>
      <c r="F9" s="5">
        <v>0.83699999999999997</v>
      </c>
      <c r="G9" s="5">
        <v>0.91</v>
      </c>
      <c r="H9" s="5"/>
      <c r="I9" s="5">
        <v>0.57499999999999996</v>
      </c>
      <c r="J9" s="5">
        <v>0</v>
      </c>
      <c r="K9" s="5"/>
      <c r="L9" s="5">
        <v>0.98899999999999999</v>
      </c>
      <c r="M9" s="5">
        <v>0.90700000000000003</v>
      </c>
      <c r="N9" s="5"/>
      <c r="O9" s="4">
        <v>3.41</v>
      </c>
      <c r="P9" s="4">
        <v>3.87</v>
      </c>
      <c r="R9" s="5">
        <v>0.20300000000000001</v>
      </c>
      <c r="S9" s="5">
        <v>0.22800000000000001</v>
      </c>
      <c r="T9" s="5"/>
      <c r="U9" s="4">
        <v>1.1299999999999999</v>
      </c>
      <c r="V9" s="4">
        <v>1.1000000000000001</v>
      </c>
      <c r="W9" s="5"/>
      <c r="X9" s="4">
        <v>1.26</v>
      </c>
      <c r="Y9" s="4">
        <v>1.24</v>
      </c>
      <c r="AA9" s="4">
        <v>1.88</v>
      </c>
      <c r="AB9" s="4">
        <v>2.0699999999999998</v>
      </c>
      <c r="AD9" s="4">
        <v>1.25</v>
      </c>
      <c r="AE9" s="4">
        <v>1.34</v>
      </c>
      <c r="AF9" s="4"/>
      <c r="AG9" s="4">
        <v>2.36</v>
      </c>
      <c r="AH9" s="4">
        <v>2.4700000000000002</v>
      </c>
      <c r="AI9" s="4"/>
      <c r="AJ9" s="5"/>
      <c r="AK9" s="5"/>
      <c r="AL9" s="5"/>
      <c r="AM9" s="4">
        <v>2.9</v>
      </c>
      <c r="AN9" s="4">
        <v>1.85</v>
      </c>
      <c r="AU9" s="6"/>
      <c r="AV9" s="6"/>
      <c r="AW9" s="5"/>
    </row>
    <row r="10" spans="1:71" s="9" customFormat="1" x14ac:dyDescent="0.25">
      <c r="A10" s="15" t="s">
        <v>77</v>
      </c>
      <c r="B10" s="48" t="s">
        <v>314</v>
      </c>
      <c r="C10" s="5">
        <v>2.7E-2</v>
      </c>
      <c r="D10" s="5"/>
      <c r="E10" s="5"/>
      <c r="F10" s="4">
        <v>1.52</v>
      </c>
      <c r="G10" s="4">
        <v>1.55</v>
      </c>
      <c r="H10" s="4"/>
      <c r="I10" s="4">
        <v>1.18</v>
      </c>
      <c r="J10" s="4">
        <v>1.19</v>
      </c>
      <c r="K10" s="4"/>
      <c r="L10" s="5">
        <v>0.311</v>
      </c>
      <c r="M10" s="5">
        <v>0.314</v>
      </c>
      <c r="N10" s="4"/>
      <c r="O10" s="5">
        <v>0.41399999999999998</v>
      </c>
      <c r="P10" s="5">
        <v>0.45100000000000001</v>
      </c>
      <c r="R10" s="4">
        <v>1.43</v>
      </c>
      <c r="S10" s="4">
        <v>1.43</v>
      </c>
      <c r="T10" s="4"/>
      <c r="U10" s="5">
        <v>0.23400000000000001</v>
      </c>
      <c r="V10" s="5">
        <v>0.25800000000000001</v>
      </c>
      <c r="W10" s="4"/>
      <c r="X10" s="5">
        <v>0.10299999999999999</v>
      </c>
      <c r="Y10" s="5">
        <v>9.9900000000000003E-2</v>
      </c>
      <c r="AA10" s="5">
        <v>0.255</v>
      </c>
      <c r="AB10" s="5">
        <v>0.28899999999999998</v>
      </c>
      <c r="AD10" s="5">
        <v>0.22600000000000001</v>
      </c>
      <c r="AE10" s="5">
        <v>0.26</v>
      </c>
      <c r="AF10" s="5"/>
      <c r="AG10" s="5">
        <v>0.90200000000000002</v>
      </c>
      <c r="AH10" s="5">
        <v>0.27200000000000002</v>
      </c>
      <c r="AI10" s="4"/>
      <c r="AJ10" s="5"/>
      <c r="AK10" s="5"/>
      <c r="AL10" s="5"/>
      <c r="AM10" s="4">
        <v>1.39</v>
      </c>
      <c r="AN10" s="5">
        <v>0.92700000000000005</v>
      </c>
      <c r="AU10" s="6"/>
      <c r="AV10" s="6"/>
      <c r="AW10" s="5"/>
    </row>
    <row r="11" spans="1:71" s="9" customFormat="1" x14ac:dyDescent="0.25">
      <c r="A11" s="15" t="s">
        <v>323</v>
      </c>
      <c r="B11" s="48" t="s">
        <v>324</v>
      </c>
      <c r="C11" s="5">
        <v>0.92300000000000004</v>
      </c>
      <c r="D11" s="5"/>
      <c r="E11" s="5"/>
      <c r="F11" s="4">
        <v>6.34</v>
      </c>
      <c r="G11" s="4">
        <v>6.11</v>
      </c>
      <c r="H11" s="4"/>
      <c r="I11" s="5">
        <v>0.872</v>
      </c>
      <c r="J11" s="5">
        <v>0.85599999999999998</v>
      </c>
      <c r="K11" s="5"/>
      <c r="L11" s="5">
        <v>0.152</v>
      </c>
      <c r="M11" s="5">
        <v>0.24</v>
      </c>
      <c r="N11" s="5"/>
      <c r="O11" s="5">
        <v>0.34200000000000003</v>
      </c>
      <c r="P11" s="5">
        <v>0.35099999999999998</v>
      </c>
      <c r="R11" s="5">
        <v>0.29699999999999999</v>
      </c>
      <c r="S11" s="5">
        <v>0.32500000000000001</v>
      </c>
      <c r="T11" s="5"/>
      <c r="U11" s="5">
        <v>0.17299999999999999</v>
      </c>
      <c r="V11" s="5">
        <v>0.157</v>
      </c>
      <c r="W11" s="5"/>
      <c r="X11" s="5">
        <v>0.27400000000000002</v>
      </c>
      <c r="Y11" s="5">
        <v>0.27200000000000002</v>
      </c>
      <c r="AA11" s="5">
        <v>0.153</v>
      </c>
      <c r="AB11" s="5">
        <v>0.13300000000000001</v>
      </c>
      <c r="AD11" s="5">
        <v>0.185</v>
      </c>
      <c r="AE11" s="5">
        <v>0.188</v>
      </c>
      <c r="AF11" s="5"/>
      <c r="AG11" s="5">
        <v>0.28299999999999997</v>
      </c>
      <c r="AH11" s="5">
        <v>0.28899999999999998</v>
      </c>
      <c r="AI11" s="4"/>
      <c r="AJ11" s="5"/>
      <c r="AK11" s="5"/>
      <c r="AL11" s="5"/>
      <c r="AU11" s="6"/>
      <c r="AV11" s="6"/>
      <c r="AW11" s="5"/>
    </row>
    <row r="12" spans="1:71" s="9" customFormat="1" x14ac:dyDescent="0.25">
      <c r="A12" s="15" t="s">
        <v>79</v>
      </c>
      <c r="B12" s="48" t="s">
        <v>321</v>
      </c>
      <c r="C12" s="5">
        <v>8.7999999999999995E-2</v>
      </c>
      <c r="D12" s="5"/>
      <c r="E12" s="5"/>
      <c r="F12" s="4">
        <v>8.0299999999999994</v>
      </c>
      <c r="G12" s="4">
        <v>4.1500000000000004</v>
      </c>
      <c r="H12" s="4"/>
      <c r="I12" s="6">
        <v>24.1</v>
      </c>
      <c r="J12" s="6">
        <v>26.2</v>
      </c>
      <c r="K12" s="6"/>
      <c r="L12" s="5">
        <v>0.10299999999999999</v>
      </c>
      <c r="M12" s="5">
        <v>0.12</v>
      </c>
      <c r="N12" s="6"/>
      <c r="O12" s="4">
        <v>1.1000000000000001</v>
      </c>
      <c r="P12" s="4">
        <v>1.1399999999999999</v>
      </c>
      <c r="R12" s="5">
        <v>0.23</v>
      </c>
      <c r="S12" s="5">
        <v>0.23599999999999999</v>
      </c>
      <c r="T12" s="5"/>
      <c r="U12" s="5">
        <v>0.10100000000000001</v>
      </c>
      <c r="V12" s="5">
        <v>0.104</v>
      </c>
      <c r="W12" s="5"/>
      <c r="X12" s="5">
        <v>0.10100000000000001</v>
      </c>
      <c r="Y12" s="5">
        <v>9.64E-2</v>
      </c>
      <c r="AA12" s="5">
        <v>0.11899999999999999</v>
      </c>
      <c r="AB12" s="5">
        <v>0.105</v>
      </c>
      <c r="AD12" s="5">
        <v>0.19800000000000001</v>
      </c>
      <c r="AE12" s="5">
        <v>0.17</v>
      </c>
      <c r="AF12" s="5"/>
      <c r="AG12" s="6">
        <v>31.1</v>
      </c>
      <c r="AH12" s="6">
        <v>24.7</v>
      </c>
      <c r="AI12" s="4"/>
      <c r="AJ12" s="5"/>
      <c r="AK12" s="5"/>
      <c r="AL12" s="5"/>
      <c r="AU12" s="6"/>
      <c r="AV12" s="6"/>
      <c r="AW12" s="5"/>
    </row>
    <row r="13" spans="1:71" s="9" customFormat="1" x14ac:dyDescent="0.25">
      <c r="A13" s="15" t="s">
        <v>325</v>
      </c>
      <c r="B13" s="48" t="s">
        <v>316</v>
      </c>
      <c r="C13" s="5"/>
      <c r="D13" s="5"/>
      <c r="E13" s="5"/>
      <c r="F13" s="4">
        <v>1.44</v>
      </c>
      <c r="G13" s="4">
        <v>1.55</v>
      </c>
      <c r="H13" s="4"/>
      <c r="I13" s="4">
        <v>2.72</v>
      </c>
      <c r="J13" s="4">
        <v>2.82</v>
      </c>
      <c r="K13" s="4"/>
      <c r="L13" s="5">
        <v>0.78</v>
      </c>
      <c r="M13" s="5">
        <v>0.95599999999999996</v>
      </c>
      <c r="N13" s="4"/>
      <c r="O13" s="4">
        <v>1.85</v>
      </c>
      <c r="P13" s="4">
        <v>1.88</v>
      </c>
      <c r="R13" s="5">
        <v>0</v>
      </c>
      <c r="S13" s="5">
        <v>0.16200000000000001</v>
      </c>
      <c r="T13" s="5"/>
      <c r="U13" s="5">
        <v>0.371</v>
      </c>
      <c r="V13" s="5">
        <v>0.35699999999999998</v>
      </c>
      <c r="W13" s="5"/>
      <c r="X13" s="4">
        <v>1.0900000000000001</v>
      </c>
      <c r="Y13" s="4">
        <v>1.69</v>
      </c>
      <c r="AA13" s="5">
        <v>0.46400000000000002</v>
      </c>
      <c r="AB13" s="5">
        <v>0.53600000000000003</v>
      </c>
      <c r="AD13" s="5">
        <v>0.316</v>
      </c>
      <c r="AE13" s="5">
        <v>0.312</v>
      </c>
      <c r="AF13" s="4"/>
      <c r="AG13" s="4">
        <v>2.2000000000000002</v>
      </c>
      <c r="AH13" s="4">
        <v>3.84</v>
      </c>
      <c r="AI13" s="4"/>
      <c r="AJ13" s="5"/>
      <c r="AK13" s="5"/>
      <c r="AL13" s="5"/>
      <c r="AU13" s="6"/>
      <c r="AV13" s="6"/>
      <c r="AW13" s="5"/>
    </row>
    <row r="14" spans="1:71" s="9" customFormat="1" x14ac:dyDescent="0.25">
      <c r="A14" s="15" t="s">
        <v>81</v>
      </c>
      <c r="B14" s="48" t="s">
        <v>326</v>
      </c>
      <c r="C14" s="5">
        <v>0.03</v>
      </c>
      <c r="D14" s="5"/>
      <c r="E14" s="5"/>
      <c r="F14" s="6">
        <v>20.3</v>
      </c>
      <c r="G14" s="6">
        <v>19</v>
      </c>
      <c r="H14" s="6"/>
      <c r="I14" s="4">
        <v>5.63</v>
      </c>
      <c r="J14" s="4">
        <v>4.6399999999999997</v>
      </c>
      <c r="K14" s="4"/>
      <c r="L14" s="4">
        <v>3.54</v>
      </c>
      <c r="M14" s="4">
        <v>3.44</v>
      </c>
      <c r="N14" s="4"/>
      <c r="O14" s="4">
        <v>6.87</v>
      </c>
      <c r="P14" s="4">
        <v>2.25</v>
      </c>
      <c r="R14" s="5">
        <v>0.753</v>
      </c>
      <c r="S14" s="5">
        <v>0.84199999999999997</v>
      </c>
      <c r="T14" s="5"/>
      <c r="U14" s="4">
        <v>1.58</v>
      </c>
      <c r="V14" s="4">
        <v>1.46</v>
      </c>
      <c r="W14" s="5"/>
      <c r="X14" s="4">
        <v>6.71</v>
      </c>
      <c r="Y14" s="4">
        <v>6.51</v>
      </c>
      <c r="AA14" s="4">
        <v>1.1299999999999999</v>
      </c>
      <c r="AB14" s="4">
        <v>1.19</v>
      </c>
      <c r="AD14" s="5">
        <v>0.85</v>
      </c>
      <c r="AE14" s="5">
        <v>0.90600000000000003</v>
      </c>
      <c r="AF14" s="4"/>
      <c r="AG14" s="5">
        <v>0.42699999999999999</v>
      </c>
      <c r="AH14" s="5">
        <v>0.113</v>
      </c>
      <c r="AI14" s="4"/>
      <c r="AJ14" s="5"/>
      <c r="AK14" s="5"/>
      <c r="AL14" s="5"/>
      <c r="AU14" s="6"/>
      <c r="AV14" s="6"/>
      <c r="AW14" s="5"/>
    </row>
    <row r="15" spans="1:71" s="9" customFormat="1" x14ac:dyDescent="0.25">
      <c r="A15" s="15" t="s">
        <v>80</v>
      </c>
      <c r="B15" s="48" t="s">
        <v>327</v>
      </c>
      <c r="C15" s="5">
        <v>6.3E-2</v>
      </c>
      <c r="D15" s="5"/>
      <c r="E15" s="5"/>
      <c r="F15" s="10">
        <v>112</v>
      </c>
      <c r="G15" s="14">
        <v>104</v>
      </c>
      <c r="H15" s="14"/>
      <c r="I15" s="6">
        <v>13</v>
      </c>
      <c r="J15" s="6">
        <v>13.7</v>
      </c>
      <c r="K15" s="6"/>
      <c r="L15" s="4">
        <v>5.71</v>
      </c>
      <c r="M15" s="4">
        <v>3.91</v>
      </c>
      <c r="N15" s="6"/>
      <c r="O15" s="5">
        <v>0.46700000000000003</v>
      </c>
      <c r="P15" s="5">
        <v>0.433</v>
      </c>
      <c r="R15" s="4">
        <v>7.34</v>
      </c>
      <c r="S15" s="4">
        <v>7.73</v>
      </c>
      <c r="T15" s="4"/>
      <c r="U15" s="4">
        <v>3.55</v>
      </c>
      <c r="V15" s="4">
        <v>1.82</v>
      </c>
      <c r="W15" s="4"/>
      <c r="X15" s="4">
        <v>2.69</v>
      </c>
      <c r="Y15" s="4">
        <v>1.76</v>
      </c>
      <c r="AA15" s="4">
        <v>2.69</v>
      </c>
      <c r="AB15" s="4">
        <v>1.19</v>
      </c>
      <c r="AD15" s="4">
        <v>3.22</v>
      </c>
      <c r="AE15" s="4">
        <v>1.31</v>
      </c>
      <c r="AF15" s="4"/>
      <c r="AG15" s="5">
        <v>0.28399999999999997</v>
      </c>
      <c r="AH15" s="5">
        <v>0.39900000000000002</v>
      </c>
      <c r="AI15" s="4"/>
      <c r="AJ15" s="5"/>
      <c r="AK15" s="5"/>
      <c r="AL15" s="5"/>
      <c r="AU15" s="6"/>
      <c r="AV15" s="6"/>
      <c r="AW15" s="5"/>
    </row>
    <row r="16" spans="1:71" s="9" customFormat="1" x14ac:dyDescent="0.25">
      <c r="A16" s="15" t="s">
        <v>311</v>
      </c>
      <c r="B16" s="48" t="s">
        <v>321</v>
      </c>
      <c r="C16" s="5">
        <v>0.4</v>
      </c>
      <c r="D16" s="5"/>
      <c r="E16" s="5"/>
      <c r="F16" s="6">
        <v>13.5</v>
      </c>
      <c r="G16" s="6">
        <v>23.7</v>
      </c>
      <c r="H16" s="6"/>
      <c r="I16" s="5">
        <v>0.63600000000000001</v>
      </c>
      <c r="J16" s="5">
        <v>0.66100000000000003</v>
      </c>
      <c r="K16" s="5"/>
      <c r="L16" s="5">
        <v>0.99199999999999999</v>
      </c>
      <c r="M16" s="5">
        <v>0.94199999999999995</v>
      </c>
      <c r="N16" s="5"/>
      <c r="O16" s="5">
        <v>0.15</v>
      </c>
      <c r="P16" s="5">
        <v>0</v>
      </c>
      <c r="R16" s="4">
        <v>5</v>
      </c>
      <c r="S16" s="4">
        <v>3.46</v>
      </c>
      <c r="T16" s="4"/>
      <c r="U16" s="5">
        <v>0.60799999999999998</v>
      </c>
      <c r="V16" s="5">
        <v>0.53600000000000003</v>
      </c>
      <c r="W16" s="4"/>
      <c r="X16" s="5">
        <v>0.45200000000000001</v>
      </c>
      <c r="Y16" s="5">
        <v>0.47199999999999998</v>
      </c>
      <c r="AA16" s="5">
        <v>0.52600000000000002</v>
      </c>
      <c r="AB16" s="5">
        <v>0.50700000000000001</v>
      </c>
      <c r="AD16" s="5">
        <v>0.40899999999999997</v>
      </c>
      <c r="AE16" s="5">
        <v>0.41099999999999998</v>
      </c>
      <c r="AF16" s="5"/>
      <c r="AG16" s="5">
        <v>0.10299999999999999</v>
      </c>
      <c r="AH16" s="5">
        <v>0</v>
      </c>
      <c r="AI16" s="4"/>
      <c r="AJ16" s="5"/>
      <c r="AK16" s="5"/>
      <c r="AL16" s="5"/>
      <c r="AU16" s="6"/>
      <c r="AV16" s="6"/>
      <c r="AW16" s="5"/>
    </row>
    <row r="17" spans="1:71" s="9" customFormat="1" x14ac:dyDescent="0.25">
      <c r="A17" s="15" t="s">
        <v>328</v>
      </c>
      <c r="B17" s="48" t="s">
        <v>316</v>
      </c>
      <c r="C17" s="5"/>
      <c r="D17" s="5"/>
      <c r="E17" s="5"/>
      <c r="F17" s="4">
        <v>3.49</v>
      </c>
      <c r="G17" s="4">
        <v>3.1</v>
      </c>
      <c r="H17" s="4"/>
      <c r="I17" s="4">
        <v>2.82</v>
      </c>
      <c r="J17" s="4">
        <v>2.86</v>
      </c>
      <c r="K17" s="4"/>
      <c r="L17" s="5">
        <v>0.36499999999999999</v>
      </c>
      <c r="M17" s="5">
        <v>0.53400000000000003</v>
      </c>
      <c r="N17" s="4"/>
      <c r="O17" s="4">
        <v>2.75</v>
      </c>
      <c r="P17" s="4">
        <v>2.71</v>
      </c>
      <c r="R17" s="5">
        <v>0.91100000000000003</v>
      </c>
      <c r="S17" s="5">
        <v>0.9</v>
      </c>
      <c r="T17" s="5"/>
      <c r="U17" s="5">
        <v>9.2700000000000005E-2</v>
      </c>
      <c r="V17" s="5">
        <v>0.107</v>
      </c>
      <c r="W17" s="5"/>
      <c r="X17" s="5">
        <v>0.26800000000000002</v>
      </c>
      <c r="Y17" s="5">
        <v>0.33400000000000002</v>
      </c>
      <c r="AA17" s="5">
        <v>0.80800000000000005</v>
      </c>
      <c r="AB17" s="5">
        <v>0.85899999999999999</v>
      </c>
      <c r="AD17" s="5">
        <v>0.16800000000000001</v>
      </c>
      <c r="AE17" s="5">
        <v>0.13500000000000001</v>
      </c>
      <c r="AF17" s="5"/>
      <c r="AG17" s="7">
        <v>0.26500000000000001</v>
      </c>
      <c r="AH17" s="7">
        <v>0.251</v>
      </c>
      <c r="AI17" s="4"/>
      <c r="AJ17" s="5"/>
      <c r="AK17" s="5"/>
      <c r="AL17" s="5"/>
      <c r="AU17" s="6"/>
      <c r="AV17" s="6"/>
      <c r="AW17" s="5"/>
    </row>
    <row r="18" spans="1:71" s="9" customFormat="1" x14ac:dyDescent="0.25">
      <c r="A18" s="15" t="s">
        <v>329</v>
      </c>
      <c r="B18" s="48" t="s">
        <v>316</v>
      </c>
      <c r="C18" s="5"/>
      <c r="D18" s="5"/>
      <c r="E18" s="5"/>
      <c r="F18" s="4">
        <v>3.3</v>
      </c>
      <c r="G18" s="4">
        <v>3.08</v>
      </c>
      <c r="H18" s="4"/>
      <c r="I18" s="6">
        <v>96.8</v>
      </c>
      <c r="J18" s="10">
        <v>104</v>
      </c>
      <c r="K18" s="10"/>
      <c r="L18" s="4">
        <v>1.73</v>
      </c>
      <c r="M18" s="4">
        <v>1.73</v>
      </c>
      <c r="N18" s="10"/>
      <c r="O18" s="6">
        <v>48.3</v>
      </c>
      <c r="P18" s="13">
        <v>36.9</v>
      </c>
      <c r="R18" s="5">
        <v>0.30399999999999999</v>
      </c>
      <c r="S18" s="5">
        <v>0.56999999999999995</v>
      </c>
      <c r="T18" s="5"/>
      <c r="U18" s="4">
        <v>1.1299999999999999</v>
      </c>
      <c r="V18" s="5">
        <v>0</v>
      </c>
      <c r="W18" s="5"/>
      <c r="X18" s="4">
        <v>1.47</v>
      </c>
      <c r="Y18" s="4">
        <v>1.48</v>
      </c>
      <c r="AA18" s="6">
        <v>19.7</v>
      </c>
      <c r="AB18" s="6">
        <v>21.1</v>
      </c>
      <c r="AD18" s="5">
        <v>0.86</v>
      </c>
      <c r="AE18" s="5">
        <v>0.90900000000000003</v>
      </c>
      <c r="AF18" s="4"/>
      <c r="AG18" s="5"/>
      <c r="AH18" s="4"/>
      <c r="AI18" s="4"/>
      <c r="AJ18" s="5"/>
      <c r="AK18" s="5"/>
      <c r="AL18" s="5"/>
      <c r="AU18" s="6"/>
      <c r="AV18" s="6"/>
      <c r="AW18" s="5"/>
    </row>
    <row r="19" spans="1:71" s="9" customFormat="1" x14ac:dyDescent="0.25">
      <c r="A19" s="15" t="s">
        <v>330</v>
      </c>
      <c r="B19" s="48" t="s">
        <v>331</v>
      </c>
      <c r="C19" s="5">
        <v>8.0000000000000002E-3</v>
      </c>
      <c r="D19" s="5"/>
      <c r="E19" s="5"/>
      <c r="F19" s="4">
        <v>4.58</v>
      </c>
      <c r="G19" s="4">
        <v>5.22</v>
      </c>
      <c r="H19" s="4"/>
      <c r="I19" s="6">
        <v>11.5</v>
      </c>
      <c r="J19" s="6">
        <v>11.2</v>
      </c>
      <c r="K19" s="6"/>
      <c r="L19" s="14">
        <v>501</v>
      </c>
      <c r="M19" s="14">
        <v>514</v>
      </c>
      <c r="N19" s="6"/>
      <c r="O19" s="6">
        <v>13</v>
      </c>
      <c r="P19" s="6">
        <v>12.6</v>
      </c>
      <c r="R19" s="4">
        <v>2.12</v>
      </c>
      <c r="S19" s="4">
        <v>2.3199999999999998</v>
      </c>
      <c r="T19" s="4"/>
      <c r="U19" s="10">
        <v>184</v>
      </c>
      <c r="V19" s="10">
        <v>177</v>
      </c>
      <c r="W19" s="4"/>
      <c r="X19" s="4">
        <v>9.16</v>
      </c>
      <c r="Y19" s="6">
        <v>11.9</v>
      </c>
      <c r="AA19" s="6">
        <v>13.3</v>
      </c>
      <c r="AB19" s="6">
        <v>11.7</v>
      </c>
      <c r="AD19" s="6">
        <v>41.4</v>
      </c>
      <c r="AE19" s="13">
        <v>38.6</v>
      </c>
      <c r="AF19" s="6"/>
      <c r="AG19" s="5"/>
      <c r="AH19" s="4"/>
      <c r="AI19" s="4"/>
      <c r="AJ19" s="5"/>
      <c r="AK19" s="5"/>
      <c r="AL19" s="5"/>
      <c r="AU19" s="6"/>
      <c r="AV19" s="6"/>
      <c r="AW19" s="5"/>
    </row>
    <row r="20" spans="1:71" s="9" customFormat="1" x14ac:dyDescent="0.25">
      <c r="A20"/>
      <c r="B20" s="48"/>
      <c r="C20" s="10"/>
      <c r="D20" s="10"/>
      <c r="E20" s="10"/>
      <c r="F20" s="4">
        <v>1.23</v>
      </c>
      <c r="G20" s="5">
        <v>0.71299999999999997</v>
      </c>
      <c r="H20" s="5"/>
      <c r="I20" s="4">
        <v>5.57</v>
      </c>
      <c r="J20" s="4">
        <v>5.81</v>
      </c>
      <c r="K20" s="4"/>
      <c r="L20" s="6">
        <v>32.6</v>
      </c>
      <c r="M20" s="6">
        <v>29.7</v>
      </c>
      <c r="N20" s="4"/>
      <c r="O20" s="4">
        <v>3.25</v>
      </c>
      <c r="P20" s="4">
        <v>4.45</v>
      </c>
      <c r="R20" s="6">
        <v>55.1</v>
      </c>
      <c r="S20" s="6">
        <v>60.8</v>
      </c>
      <c r="T20" s="6"/>
      <c r="U20" s="6">
        <v>11.7</v>
      </c>
      <c r="V20" s="6">
        <v>11.3</v>
      </c>
      <c r="W20" s="6"/>
      <c r="X20" s="4">
        <v>7.23</v>
      </c>
      <c r="Y20" s="4">
        <v>8.41</v>
      </c>
      <c r="AA20" s="6">
        <v>44.8</v>
      </c>
      <c r="AB20" s="13"/>
      <c r="AD20" s="4">
        <v>4.8499999999999996</v>
      </c>
      <c r="AE20" s="4">
        <v>6.51</v>
      </c>
      <c r="AF20" s="4"/>
      <c r="AG20" s="5"/>
      <c r="AH20" s="4"/>
      <c r="AI20" s="4"/>
      <c r="AJ20" s="5"/>
      <c r="AK20" s="5"/>
      <c r="AL20" s="5"/>
      <c r="AU20" s="6"/>
      <c r="AV20" s="6"/>
      <c r="AW20" s="5"/>
    </row>
    <row r="21" spans="1:71" s="9" customFormat="1" x14ac:dyDescent="0.25">
      <c r="A21"/>
      <c r="B21" s="48"/>
      <c r="C21" s="10"/>
      <c r="D21" s="10"/>
      <c r="E21" s="10"/>
      <c r="F21" s="11">
        <v>1.68</v>
      </c>
      <c r="G21" s="11">
        <v>1.8</v>
      </c>
      <c r="H21" s="11"/>
      <c r="I21" s="4">
        <v>4.54</v>
      </c>
      <c r="J21" s="4">
        <v>4.5999999999999996</v>
      </c>
      <c r="K21" s="4"/>
      <c r="L21" s="4">
        <v>8.08</v>
      </c>
      <c r="M21" s="4">
        <v>8.1</v>
      </c>
      <c r="N21" s="4"/>
      <c r="O21" s="4">
        <v>1.44</v>
      </c>
      <c r="P21" s="5">
        <v>0.78300000000000003</v>
      </c>
      <c r="R21" s="6">
        <v>27</v>
      </c>
      <c r="S21" s="6">
        <v>31.9</v>
      </c>
      <c r="T21" s="6"/>
      <c r="U21" s="4">
        <v>3.05</v>
      </c>
      <c r="V21" s="4">
        <v>2.75</v>
      </c>
      <c r="W21" s="6"/>
      <c r="X21" s="6">
        <v>11.1</v>
      </c>
      <c r="Y21" s="6">
        <v>10.199999999999999</v>
      </c>
      <c r="AA21" s="5">
        <v>0.76100000000000001</v>
      </c>
      <c r="AB21" s="5">
        <v>0.71599999999999997</v>
      </c>
      <c r="AD21" s="5">
        <v>0.156</v>
      </c>
      <c r="AE21" s="5">
        <v>0.157</v>
      </c>
      <c r="AF21" s="6"/>
      <c r="AG21" s="5"/>
      <c r="AH21" s="4"/>
      <c r="AI21" s="4"/>
      <c r="AJ21" s="5"/>
      <c r="AK21" s="5"/>
      <c r="AL21" s="5"/>
      <c r="AU21" s="6"/>
      <c r="AV21" s="6"/>
      <c r="AW21" s="5"/>
    </row>
    <row r="22" spans="1:71" s="9" customFormat="1" x14ac:dyDescent="0.25">
      <c r="A22"/>
      <c r="B22" s="48"/>
      <c r="C22" s="10"/>
      <c r="D22" s="10"/>
      <c r="E22" s="10"/>
      <c r="F22" s="7"/>
      <c r="G22" s="7"/>
      <c r="H22" s="7"/>
      <c r="I22" s="4">
        <v>3.03</v>
      </c>
      <c r="J22" s="4">
        <v>3.27</v>
      </c>
      <c r="K22" s="4"/>
      <c r="L22" s="4">
        <v>2.0299999999999998</v>
      </c>
      <c r="M22" s="4">
        <v>1.97</v>
      </c>
      <c r="N22" s="4"/>
      <c r="O22" s="4">
        <v>1.1100000000000001</v>
      </c>
      <c r="P22" s="4">
        <v>1.35</v>
      </c>
      <c r="R22" s="6">
        <v>13.5</v>
      </c>
      <c r="S22" s="6">
        <v>12.9</v>
      </c>
      <c r="T22" s="6"/>
      <c r="U22" s="4">
        <v>1.19</v>
      </c>
      <c r="V22" s="4">
        <v>1.18</v>
      </c>
      <c r="W22" s="6"/>
      <c r="X22" s="5">
        <v>0.94399999999999995</v>
      </c>
      <c r="Y22" s="4">
        <v>1.05</v>
      </c>
      <c r="AA22" s="4">
        <v>1.27</v>
      </c>
      <c r="AB22" s="4">
        <v>1.33</v>
      </c>
      <c r="AD22" s="4">
        <v>1.04</v>
      </c>
      <c r="AE22" s="5">
        <v>0.76</v>
      </c>
      <c r="AF22" s="4"/>
      <c r="AG22" s="5"/>
      <c r="AH22" s="4"/>
      <c r="AI22" s="4"/>
      <c r="AJ22" s="5"/>
      <c r="AK22" s="5"/>
      <c r="AL22" s="5"/>
      <c r="AU22" s="6"/>
      <c r="AV22" s="6"/>
      <c r="AW22" s="5"/>
    </row>
    <row r="23" spans="1:71" s="9" customFormat="1" x14ac:dyDescent="0.25">
      <c r="A23"/>
      <c r="B23" s="48"/>
      <c r="C23" s="10"/>
      <c r="D23" s="10"/>
      <c r="E23" s="10"/>
      <c r="F23" s="7"/>
      <c r="G23" s="7"/>
      <c r="H23" s="7"/>
      <c r="I23" s="4">
        <v>1.3</v>
      </c>
      <c r="J23" s="4">
        <v>2.04</v>
      </c>
      <c r="K23" s="4"/>
      <c r="L23" s="4">
        <v>2.72</v>
      </c>
      <c r="M23" s="4">
        <v>2.77</v>
      </c>
      <c r="N23" s="4"/>
      <c r="O23" s="5">
        <v>0.65800000000000003</v>
      </c>
      <c r="P23" s="5">
        <v>0.35</v>
      </c>
      <c r="R23" s="4">
        <v>1.91</v>
      </c>
      <c r="S23" s="4">
        <v>1.88</v>
      </c>
      <c r="T23" s="4"/>
      <c r="U23" s="4">
        <v>2.33</v>
      </c>
      <c r="V23" s="4">
        <v>2.38</v>
      </c>
      <c r="W23" s="4"/>
      <c r="X23" s="4">
        <v>1.05</v>
      </c>
      <c r="Y23" s="4">
        <v>1.1000000000000001</v>
      </c>
      <c r="AA23" s="5">
        <v>0.53900000000000003</v>
      </c>
      <c r="AB23" s="5">
        <v>0.30199999999999999</v>
      </c>
      <c r="AD23" s="4">
        <v>1.69</v>
      </c>
      <c r="AE23" s="4">
        <v>1.94</v>
      </c>
      <c r="AF23" s="4"/>
      <c r="AG23" s="5"/>
      <c r="AH23" s="4"/>
      <c r="AI23" s="4"/>
      <c r="AJ23" s="5"/>
      <c r="AK23" s="5"/>
      <c r="AL23" s="5"/>
      <c r="AU23" s="6"/>
      <c r="AV23" s="6"/>
      <c r="AW23" s="5"/>
    </row>
    <row r="24" spans="1:71" s="9" customFormat="1" x14ac:dyDescent="0.25">
      <c r="A24"/>
      <c r="B24" s="48"/>
      <c r="C24" s="10"/>
      <c r="D24" s="10"/>
      <c r="E24" s="10"/>
      <c r="F24" s="7"/>
      <c r="G24" s="7"/>
      <c r="H24" s="7"/>
      <c r="I24" s="11">
        <v>1.67</v>
      </c>
      <c r="J24" s="11">
        <v>1.88</v>
      </c>
      <c r="K24" s="11"/>
      <c r="L24" s="5">
        <v>0.92700000000000005</v>
      </c>
      <c r="M24" s="5">
        <v>0.77</v>
      </c>
      <c r="N24" s="11"/>
      <c r="O24" s="7">
        <v>0.78800000000000003</v>
      </c>
      <c r="P24" s="7">
        <v>0.81100000000000005</v>
      </c>
      <c r="R24" s="4">
        <v>3.33</v>
      </c>
      <c r="S24" s="4">
        <v>3.52</v>
      </c>
      <c r="T24" s="4"/>
      <c r="U24" s="5">
        <v>0.33500000000000002</v>
      </c>
      <c r="V24" s="5">
        <v>0.221</v>
      </c>
      <c r="W24" s="4"/>
      <c r="X24" s="5">
        <v>0.66200000000000003</v>
      </c>
      <c r="Y24" s="5">
        <v>0.42699999999999999</v>
      </c>
      <c r="AA24" s="7">
        <v>0.439</v>
      </c>
      <c r="AB24" s="7">
        <v>0.44500000000000001</v>
      </c>
      <c r="AD24" s="5">
        <v>0.24299999999999999</v>
      </c>
      <c r="AE24" s="5">
        <v>0.13200000000000001</v>
      </c>
      <c r="AF24" s="5"/>
      <c r="AG24" s="5"/>
      <c r="AH24" s="4"/>
      <c r="AI24" s="4"/>
      <c r="AJ24" s="5"/>
      <c r="AK24" s="5"/>
      <c r="AL24" s="5"/>
      <c r="AU24" s="6"/>
      <c r="AV24" s="6"/>
      <c r="AW24" s="5"/>
    </row>
    <row r="25" spans="1:71" s="9" customFormat="1" x14ac:dyDescent="0.25">
      <c r="A25"/>
      <c r="B25" s="48"/>
      <c r="C25" s="10"/>
      <c r="D25" s="10"/>
      <c r="E25" s="10"/>
      <c r="F25" s="7"/>
      <c r="G25" s="7"/>
      <c r="H25" s="7"/>
      <c r="I25" s="7">
        <v>0.83399999999999996</v>
      </c>
      <c r="J25" s="7">
        <v>0.93400000000000005</v>
      </c>
      <c r="K25" s="7"/>
      <c r="L25" s="11">
        <v>1.45</v>
      </c>
      <c r="M25" s="11">
        <v>1.4</v>
      </c>
      <c r="N25" s="7"/>
      <c r="O25" s="4"/>
      <c r="P25" s="4"/>
      <c r="R25" s="5">
        <v>0.94699999999999995</v>
      </c>
      <c r="S25" s="5">
        <v>0.75700000000000001</v>
      </c>
      <c r="T25" s="5"/>
      <c r="U25" s="7">
        <v>0.51</v>
      </c>
      <c r="V25" s="7">
        <v>0.502</v>
      </c>
      <c r="W25" s="5"/>
      <c r="X25" s="7">
        <v>0.66700000000000004</v>
      </c>
      <c r="Y25" s="7">
        <v>0.72099999999999997</v>
      </c>
      <c r="AA25" s="7">
        <v>0.11600000000000001</v>
      </c>
      <c r="AB25" s="5">
        <v>0</v>
      </c>
      <c r="AD25" s="7">
        <v>0.57899999999999996</v>
      </c>
      <c r="AE25" s="7">
        <v>0.56699999999999995</v>
      </c>
      <c r="AF25" s="7"/>
      <c r="AG25" s="5"/>
      <c r="AH25" s="4"/>
      <c r="AI25" s="4"/>
      <c r="AJ25" s="5"/>
      <c r="AK25" s="5"/>
      <c r="AL25" s="5"/>
      <c r="AU25" s="6"/>
      <c r="AV25" s="6"/>
      <c r="AW25" s="5"/>
    </row>
    <row r="26" spans="1:71" s="9" customFormat="1" x14ac:dyDescent="0.25">
      <c r="A26"/>
      <c r="B26" s="48"/>
      <c r="C26" s="10"/>
      <c r="D26" s="10"/>
      <c r="E26" s="10"/>
      <c r="F26" s="7"/>
      <c r="G26" s="7"/>
      <c r="H26" s="7"/>
      <c r="I26" s="5"/>
      <c r="J26" s="4"/>
      <c r="K26" s="4"/>
      <c r="L26" s="7">
        <v>7.6300000000000007E-2</v>
      </c>
      <c r="M26" s="7">
        <v>5.7200000000000001E-2</v>
      </c>
      <c r="N26" s="4"/>
      <c r="O26" s="4"/>
      <c r="P26" s="4"/>
      <c r="R26" s="11">
        <v>1.21</v>
      </c>
      <c r="S26" s="11">
        <v>1.25</v>
      </c>
      <c r="T26" s="11"/>
      <c r="U26" s="7">
        <v>0.11600000000000001</v>
      </c>
      <c r="V26" s="7">
        <v>9.7000000000000003E-2</v>
      </c>
      <c r="W26" s="11"/>
      <c r="X26" s="7">
        <v>7.9100000000000004E-2</v>
      </c>
      <c r="Y26" s="7">
        <v>7.9899999999999999E-2</v>
      </c>
      <c r="AA26" s="4"/>
      <c r="AB26" s="5"/>
      <c r="AD26" s="7">
        <v>0.11700000000000001</v>
      </c>
      <c r="AE26" s="7">
        <v>0.11600000000000001</v>
      </c>
      <c r="AF26" s="7"/>
      <c r="AG26" s="5"/>
      <c r="AH26" s="4"/>
      <c r="AI26" s="4"/>
      <c r="AJ26" s="5"/>
      <c r="AK26" s="5"/>
      <c r="AL26" s="5"/>
      <c r="AU26" s="6"/>
      <c r="AV26" s="6"/>
      <c r="AW26" s="5"/>
    </row>
    <row r="27" spans="1:71" s="9" customFormat="1" x14ac:dyDescent="0.25">
      <c r="A27"/>
      <c r="B27" s="48"/>
      <c r="C27" s="10"/>
      <c r="D27" s="10"/>
      <c r="E27" s="10"/>
      <c r="I27" s="5"/>
      <c r="J27" s="4"/>
      <c r="K27" s="4"/>
      <c r="L27" s="4"/>
      <c r="M27" s="4"/>
      <c r="N27" s="4"/>
      <c r="R27" s="7">
        <v>8.3199999999999996E-2</v>
      </c>
      <c r="S27" s="7">
        <v>8.8099999999999998E-2</v>
      </c>
      <c r="T27" s="7"/>
      <c r="U27" s="5"/>
      <c r="V27" s="5"/>
      <c r="W27" s="7"/>
      <c r="X27" s="4"/>
      <c r="Y27" s="4"/>
      <c r="AA27" s="4"/>
      <c r="AB27" s="5"/>
      <c r="AD27" s="4"/>
      <c r="AE27" s="6"/>
      <c r="AF27" s="4"/>
      <c r="AG27" s="5"/>
      <c r="AH27" s="4"/>
      <c r="AI27" s="4"/>
      <c r="AJ27" s="5"/>
      <c r="AK27" s="5"/>
      <c r="AL27" s="5"/>
      <c r="AU27" s="6"/>
      <c r="AV27" s="6"/>
      <c r="AW27" s="5"/>
    </row>
    <row r="30" spans="1:71" x14ac:dyDescent="0.25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71" ht="15" customHeight="1" x14ac:dyDescent="0.25">
      <c r="A31" s="16"/>
      <c r="B31" s="16"/>
      <c r="C31" s="16"/>
      <c r="D31" s="16"/>
      <c r="E31" s="16"/>
      <c r="F31" s="3" t="s">
        <v>80</v>
      </c>
      <c r="I31" s="3" t="s">
        <v>310</v>
      </c>
      <c r="L31" s="3" t="s">
        <v>311</v>
      </c>
      <c r="O31" s="3" t="s">
        <v>81</v>
      </c>
      <c r="R31" s="3" t="s">
        <v>323</v>
      </c>
      <c r="U31" s="3" t="s">
        <v>74</v>
      </c>
      <c r="X31" s="3" t="s">
        <v>69</v>
      </c>
      <c r="AA31" s="3" t="s">
        <v>77</v>
      </c>
      <c r="AD31" s="3" t="s">
        <v>79</v>
      </c>
      <c r="AG31" s="3" t="s">
        <v>317</v>
      </c>
      <c r="AJ31" s="3" t="s">
        <v>319</v>
      </c>
      <c r="AM31" s="3" t="s">
        <v>330</v>
      </c>
      <c r="AU31" s="3" t="s">
        <v>298</v>
      </c>
      <c r="AY31" s="3" t="s">
        <v>290</v>
      </c>
      <c r="BH31" s="3" t="s">
        <v>304</v>
      </c>
      <c r="BM31" s="3" t="s">
        <v>306</v>
      </c>
      <c r="BQ31" s="3" t="s">
        <v>282</v>
      </c>
    </row>
    <row r="32" spans="1:71" s="19" customFormat="1" ht="15" customHeight="1" x14ac:dyDescent="0.25">
      <c r="A32" s="44" t="s">
        <v>274</v>
      </c>
      <c r="B32" s="51" t="s">
        <v>241</v>
      </c>
      <c r="C32" s="52" t="s">
        <v>135</v>
      </c>
      <c r="D32" s="52"/>
      <c r="E32" s="52"/>
      <c r="F32" s="1" t="s">
        <v>312</v>
      </c>
      <c r="G32" s="1" t="s">
        <v>313</v>
      </c>
      <c r="H32" s="1"/>
      <c r="I32" s="1" t="s">
        <v>312</v>
      </c>
      <c r="J32" s="1" t="s">
        <v>313</v>
      </c>
      <c r="L32" s="1" t="s">
        <v>312</v>
      </c>
      <c r="M32" s="1" t="s">
        <v>313</v>
      </c>
      <c r="O32" s="1" t="s">
        <v>312</v>
      </c>
      <c r="P32" s="1" t="s">
        <v>313</v>
      </c>
      <c r="R32" s="1" t="s">
        <v>312</v>
      </c>
      <c r="S32" s="1" t="s">
        <v>313</v>
      </c>
      <c r="U32" s="1" t="s">
        <v>312</v>
      </c>
      <c r="V32" s="1" t="s">
        <v>313</v>
      </c>
      <c r="X32" s="1" t="s">
        <v>312</v>
      </c>
      <c r="Y32" s="1" t="s">
        <v>313</v>
      </c>
      <c r="AA32" s="1" t="s">
        <v>312</v>
      </c>
      <c r="AB32" s="1" t="s">
        <v>313</v>
      </c>
      <c r="AD32" s="1" t="s">
        <v>312</v>
      </c>
      <c r="AE32" s="1" t="s">
        <v>313</v>
      </c>
      <c r="AF32" s="1"/>
      <c r="AG32" s="1" t="s">
        <v>312</v>
      </c>
      <c r="AH32" s="1" t="s">
        <v>313</v>
      </c>
      <c r="AI32" s="1"/>
      <c r="AJ32" s="1" t="s">
        <v>312</v>
      </c>
      <c r="AK32" s="1" t="s">
        <v>313</v>
      </c>
      <c r="AL32" s="1"/>
      <c r="AM32" s="1" t="s">
        <v>312</v>
      </c>
      <c r="AN32" s="1" t="s">
        <v>313</v>
      </c>
      <c r="AU32" s="1" t="s">
        <v>312</v>
      </c>
      <c r="AV32" s="1" t="s">
        <v>313</v>
      </c>
      <c r="AW32" s="1"/>
      <c r="AY32" s="1" t="s">
        <v>312</v>
      </c>
      <c r="AZ32" s="1" t="s">
        <v>313</v>
      </c>
      <c r="BC32" s="1"/>
      <c r="BD32" s="1"/>
      <c r="BH32" s="1" t="s">
        <v>312</v>
      </c>
      <c r="BI32" s="1" t="s">
        <v>313</v>
      </c>
      <c r="BM32" s="1" t="s">
        <v>312</v>
      </c>
      <c r="BN32" s="1" t="s">
        <v>313</v>
      </c>
      <c r="BQ32" s="1" t="s">
        <v>312</v>
      </c>
      <c r="BR32" s="1" t="s">
        <v>313</v>
      </c>
      <c r="BS32" s="1"/>
    </row>
    <row r="33" spans="5:40" x14ac:dyDescent="0.25">
      <c r="E33" t="s">
        <v>395</v>
      </c>
      <c r="F33" s="12">
        <f>AVERAGE(F3:F27)</f>
        <v>13.557210526315792</v>
      </c>
      <c r="G33" s="12">
        <f>AVERAGE(G3:G27)</f>
        <v>12.073315789473684</v>
      </c>
      <c r="H33" s="12"/>
      <c r="I33" s="12">
        <f t="shared" ref="I33:J33" si="0">AVERAGE(I3:I27)</f>
        <v>10.640304347826087</v>
      </c>
      <c r="J33" s="12">
        <f t="shared" si="0"/>
        <v>11.03786956521739</v>
      </c>
      <c r="K33" s="12"/>
      <c r="L33" s="12">
        <f t="shared" ref="L33:M33" si="1">AVERAGE(L3:L27)</f>
        <v>24.474387500000002</v>
      </c>
      <c r="M33" s="12">
        <f t="shared" si="1"/>
        <v>24.754258333333336</v>
      </c>
      <c r="N33" s="12"/>
      <c r="O33" s="12">
        <f t="shared" ref="O33:P33" si="2">AVERAGE(O3:O27)</f>
        <v>4.8559999999999999</v>
      </c>
      <c r="P33" s="12">
        <f t="shared" si="2"/>
        <v>3.8760454545454546</v>
      </c>
      <c r="Q33" s="12"/>
      <c r="R33" s="12">
        <f t="shared" ref="R33:S33" si="3">AVERAGE(R3:R27)</f>
        <v>5.8499280000000011</v>
      </c>
      <c r="S33" s="12">
        <f t="shared" si="3"/>
        <v>6.1807639999999999</v>
      </c>
      <c r="T33" s="12"/>
      <c r="U33" s="12">
        <f t="shared" ref="U33:V33" si="4">AVERAGE(U3:U27)</f>
        <v>9.3178208333333341</v>
      </c>
      <c r="V33" s="12">
        <f t="shared" si="4"/>
        <v>8.7780416666666685</v>
      </c>
      <c r="W33" s="12"/>
      <c r="X33" s="12">
        <f t="shared" ref="X33:Y33" si="5">AVERAGE(X3:X27)</f>
        <v>2.5537125000000001</v>
      </c>
      <c r="Y33" s="12">
        <f t="shared" si="5"/>
        <v>2.6833000000000005</v>
      </c>
      <c r="Z33" s="12"/>
      <c r="AA33" s="12">
        <f t="shared" ref="AA33:AB33" si="6">AVERAGE(AA3:AA27)</f>
        <v>4.3965652173913039</v>
      </c>
      <c r="AB33" s="12">
        <f t="shared" si="6"/>
        <v>2.3565909090909085</v>
      </c>
      <c r="AC33" s="12"/>
      <c r="AD33" s="12">
        <f t="shared" ref="AD33:AE33" si="7">AVERAGE(AD3:AD27)</f>
        <v>2.7419999999999995</v>
      </c>
      <c r="AE33" s="12">
        <f t="shared" si="7"/>
        <v>2.5222083333333329</v>
      </c>
      <c r="AF33" s="12"/>
      <c r="AG33" s="12">
        <f t="shared" ref="AG33:AH33" si="8">AVERAGE(AG3:AG27)</f>
        <v>2.7757333333333336</v>
      </c>
      <c r="AH33" s="12">
        <f t="shared" si="8"/>
        <v>2.3500666666666663</v>
      </c>
      <c r="AI33" s="12"/>
      <c r="AJ33" s="12">
        <f t="shared" ref="AJ33:AK33" si="9">AVERAGE(AJ3:AJ27)</f>
        <v>0.20600000000000002</v>
      </c>
      <c r="AK33" s="12">
        <f t="shared" si="9"/>
        <v>4.5850000000000002E-2</v>
      </c>
      <c r="AL33" s="12"/>
      <c r="AM33" s="12">
        <f t="shared" ref="AM33:AN33" si="10">AVERAGE(AM3:AM27)</f>
        <v>0.65003749999999993</v>
      </c>
      <c r="AN33" s="12">
        <f t="shared" si="10"/>
        <v>0.37837500000000002</v>
      </c>
    </row>
    <row r="34" spans="5:40" x14ac:dyDescent="0.25">
      <c r="E34" t="s">
        <v>396</v>
      </c>
      <c r="F34" s="12">
        <f>MEDIAN(F3:F31)</f>
        <v>6.32</v>
      </c>
      <c r="G34" s="12">
        <f t="shared" ref="G34:AN34" si="11">MEDIAN(G3:G31)</f>
        <v>4.1500000000000004</v>
      </c>
      <c r="H34" s="12"/>
      <c r="I34" s="12">
        <f t="shared" si="11"/>
        <v>3.05</v>
      </c>
      <c r="J34" s="12">
        <f t="shared" si="11"/>
        <v>3.27</v>
      </c>
      <c r="K34" s="12"/>
      <c r="L34" s="12">
        <f t="shared" si="11"/>
        <v>1.8399999999999999</v>
      </c>
      <c r="M34" s="12">
        <f t="shared" si="11"/>
        <v>1.7749999999999999</v>
      </c>
      <c r="N34" s="12"/>
      <c r="O34" s="12">
        <f t="shared" si="11"/>
        <v>2.2750000000000004</v>
      </c>
      <c r="P34" s="12">
        <f t="shared" si="11"/>
        <v>1.28</v>
      </c>
      <c r="Q34" s="12"/>
      <c r="R34" s="12">
        <f t="shared" si="11"/>
        <v>1.91</v>
      </c>
      <c r="S34" s="12">
        <f t="shared" si="11"/>
        <v>1.43</v>
      </c>
      <c r="T34" s="12"/>
      <c r="U34" s="12">
        <f t="shared" si="11"/>
        <v>1.1299999999999999</v>
      </c>
      <c r="V34" s="12">
        <f t="shared" si="11"/>
        <v>0.66100000000000003</v>
      </c>
      <c r="W34" s="12"/>
      <c r="X34" s="12">
        <f t="shared" si="11"/>
        <v>1.115</v>
      </c>
      <c r="Y34" s="12">
        <f t="shared" si="11"/>
        <v>1.17</v>
      </c>
      <c r="Z34" s="12"/>
      <c r="AA34" s="12">
        <f t="shared" si="11"/>
        <v>0.85899999999999999</v>
      </c>
      <c r="AB34" s="12">
        <f t="shared" si="11"/>
        <v>0.65700000000000003</v>
      </c>
      <c r="AC34" s="12"/>
      <c r="AD34" s="12">
        <f t="shared" si="11"/>
        <v>0.85499999999999998</v>
      </c>
      <c r="AE34" s="12">
        <f t="shared" si="11"/>
        <v>0.63849999999999996</v>
      </c>
      <c r="AF34" s="12"/>
      <c r="AG34" s="12">
        <f t="shared" si="11"/>
        <v>0.42699999999999999</v>
      </c>
      <c r="AH34" s="12">
        <f t="shared" si="11"/>
        <v>0.28899999999999998</v>
      </c>
      <c r="AI34" s="12"/>
      <c r="AJ34" s="12">
        <f t="shared" si="11"/>
        <v>0.20600000000000002</v>
      </c>
      <c r="AK34" s="12">
        <f t="shared" si="11"/>
        <v>4.5850000000000002E-2</v>
      </c>
      <c r="AL34" s="12"/>
      <c r="AM34" s="12">
        <f t="shared" si="11"/>
        <v>0.14400000000000002</v>
      </c>
      <c r="AN34" s="12">
        <f t="shared" si="11"/>
        <v>5.2499999999999998E-2</v>
      </c>
    </row>
    <row r="35" spans="5:40" x14ac:dyDescent="0.25">
      <c r="E35" s="57">
        <v>0.25</v>
      </c>
      <c r="F35">
        <f>QUARTILE(F3:F31,1)</f>
        <v>2.4899999999999998</v>
      </c>
      <c r="G35">
        <f t="shared" ref="G35:AK35" si="12">QUARTILE(G3:G31,1)</f>
        <v>1.675</v>
      </c>
      <c r="I35">
        <f t="shared" si="12"/>
        <v>1.4849999999999999</v>
      </c>
      <c r="J35">
        <f t="shared" si="12"/>
        <v>1.96</v>
      </c>
      <c r="L35">
        <f t="shared" si="12"/>
        <v>0.67625000000000002</v>
      </c>
      <c r="M35">
        <f t="shared" si="12"/>
        <v>0.71100000000000008</v>
      </c>
      <c r="O35">
        <f t="shared" si="12"/>
        <v>0.6905</v>
      </c>
      <c r="P35">
        <f t="shared" si="12"/>
        <v>0.4375</v>
      </c>
      <c r="R35">
        <f t="shared" si="12"/>
        <v>0.30399999999999999</v>
      </c>
      <c r="S35">
        <f t="shared" si="12"/>
        <v>0.56999999999999995</v>
      </c>
      <c r="U35">
        <f t="shared" si="12"/>
        <v>0.30975000000000003</v>
      </c>
      <c r="V35">
        <f t="shared" si="12"/>
        <v>0.14450000000000002</v>
      </c>
      <c r="X35">
        <f t="shared" si="12"/>
        <v>0.40875</v>
      </c>
      <c r="Y35">
        <f t="shared" si="12"/>
        <v>0.40375</v>
      </c>
      <c r="AA35">
        <f t="shared" si="12"/>
        <v>0.45150000000000001</v>
      </c>
      <c r="AB35">
        <f t="shared" si="12"/>
        <v>0.29225000000000001</v>
      </c>
      <c r="AD35">
        <f t="shared" si="12"/>
        <v>0.219</v>
      </c>
      <c r="AE35">
        <f t="shared" si="12"/>
        <v>0.16675000000000001</v>
      </c>
      <c r="AG35">
        <f t="shared" si="12"/>
        <v>0.28349999999999997</v>
      </c>
      <c r="AH35">
        <f t="shared" si="12"/>
        <v>0.23499999999999999</v>
      </c>
      <c r="AJ35">
        <f t="shared" si="12"/>
        <v>0.17150000000000001</v>
      </c>
      <c r="AK35">
        <f t="shared" si="12"/>
        <v>2.2925000000000001E-2</v>
      </c>
      <c r="AM35">
        <f>QUARTILE(AM3:AM31,1)</f>
        <v>0.107</v>
      </c>
      <c r="AN35">
        <f>QUARTILE(AN3:AN31,1)</f>
        <v>0</v>
      </c>
    </row>
    <row r="36" spans="5:40" x14ac:dyDescent="0.25">
      <c r="E36" s="57">
        <v>0.75</v>
      </c>
      <c r="F36">
        <f>QUARTILE(F3:F31,3)</f>
        <v>11.280000000000001</v>
      </c>
      <c r="G36">
        <f t="shared" ref="G36:AN36" si="13">QUARTILE(G3:G31,3)</f>
        <v>8.370000000000001</v>
      </c>
      <c r="I36">
        <f t="shared" si="13"/>
        <v>6.2799999999999994</v>
      </c>
      <c r="J36">
        <f t="shared" si="13"/>
        <v>6.4649999999999999</v>
      </c>
      <c r="L36">
        <f t="shared" si="13"/>
        <v>4.9649999999999999</v>
      </c>
      <c r="M36">
        <f t="shared" si="13"/>
        <v>4.2249999999999996</v>
      </c>
      <c r="O36">
        <f t="shared" si="13"/>
        <v>3.37</v>
      </c>
      <c r="P36">
        <f t="shared" si="13"/>
        <v>3.6875</v>
      </c>
      <c r="R36">
        <f t="shared" si="13"/>
        <v>5</v>
      </c>
      <c r="S36">
        <f t="shared" si="13"/>
        <v>3.52</v>
      </c>
      <c r="U36">
        <f t="shared" si="13"/>
        <v>2.5099999999999998</v>
      </c>
      <c r="V36">
        <f t="shared" si="13"/>
        <v>1.96</v>
      </c>
      <c r="X36">
        <f t="shared" si="13"/>
        <v>3.2324999999999999</v>
      </c>
      <c r="Y36">
        <f t="shared" si="13"/>
        <v>3.1924999999999999</v>
      </c>
      <c r="AA36">
        <f t="shared" si="13"/>
        <v>2.11</v>
      </c>
      <c r="AB36">
        <f t="shared" si="13"/>
        <v>1.5925</v>
      </c>
      <c r="AD36">
        <f t="shared" si="13"/>
        <v>1.5549999999999999</v>
      </c>
      <c r="AE36">
        <f t="shared" si="13"/>
        <v>1.3175000000000001</v>
      </c>
      <c r="AG36">
        <f t="shared" si="13"/>
        <v>1.2709999999999999</v>
      </c>
      <c r="AH36">
        <f t="shared" si="13"/>
        <v>1.0585</v>
      </c>
      <c r="AJ36">
        <f t="shared" si="13"/>
        <v>0.24050000000000002</v>
      </c>
      <c r="AK36">
        <f t="shared" si="13"/>
        <v>6.8775000000000003E-2</v>
      </c>
      <c r="AM36">
        <f t="shared" si="13"/>
        <v>0.58674999999999999</v>
      </c>
      <c r="AN36">
        <f t="shared" si="13"/>
        <v>0.34050000000000002</v>
      </c>
    </row>
    <row r="37" spans="5:40" x14ac:dyDescent="0.25">
      <c r="E37" t="s">
        <v>397</v>
      </c>
      <c r="F37">
        <f>STDEV(F3:F31)</f>
        <v>25.129362729194671</v>
      </c>
      <c r="G37">
        <f t="shared" ref="G37:AN37" si="14">STDEV(G3:G31)</f>
        <v>23.642268926772829</v>
      </c>
      <c r="I37">
        <f t="shared" si="14"/>
        <v>21.433918530800202</v>
      </c>
      <c r="J37">
        <f t="shared" si="14"/>
        <v>22.778895963158426</v>
      </c>
      <c r="L37">
        <f t="shared" si="14"/>
        <v>101.71341787648666</v>
      </c>
      <c r="M37">
        <f t="shared" si="14"/>
        <v>104.38384796376978</v>
      </c>
      <c r="O37">
        <f t="shared" si="14"/>
        <v>10.154917068428805</v>
      </c>
      <c r="P37">
        <f t="shared" si="14"/>
        <v>7.9038746765493055</v>
      </c>
      <c r="R37">
        <f t="shared" si="14"/>
        <v>11.82609007503889</v>
      </c>
      <c r="S37">
        <f t="shared" si="14"/>
        <v>13.218075682592126</v>
      </c>
      <c r="U37">
        <f t="shared" si="14"/>
        <v>37.286657928703605</v>
      </c>
      <c r="V37">
        <f t="shared" si="14"/>
        <v>35.908389314644864</v>
      </c>
      <c r="X37">
        <f t="shared" si="14"/>
        <v>3.1608944800775589</v>
      </c>
      <c r="Y37">
        <f t="shared" si="14"/>
        <v>3.4410587767745824</v>
      </c>
      <c r="AA37">
        <f t="shared" si="14"/>
        <v>9.9579201544484945</v>
      </c>
      <c r="AB37">
        <f t="shared" si="14"/>
        <v>4.8894055501869689</v>
      </c>
      <c r="AD37">
        <f t="shared" si="14"/>
        <v>8.3106155425246424</v>
      </c>
      <c r="AE37">
        <f t="shared" si="14"/>
        <v>7.8006302196858019</v>
      </c>
      <c r="AG37">
        <f t="shared" si="14"/>
        <v>7.8692215486001151</v>
      </c>
      <c r="AH37">
        <f t="shared" si="14"/>
        <v>6.2748847737476039</v>
      </c>
      <c r="AJ37">
        <f t="shared" si="14"/>
        <v>9.7580735803743573E-2</v>
      </c>
      <c r="AK37">
        <f t="shared" si="14"/>
        <v>6.4841691834806411E-2</v>
      </c>
      <c r="AM37">
        <f t="shared" si="14"/>
        <v>1.0096595945982418</v>
      </c>
      <c r="AN37">
        <f t="shared" si="14"/>
        <v>0.67279139995777515</v>
      </c>
    </row>
    <row r="38" spans="5:40" x14ac:dyDescent="0.25">
      <c r="E38" t="s">
        <v>398</v>
      </c>
      <c r="F38" s="12">
        <f>MIN(F3:F31)</f>
        <v>0.83699999999999997</v>
      </c>
      <c r="G38" s="12">
        <f t="shared" ref="G38:AM38" si="15">MIN(G3:G31)</f>
        <v>0.71299999999999997</v>
      </c>
      <c r="H38" s="12"/>
      <c r="I38" s="12">
        <f t="shared" si="15"/>
        <v>0.57499999999999996</v>
      </c>
      <c r="J38" s="12">
        <v>0.24</v>
      </c>
      <c r="K38" s="12"/>
      <c r="L38" s="12">
        <v>5.0999999999999997E-2</v>
      </c>
      <c r="M38" s="12">
        <f t="shared" si="15"/>
        <v>5.7200000000000001E-2</v>
      </c>
      <c r="N38" s="12"/>
      <c r="O38" s="12">
        <f t="shared" si="15"/>
        <v>0.15</v>
      </c>
      <c r="P38" s="12">
        <v>0.13</v>
      </c>
      <c r="Q38" s="12"/>
      <c r="R38" s="12">
        <v>4.3999999999999997E-2</v>
      </c>
      <c r="S38" s="12">
        <f t="shared" si="15"/>
        <v>8.8099999999999998E-2</v>
      </c>
      <c r="T38" s="12"/>
      <c r="U38" s="12">
        <f t="shared" si="15"/>
        <v>9.2700000000000005E-2</v>
      </c>
      <c r="V38" s="12">
        <v>0.04</v>
      </c>
      <c r="W38" s="12"/>
      <c r="X38" s="12">
        <f t="shared" si="15"/>
        <v>7.9100000000000004E-2</v>
      </c>
      <c r="Y38" s="12">
        <f t="shared" si="15"/>
        <v>7.9899999999999999E-2</v>
      </c>
      <c r="Z38" s="12"/>
      <c r="AA38" s="12">
        <f t="shared" si="15"/>
        <v>0.11600000000000001</v>
      </c>
      <c r="AB38" s="12">
        <v>3.4000000000000002E-2</v>
      </c>
      <c r="AC38" s="12"/>
      <c r="AD38" s="12">
        <f t="shared" si="15"/>
        <v>0.11700000000000001</v>
      </c>
      <c r="AE38" s="12">
        <v>9.4E-2</v>
      </c>
      <c r="AF38" s="12"/>
      <c r="AG38" s="12">
        <f t="shared" si="15"/>
        <v>0.10299999999999999</v>
      </c>
      <c r="AH38" s="12">
        <v>8.4000000000000005E-2</v>
      </c>
      <c r="AI38" s="12"/>
      <c r="AJ38" s="12">
        <f t="shared" si="15"/>
        <v>0.13700000000000001</v>
      </c>
      <c r="AK38" s="12">
        <v>6.2E-2</v>
      </c>
      <c r="AL38" s="12"/>
      <c r="AM38" s="12">
        <f t="shared" si="15"/>
        <v>8.9300000000000004E-2</v>
      </c>
      <c r="AN38" s="12">
        <v>6.7000000000000004E-2</v>
      </c>
    </row>
    <row r="39" spans="5:40" x14ac:dyDescent="0.25">
      <c r="E39" t="s">
        <v>399</v>
      </c>
      <c r="F39" s="12">
        <f>MAX(F3:F31)</f>
        <v>112</v>
      </c>
      <c r="G39" s="12">
        <f t="shared" ref="G39:AN39" si="16">MAX(G3:G31)</f>
        <v>104</v>
      </c>
      <c r="H39" s="12"/>
      <c r="I39" s="12">
        <f t="shared" si="16"/>
        <v>96.8</v>
      </c>
      <c r="J39" s="12">
        <f t="shared" si="16"/>
        <v>104</v>
      </c>
      <c r="K39" s="12"/>
      <c r="L39" s="12">
        <f t="shared" si="16"/>
        <v>501</v>
      </c>
      <c r="M39" s="12">
        <f t="shared" si="16"/>
        <v>514</v>
      </c>
      <c r="N39" s="12"/>
      <c r="O39" s="12">
        <f t="shared" si="16"/>
        <v>48.3</v>
      </c>
      <c r="P39" s="12">
        <f t="shared" si="16"/>
        <v>36.9</v>
      </c>
      <c r="Q39" s="12"/>
      <c r="R39" s="12">
        <f t="shared" si="16"/>
        <v>55.1</v>
      </c>
      <c r="S39" s="12">
        <f t="shared" si="16"/>
        <v>60.8</v>
      </c>
      <c r="T39" s="12"/>
      <c r="U39" s="12">
        <f t="shared" si="16"/>
        <v>184</v>
      </c>
      <c r="V39" s="12">
        <f t="shared" si="16"/>
        <v>177</v>
      </c>
      <c r="W39" s="12"/>
      <c r="X39" s="12">
        <f t="shared" si="16"/>
        <v>11.1</v>
      </c>
      <c r="Y39" s="12">
        <f t="shared" si="16"/>
        <v>11.9</v>
      </c>
      <c r="Z39" s="12"/>
      <c r="AA39" s="12">
        <f t="shared" si="16"/>
        <v>44.8</v>
      </c>
      <c r="AB39" s="12">
        <f t="shared" si="16"/>
        <v>21.1</v>
      </c>
      <c r="AC39" s="12"/>
      <c r="AD39" s="12">
        <f t="shared" si="16"/>
        <v>41.4</v>
      </c>
      <c r="AE39" s="12">
        <f t="shared" si="16"/>
        <v>38.6</v>
      </c>
      <c r="AF39" s="12"/>
      <c r="AG39" s="12">
        <f t="shared" si="16"/>
        <v>31.1</v>
      </c>
      <c r="AH39" s="12">
        <f t="shared" si="16"/>
        <v>24.7</v>
      </c>
      <c r="AI39" s="12"/>
      <c r="AJ39" s="12">
        <f t="shared" si="16"/>
        <v>0.27500000000000002</v>
      </c>
      <c r="AK39" s="12">
        <f t="shared" si="16"/>
        <v>9.1700000000000004E-2</v>
      </c>
      <c r="AL39" s="12"/>
      <c r="AM39" s="12">
        <f t="shared" si="16"/>
        <v>2.9</v>
      </c>
      <c r="AN39" s="12">
        <f t="shared" si="16"/>
        <v>1.85</v>
      </c>
    </row>
    <row r="41" spans="5:40" x14ac:dyDescent="0.25">
      <c r="E41" t="s">
        <v>400</v>
      </c>
      <c r="F41">
        <f>F35-F38</f>
        <v>1.6529999999999998</v>
      </c>
      <c r="G41">
        <f t="shared" ref="G41:S41" si="17">G35-G38</f>
        <v>0.96200000000000008</v>
      </c>
      <c r="I41">
        <f t="shared" si="17"/>
        <v>0.90999999999999992</v>
      </c>
      <c r="J41" s="12">
        <f>J35-J38</f>
        <v>1.72</v>
      </c>
      <c r="L41">
        <f t="shared" ref="L41:M41" si="18">L35-L38</f>
        <v>0.62524999999999997</v>
      </c>
      <c r="M41">
        <f t="shared" si="18"/>
        <v>0.65380000000000005</v>
      </c>
      <c r="O41">
        <f t="shared" si="17"/>
        <v>0.54049999999999998</v>
      </c>
      <c r="P41">
        <f t="shared" si="17"/>
        <v>0.3075</v>
      </c>
      <c r="R41">
        <f t="shared" si="17"/>
        <v>0.26</v>
      </c>
      <c r="S41">
        <f t="shared" si="17"/>
        <v>0.48189999999999994</v>
      </c>
      <c r="U41">
        <f>U35-U38</f>
        <v>0.21705000000000002</v>
      </c>
      <c r="V41">
        <f>V35-V38</f>
        <v>0.10450000000000001</v>
      </c>
      <c r="X41">
        <f>X35-X38</f>
        <v>0.32965</v>
      </c>
      <c r="Y41">
        <f>Y35-Y38</f>
        <v>0.32384999999999997</v>
      </c>
      <c r="AA41">
        <f>AA35-AA38</f>
        <v>0.33550000000000002</v>
      </c>
      <c r="AB41">
        <f>AB35-AB38</f>
        <v>0.25824999999999998</v>
      </c>
      <c r="AD41">
        <f>AD35-AD38</f>
        <v>0.10199999999999999</v>
      </c>
      <c r="AE41">
        <f>AE35-AE38</f>
        <v>7.2750000000000009E-2</v>
      </c>
      <c r="AG41">
        <f t="shared" ref="AG41:AJ41" si="19">AG35-AG38</f>
        <v>0.18049999999999999</v>
      </c>
      <c r="AH41">
        <f t="shared" si="19"/>
        <v>0.15099999999999997</v>
      </c>
      <c r="AJ41">
        <f t="shared" si="19"/>
        <v>3.4500000000000003E-2</v>
      </c>
      <c r="AK41">
        <v>0</v>
      </c>
      <c r="AM41">
        <f t="shared" ref="AM41" si="20">AM35-AM38</f>
        <v>1.7699999999999994E-2</v>
      </c>
      <c r="AN41">
        <v>0</v>
      </c>
    </row>
    <row r="42" spans="5:40" x14ac:dyDescent="0.25">
      <c r="E42" t="s">
        <v>401</v>
      </c>
      <c r="F42">
        <f>F35</f>
        <v>2.4899999999999998</v>
      </c>
      <c r="G42">
        <f t="shared" ref="G42:S42" si="21">G35</f>
        <v>1.675</v>
      </c>
      <c r="I42">
        <f t="shared" si="21"/>
        <v>1.4849999999999999</v>
      </c>
      <c r="J42">
        <f t="shared" si="21"/>
        <v>1.96</v>
      </c>
      <c r="L42">
        <f t="shared" ref="L42:M42" si="22">L35</f>
        <v>0.67625000000000002</v>
      </c>
      <c r="M42">
        <f t="shared" si="22"/>
        <v>0.71100000000000008</v>
      </c>
      <c r="O42">
        <f t="shared" si="21"/>
        <v>0.6905</v>
      </c>
      <c r="P42">
        <f t="shared" si="21"/>
        <v>0.4375</v>
      </c>
      <c r="R42">
        <f t="shared" si="21"/>
        <v>0.30399999999999999</v>
      </c>
      <c r="S42">
        <f t="shared" si="21"/>
        <v>0.56999999999999995</v>
      </c>
      <c r="U42">
        <f>U35</f>
        <v>0.30975000000000003</v>
      </c>
      <c r="V42">
        <f>V35</f>
        <v>0.14450000000000002</v>
      </c>
      <c r="X42">
        <f>X35</f>
        <v>0.40875</v>
      </c>
      <c r="Y42">
        <f>Y35</f>
        <v>0.40375</v>
      </c>
      <c r="AA42">
        <f>AA35</f>
        <v>0.45150000000000001</v>
      </c>
      <c r="AB42">
        <f>AB35</f>
        <v>0.29225000000000001</v>
      </c>
      <c r="AD42">
        <f>AD35</f>
        <v>0.219</v>
      </c>
      <c r="AE42">
        <f>AE35</f>
        <v>0.16675000000000001</v>
      </c>
      <c r="AG42">
        <f t="shared" ref="AG42:AK42" si="23">AG35</f>
        <v>0.28349999999999997</v>
      </c>
      <c r="AH42">
        <f t="shared" si="23"/>
        <v>0.23499999999999999</v>
      </c>
      <c r="AJ42">
        <f t="shared" si="23"/>
        <v>0.17150000000000001</v>
      </c>
      <c r="AK42">
        <f t="shared" si="23"/>
        <v>2.2925000000000001E-2</v>
      </c>
      <c r="AM42">
        <f t="shared" ref="AM42:AN42" si="24">AM35</f>
        <v>0.107</v>
      </c>
      <c r="AN42">
        <f t="shared" si="24"/>
        <v>0</v>
      </c>
    </row>
    <row r="43" spans="5:40" x14ac:dyDescent="0.25">
      <c r="E43" t="s">
        <v>402</v>
      </c>
      <c r="F43">
        <f>F34-F35</f>
        <v>3.8300000000000005</v>
      </c>
      <c r="G43">
        <f t="shared" ref="G43:S43" si="25">G34-G35</f>
        <v>2.4750000000000005</v>
      </c>
      <c r="I43">
        <f t="shared" si="25"/>
        <v>1.5649999999999999</v>
      </c>
      <c r="J43">
        <f t="shared" si="25"/>
        <v>1.31</v>
      </c>
      <c r="L43">
        <f t="shared" ref="L43:M43" si="26">L34-L35</f>
        <v>1.1637499999999998</v>
      </c>
      <c r="M43">
        <f t="shared" si="26"/>
        <v>1.0639999999999998</v>
      </c>
      <c r="O43">
        <f t="shared" si="25"/>
        <v>1.5845000000000002</v>
      </c>
      <c r="P43">
        <f t="shared" si="25"/>
        <v>0.84250000000000003</v>
      </c>
      <c r="R43">
        <f t="shared" si="25"/>
        <v>1.6059999999999999</v>
      </c>
      <c r="S43">
        <f t="shared" si="25"/>
        <v>0.86</v>
      </c>
      <c r="U43">
        <f>U34-U35</f>
        <v>0.82024999999999992</v>
      </c>
      <c r="V43">
        <f>V34-V35</f>
        <v>0.51649999999999996</v>
      </c>
      <c r="X43">
        <f>X34-X35</f>
        <v>0.70625000000000004</v>
      </c>
      <c r="Y43">
        <f>Y34-Y35</f>
        <v>0.76624999999999988</v>
      </c>
      <c r="AA43">
        <f>AA34-AA35</f>
        <v>0.40749999999999997</v>
      </c>
      <c r="AB43">
        <f>AB34-AB35</f>
        <v>0.36475000000000002</v>
      </c>
      <c r="AD43">
        <f>AD34-AD35</f>
        <v>0.63600000000000001</v>
      </c>
      <c r="AE43">
        <f>AE34-AE35</f>
        <v>0.47174999999999995</v>
      </c>
      <c r="AG43">
        <f t="shared" ref="AG43:AK43" si="27">AG34-AG35</f>
        <v>0.14350000000000002</v>
      </c>
      <c r="AH43">
        <f t="shared" si="27"/>
        <v>5.3999999999999992E-2</v>
      </c>
      <c r="AJ43">
        <f t="shared" si="27"/>
        <v>3.4500000000000003E-2</v>
      </c>
      <c r="AK43">
        <f t="shared" si="27"/>
        <v>2.2925000000000001E-2</v>
      </c>
      <c r="AM43">
        <f t="shared" ref="AM43:AN43" si="28">AM34-AM35</f>
        <v>3.7000000000000019E-2</v>
      </c>
      <c r="AN43">
        <f t="shared" si="28"/>
        <v>5.2499999999999998E-2</v>
      </c>
    </row>
    <row r="44" spans="5:40" x14ac:dyDescent="0.25">
      <c r="E44" t="s">
        <v>403</v>
      </c>
      <c r="F44" s="12">
        <f>F36-F34</f>
        <v>4.9600000000000009</v>
      </c>
      <c r="G44" s="12">
        <f t="shared" ref="G44:S44" si="29">G36-G34</f>
        <v>4.2200000000000006</v>
      </c>
      <c r="H44" s="12"/>
      <c r="I44" s="12">
        <f t="shared" si="29"/>
        <v>3.2299999999999995</v>
      </c>
      <c r="J44" s="12">
        <f t="shared" si="29"/>
        <v>3.1949999999999998</v>
      </c>
      <c r="K44" s="12"/>
      <c r="L44" s="12">
        <f t="shared" ref="L44:M44" si="30">L36-L34</f>
        <v>3.125</v>
      </c>
      <c r="M44" s="12">
        <f t="shared" si="30"/>
        <v>2.4499999999999997</v>
      </c>
      <c r="N44" s="12"/>
      <c r="O44" s="12">
        <f t="shared" si="29"/>
        <v>1.0949999999999998</v>
      </c>
      <c r="P44" s="12">
        <f t="shared" si="29"/>
        <v>2.4074999999999998</v>
      </c>
      <c r="Q44" s="12"/>
      <c r="R44" s="12">
        <f t="shared" si="29"/>
        <v>3.09</v>
      </c>
      <c r="S44" s="12">
        <f t="shared" si="29"/>
        <v>2.09</v>
      </c>
      <c r="T44" s="12"/>
      <c r="U44" s="12">
        <f>U36-U34</f>
        <v>1.38</v>
      </c>
      <c r="V44" s="12">
        <f>V36-V34</f>
        <v>1.2989999999999999</v>
      </c>
      <c r="W44" s="12"/>
      <c r="X44" s="12">
        <f>X36-X34</f>
        <v>2.1174999999999997</v>
      </c>
      <c r="Y44" s="12">
        <f>Y36-Y34</f>
        <v>2.0225</v>
      </c>
      <c r="AA44" s="12">
        <f>AA36-AA34</f>
        <v>1.2509999999999999</v>
      </c>
      <c r="AB44" s="12">
        <f>AB36-AB34</f>
        <v>0.9355</v>
      </c>
      <c r="AC44" s="12"/>
      <c r="AD44" s="12">
        <f>AD36-AD34</f>
        <v>0.7</v>
      </c>
      <c r="AE44" s="12">
        <f>AE36-AE34</f>
        <v>0.67900000000000016</v>
      </c>
      <c r="AF44" s="12"/>
      <c r="AG44" s="12">
        <f t="shared" ref="AG44:AK44" si="31">AG36-AG34</f>
        <v>0.84399999999999986</v>
      </c>
      <c r="AH44" s="12">
        <f t="shared" si="31"/>
        <v>0.76950000000000007</v>
      </c>
      <c r="AI44" s="12"/>
      <c r="AJ44" s="12">
        <f t="shared" si="31"/>
        <v>3.4500000000000003E-2</v>
      </c>
      <c r="AK44" s="12">
        <f t="shared" si="31"/>
        <v>2.2925000000000001E-2</v>
      </c>
      <c r="AL44" s="12"/>
      <c r="AM44" s="12">
        <f t="shared" ref="AM44:AN44" si="32">AM36-AM34</f>
        <v>0.44274999999999998</v>
      </c>
      <c r="AN44" s="12">
        <f t="shared" si="32"/>
        <v>0.28800000000000003</v>
      </c>
    </row>
    <row r="45" spans="5:40" x14ac:dyDescent="0.25">
      <c r="E45" t="s">
        <v>404</v>
      </c>
      <c r="F45" s="12">
        <f t="shared" ref="F45:S45" si="33">F39-F36</f>
        <v>100.72</v>
      </c>
      <c r="G45" s="12">
        <f t="shared" si="33"/>
        <v>95.63</v>
      </c>
      <c r="H45" s="12"/>
      <c r="I45" s="12">
        <f t="shared" si="33"/>
        <v>90.52</v>
      </c>
      <c r="J45" s="12">
        <f t="shared" si="33"/>
        <v>97.534999999999997</v>
      </c>
      <c r="K45" s="12"/>
      <c r="L45" s="12">
        <f t="shared" ref="L45:M45" si="34">L39-L36</f>
        <v>496.03500000000003</v>
      </c>
      <c r="M45" s="12">
        <f t="shared" si="34"/>
        <v>509.77499999999998</v>
      </c>
      <c r="N45" s="12"/>
      <c r="O45" s="12">
        <f t="shared" si="33"/>
        <v>44.93</v>
      </c>
      <c r="P45" s="12">
        <f t="shared" si="33"/>
        <v>33.212499999999999</v>
      </c>
      <c r="Q45" s="12"/>
      <c r="R45" s="12">
        <f t="shared" si="33"/>
        <v>50.1</v>
      </c>
      <c r="S45" s="12">
        <f t="shared" si="33"/>
        <v>57.279999999999994</v>
      </c>
      <c r="T45" s="12"/>
      <c r="U45" s="12">
        <f>U39-U36</f>
        <v>181.49</v>
      </c>
      <c r="V45" s="12">
        <f>V39-V36</f>
        <v>175.04</v>
      </c>
      <c r="W45" s="12"/>
      <c r="X45" s="12">
        <f>X39-X36</f>
        <v>7.8674999999999997</v>
      </c>
      <c r="Y45" s="12">
        <f>Y39-Y36</f>
        <v>8.7074999999999996</v>
      </c>
      <c r="AA45" s="12">
        <f>AA39-AA36</f>
        <v>42.69</v>
      </c>
      <c r="AB45" s="12">
        <f>AB39-AB36</f>
        <v>19.5075</v>
      </c>
      <c r="AC45" s="12"/>
      <c r="AD45" s="12">
        <f>AD39-AD36</f>
        <v>39.844999999999999</v>
      </c>
      <c r="AE45" s="12">
        <f>AE39-AE36</f>
        <v>37.282499999999999</v>
      </c>
      <c r="AF45" s="12"/>
      <c r="AG45" s="12">
        <f t="shared" ref="AG45:AK45" si="35">AG39-AG36</f>
        <v>29.829000000000001</v>
      </c>
      <c r="AH45" s="12">
        <f t="shared" si="35"/>
        <v>23.641500000000001</v>
      </c>
      <c r="AI45" s="12"/>
      <c r="AJ45" s="12">
        <f t="shared" si="35"/>
        <v>3.4500000000000003E-2</v>
      </c>
      <c r="AK45" s="12">
        <f t="shared" si="35"/>
        <v>2.2925000000000001E-2</v>
      </c>
      <c r="AL45" s="12"/>
      <c r="AM45" s="12">
        <f t="shared" ref="AM45:AN45" si="36">AM39-AM36</f>
        <v>2.31325</v>
      </c>
      <c r="AN45" s="12">
        <f t="shared" si="36"/>
        <v>1.5095000000000001</v>
      </c>
    </row>
    <row r="50" spans="5:40" s="12" customFormat="1" x14ac:dyDescent="0.25">
      <c r="E50" s="57">
        <v>0.95</v>
      </c>
      <c r="F50" s="12">
        <f>PERCENTILE(F3:F30,0.95)</f>
        <v>34.959999999999816</v>
      </c>
      <c r="G50" s="12">
        <f t="shared" ref="G50:AN50" si="37">PERCENTILE(G3:G30,0.95)</f>
        <v>35.869999999999841</v>
      </c>
      <c r="I50" s="12">
        <f t="shared" si="37"/>
        <v>45.069999999999965</v>
      </c>
      <c r="J50" s="12">
        <f t="shared" si="37"/>
        <v>44.739999999999966</v>
      </c>
      <c r="L50" s="12">
        <f t="shared" si="37"/>
        <v>28.921999999999947</v>
      </c>
      <c r="M50" s="12">
        <f t="shared" si="37"/>
        <v>26.459999999999958</v>
      </c>
      <c r="O50" s="12">
        <f t="shared" si="37"/>
        <v>12.693499999999997</v>
      </c>
      <c r="P50" s="12">
        <f t="shared" si="37"/>
        <v>12.260999999999996</v>
      </c>
      <c r="R50" s="12">
        <f t="shared" si="37"/>
        <v>24.299999999999962</v>
      </c>
      <c r="S50" s="12">
        <f t="shared" si="37"/>
        <v>28.099999999999945</v>
      </c>
      <c r="U50" s="12">
        <f t="shared" si="37"/>
        <v>10.568999999999983</v>
      </c>
      <c r="V50" s="12">
        <f t="shared" si="37"/>
        <v>10.186999999999985</v>
      </c>
      <c r="X50" s="12">
        <f t="shared" si="37"/>
        <v>8.8704999999999963</v>
      </c>
      <c r="Y50" s="12">
        <f t="shared" si="37"/>
        <v>9.9314999999999962</v>
      </c>
      <c r="AA50" s="12">
        <f t="shared" si="37"/>
        <v>19.059999999999992</v>
      </c>
      <c r="AB50" s="12">
        <f t="shared" si="37"/>
        <v>11.354999999999993</v>
      </c>
      <c r="AD50" s="12">
        <f t="shared" si="37"/>
        <v>4.6054999999999957</v>
      </c>
      <c r="AE50" s="12">
        <f t="shared" si="37"/>
        <v>5.85449999999999</v>
      </c>
      <c r="AG50" s="12">
        <f t="shared" si="37"/>
        <v>10.981999999999969</v>
      </c>
      <c r="AH50" s="12">
        <f t="shared" si="37"/>
        <v>10.097999999999978</v>
      </c>
      <c r="AJ50" s="12">
        <f t="shared" si="37"/>
        <v>0.2681</v>
      </c>
      <c r="AK50" s="12">
        <f t="shared" si="37"/>
        <v>8.7114999999999998E-2</v>
      </c>
      <c r="AM50" s="12">
        <f t="shared" si="37"/>
        <v>2.3714999999999993</v>
      </c>
      <c r="AN50" s="12">
        <f t="shared" si="37"/>
        <v>1.5269499999999996</v>
      </c>
    </row>
    <row r="51" spans="5:40" s="12" customFormat="1" x14ac:dyDescent="0.25">
      <c r="E51" s="57">
        <v>0.05</v>
      </c>
      <c r="F51" s="12">
        <f>PERCENTILE(F3:F30,0.05)</f>
        <v>1.1906999999999999</v>
      </c>
      <c r="G51" s="12">
        <f t="shared" ref="G51:AN51" si="38">PERCENTILE(G3:G30,0.05)</f>
        <v>0.89029999999999998</v>
      </c>
      <c r="I51" s="12">
        <f t="shared" si="38"/>
        <v>0.65580000000000005</v>
      </c>
      <c r="J51" s="12">
        <f t="shared" si="38"/>
        <v>0.68049999999999999</v>
      </c>
      <c r="L51" s="12">
        <f t="shared" si="38"/>
        <v>8.0305000000000015E-2</v>
      </c>
      <c r="M51" s="12">
        <f t="shared" si="38"/>
        <v>0.12930000000000003</v>
      </c>
      <c r="O51" s="12">
        <f t="shared" si="38"/>
        <v>0.34560000000000002</v>
      </c>
      <c r="P51" s="12">
        <f t="shared" si="38"/>
        <v>9.1999999999999669E-3</v>
      </c>
      <c r="R51" s="12">
        <f t="shared" si="38"/>
        <v>9.0560000000000002E-2</v>
      </c>
      <c r="S51" s="12">
        <f t="shared" si="38"/>
        <v>0.15240000000000001</v>
      </c>
      <c r="U51" s="12">
        <f t="shared" si="38"/>
        <v>0.10280000000000002</v>
      </c>
      <c r="V51" s="12">
        <f t="shared" si="38"/>
        <v>9.8049999999999998E-2</v>
      </c>
      <c r="X51" s="12">
        <f t="shared" si="38"/>
        <v>0.1013</v>
      </c>
      <c r="Y51" s="12">
        <f t="shared" si="38"/>
        <v>9.6924999999999997E-2</v>
      </c>
      <c r="AA51" s="12">
        <f t="shared" si="38"/>
        <v>0.12239999999999999</v>
      </c>
      <c r="AB51" s="12">
        <f t="shared" si="38"/>
        <v>5.2499999999999812E-3</v>
      </c>
      <c r="AD51" s="12">
        <f t="shared" si="38"/>
        <v>0.13475000000000001</v>
      </c>
      <c r="AE51" s="12">
        <f t="shared" si="38"/>
        <v>1.740000000000004E-2</v>
      </c>
      <c r="AG51" s="12">
        <f t="shared" si="38"/>
        <v>0.19610000000000002</v>
      </c>
      <c r="AH51" s="12">
        <f t="shared" si="38"/>
        <v>0</v>
      </c>
      <c r="AJ51" s="12">
        <f t="shared" si="38"/>
        <v>0.14390000000000003</v>
      </c>
      <c r="AK51" s="12">
        <f t="shared" si="38"/>
        <v>4.585000000000004E-3</v>
      </c>
      <c r="AM51" s="12">
        <f t="shared" si="38"/>
        <v>9.5494999999999997E-2</v>
      </c>
      <c r="AN51" s="12">
        <f t="shared" si="38"/>
        <v>0</v>
      </c>
    </row>
    <row r="52" spans="5:40" x14ac:dyDescent="0.25">
      <c r="E52" t="s">
        <v>405</v>
      </c>
      <c r="F52" s="12">
        <f>F42-F51</f>
        <v>1.2992999999999999</v>
      </c>
      <c r="G52" s="12">
        <f t="shared" ref="G52:AN52" si="39">G42-G51</f>
        <v>0.78470000000000006</v>
      </c>
      <c r="H52" s="12"/>
      <c r="I52" s="12">
        <f t="shared" si="39"/>
        <v>0.82919999999999983</v>
      </c>
      <c r="J52" s="12">
        <f t="shared" si="39"/>
        <v>1.2795000000000001</v>
      </c>
      <c r="K52" s="12"/>
      <c r="L52" s="12">
        <f t="shared" si="39"/>
        <v>0.59594499999999995</v>
      </c>
      <c r="M52" s="12">
        <f t="shared" si="39"/>
        <v>0.58170000000000011</v>
      </c>
      <c r="N52" s="12"/>
      <c r="O52" s="12">
        <f t="shared" si="39"/>
        <v>0.34489999999999998</v>
      </c>
      <c r="P52" s="12">
        <f t="shared" si="39"/>
        <v>0.42830000000000001</v>
      </c>
      <c r="Q52" s="12"/>
      <c r="R52" s="12">
        <f t="shared" si="39"/>
        <v>0.21343999999999999</v>
      </c>
      <c r="S52" s="12">
        <f t="shared" si="39"/>
        <v>0.41759999999999997</v>
      </c>
      <c r="T52" s="12"/>
      <c r="U52" s="12">
        <f t="shared" si="39"/>
        <v>0.20695000000000002</v>
      </c>
      <c r="V52" s="12">
        <f t="shared" si="39"/>
        <v>4.6450000000000019E-2</v>
      </c>
      <c r="W52" s="12"/>
      <c r="X52" s="12">
        <f t="shared" si="39"/>
        <v>0.30745</v>
      </c>
      <c r="Y52" s="12">
        <f t="shared" si="39"/>
        <v>0.30682500000000001</v>
      </c>
      <c r="Z52" s="12"/>
      <c r="AA52" s="12">
        <f t="shared" si="39"/>
        <v>0.3291</v>
      </c>
      <c r="AB52" s="12">
        <f t="shared" si="39"/>
        <v>0.28700000000000003</v>
      </c>
      <c r="AC52" s="12"/>
      <c r="AD52" s="12">
        <f t="shared" si="39"/>
        <v>8.4249999999999992E-2</v>
      </c>
      <c r="AE52" s="12">
        <f t="shared" si="39"/>
        <v>0.14934999999999998</v>
      </c>
      <c r="AF52" s="12"/>
      <c r="AG52" s="12">
        <f t="shared" si="39"/>
        <v>8.739999999999995E-2</v>
      </c>
      <c r="AH52" s="12">
        <f t="shared" si="39"/>
        <v>0.23499999999999999</v>
      </c>
      <c r="AI52" s="12"/>
      <c r="AJ52" s="12">
        <f t="shared" si="39"/>
        <v>2.7599999999999986E-2</v>
      </c>
      <c r="AK52" s="12">
        <f t="shared" si="39"/>
        <v>1.8339999999999995E-2</v>
      </c>
      <c r="AL52" s="12"/>
      <c r="AM52" s="12">
        <f t="shared" si="39"/>
        <v>1.1505000000000001E-2</v>
      </c>
      <c r="AN52" s="12">
        <f t="shared" si="39"/>
        <v>0</v>
      </c>
    </row>
    <row r="53" spans="5:40" s="12" customFormat="1" x14ac:dyDescent="0.25">
      <c r="E53" s="12" t="s">
        <v>406</v>
      </c>
      <c r="F53" s="12">
        <f>F50-F36</f>
        <v>23.679999999999815</v>
      </c>
      <c r="G53" s="12">
        <f t="shared" ref="G53:AN53" si="40">G50-G36</f>
        <v>27.49999999999984</v>
      </c>
      <c r="I53" s="12">
        <f t="shared" si="40"/>
        <v>38.789999999999964</v>
      </c>
      <c r="J53" s="12">
        <f t="shared" si="40"/>
        <v>38.274999999999963</v>
      </c>
      <c r="L53" s="12">
        <f t="shared" si="40"/>
        <v>23.956999999999947</v>
      </c>
      <c r="M53" s="12">
        <f t="shared" si="40"/>
        <v>22.234999999999957</v>
      </c>
      <c r="O53" s="12">
        <f t="shared" si="40"/>
        <v>9.3234999999999957</v>
      </c>
      <c r="P53" s="12">
        <f t="shared" si="40"/>
        <v>8.5734999999999957</v>
      </c>
      <c r="R53" s="12">
        <f t="shared" si="40"/>
        <v>19.299999999999962</v>
      </c>
      <c r="S53" s="12">
        <f t="shared" si="40"/>
        <v>24.579999999999945</v>
      </c>
      <c r="U53" s="12">
        <f t="shared" si="40"/>
        <v>8.0589999999999833</v>
      </c>
      <c r="V53" s="12">
        <f t="shared" si="40"/>
        <v>8.2269999999999861</v>
      </c>
      <c r="X53" s="12">
        <f t="shared" si="40"/>
        <v>5.6379999999999963</v>
      </c>
      <c r="Y53" s="12">
        <f t="shared" si="40"/>
        <v>6.7389999999999963</v>
      </c>
      <c r="AA53" s="12">
        <f t="shared" si="40"/>
        <v>16.949999999999992</v>
      </c>
      <c r="AB53" s="12">
        <f t="shared" si="40"/>
        <v>9.762499999999994</v>
      </c>
      <c r="AD53" s="12">
        <f t="shared" si="40"/>
        <v>3.050499999999996</v>
      </c>
      <c r="AE53" s="12">
        <f t="shared" si="40"/>
        <v>4.5369999999999902</v>
      </c>
      <c r="AG53" s="12">
        <f t="shared" si="40"/>
        <v>9.7109999999999701</v>
      </c>
      <c r="AH53" s="12">
        <f t="shared" si="40"/>
        <v>9.0394999999999772</v>
      </c>
      <c r="AJ53" s="12">
        <f t="shared" si="40"/>
        <v>2.7599999999999986E-2</v>
      </c>
      <c r="AK53" s="12">
        <f t="shared" si="40"/>
        <v>1.8339999999999995E-2</v>
      </c>
      <c r="AM53" s="12">
        <f t="shared" si="40"/>
        <v>1.7847499999999994</v>
      </c>
      <c r="AN53" s="12">
        <f t="shared" si="40"/>
        <v>1.1864499999999996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X73"/>
  <sheetViews>
    <sheetView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E17" sqref="E17"/>
    </sheetView>
  </sheetViews>
  <sheetFormatPr defaultRowHeight="15" x14ac:dyDescent="0.25"/>
  <cols>
    <col min="1" max="1" width="16.5703125" customWidth="1"/>
  </cols>
  <sheetData>
    <row r="1" spans="1:128" x14ac:dyDescent="0.25">
      <c r="A1" s="16"/>
      <c r="B1" s="16"/>
      <c r="C1" s="16"/>
      <c r="H1" s="3" t="s">
        <v>278</v>
      </c>
      <c r="O1" s="3" t="s">
        <v>280</v>
      </c>
      <c r="V1" s="3" t="s">
        <v>282</v>
      </c>
      <c r="AA1" s="3" t="s">
        <v>284</v>
      </c>
      <c r="AI1" s="3" t="s">
        <v>286</v>
      </c>
      <c r="AP1" s="3" t="s">
        <v>288</v>
      </c>
      <c r="AX1" s="3" t="s">
        <v>290</v>
      </c>
      <c r="BC1" s="3" t="s">
        <v>292</v>
      </c>
      <c r="BK1" s="3" t="s">
        <v>294</v>
      </c>
      <c r="BS1" s="3" t="s">
        <v>296</v>
      </c>
      <c r="CA1" s="3" t="s">
        <v>298</v>
      </c>
      <c r="CG1" s="3" t="s">
        <v>29</v>
      </c>
      <c r="CO1" s="3" t="s">
        <v>32</v>
      </c>
      <c r="CV1" s="3" t="s">
        <v>302</v>
      </c>
      <c r="DD1" s="3" t="s">
        <v>304</v>
      </c>
      <c r="DI1" s="3" t="s">
        <v>306</v>
      </c>
      <c r="DN1" s="3" t="s">
        <v>308</v>
      </c>
    </row>
    <row r="2" spans="1:128" s="19" customFormat="1" ht="46.5" customHeight="1" x14ac:dyDescent="0.25">
      <c r="A2" s="44" t="s">
        <v>274</v>
      </c>
      <c r="B2" s="51" t="s">
        <v>241</v>
      </c>
      <c r="C2" s="52" t="s">
        <v>135</v>
      </c>
      <c r="D2" s="53"/>
      <c r="E2" s="1"/>
      <c r="F2" s="1"/>
      <c r="G2" s="1"/>
      <c r="H2" s="1" t="s">
        <v>312</v>
      </c>
      <c r="I2" s="1" t="s">
        <v>313</v>
      </c>
      <c r="J2" s="1"/>
      <c r="K2" s="1"/>
      <c r="L2" s="1"/>
      <c r="M2" s="1"/>
      <c r="N2" s="1"/>
      <c r="O2" s="1" t="s">
        <v>312</v>
      </c>
      <c r="P2" s="1" t="s">
        <v>313</v>
      </c>
      <c r="Q2" s="1"/>
      <c r="R2" s="1"/>
      <c r="S2" s="1"/>
      <c r="T2" s="1"/>
      <c r="U2" s="1"/>
      <c r="V2" s="1" t="s">
        <v>312</v>
      </c>
      <c r="W2" s="1" t="s">
        <v>313</v>
      </c>
      <c r="X2" s="1"/>
      <c r="Y2" s="1"/>
      <c r="Z2" s="1"/>
      <c r="AA2" s="1" t="s">
        <v>312</v>
      </c>
      <c r="AB2" s="1" t="s">
        <v>313</v>
      </c>
      <c r="AC2" s="1"/>
      <c r="AD2" s="1"/>
      <c r="AE2" s="1"/>
      <c r="AF2" s="1"/>
      <c r="AG2" s="1"/>
      <c r="AH2" s="1"/>
      <c r="AI2" s="1" t="s">
        <v>312</v>
      </c>
      <c r="AJ2" s="1" t="s">
        <v>313</v>
      </c>
      <c r="AK2" s="1"/>
      <c r="AL2" s="1"/>
      <c r="AM2" s="1"/>
      <c r="AN2" s="1"/>
      <c r="AO2" s="1"/>
      <c r="AP2" s="1" t="s">
        <v>312</v>
      </c>
      <c r="AQ2" s="1" t="s">
        <v>313</v>
      </c>
      <c r="AR2" s="1"/>
      <c r="AS2" s="1"/>
      <c r="AT2" s="1"/>
      <c r="AU2" s="1"/>
      <c r="AV2" s="1"/>
      <c r="AW2" s="1"/>
      <c r="AX2" s="1" t="s">
        <v>312</v>
      </c>
      <c r="AY2" s="1" t="s">
        <v>313</v>
      </c>
      <c r="AZ2" s="1"/>
      <c r="BA2" s="1"/>
      <c r="BB2" s="1"/>
      <c r="BC2" s="1" t="s">
        <v>312</v>
      </c>
      <c r="BD2" s="1" t="s">
        <v>313</v>
      </c>
      <c r="BE2" s="1"/>
      <c r="BF2" s="1"/>
      <c r="BG2" s="1"/>
      <c r="BH2" s="1"/>
      <c r="BI2" s="1"/>
      <c r="BJ2" s="1"/>
      <c r="BK2" s="1" t="s">
        <v>312</v>
      </c>
      <c r="BL2" s="1" t="s">
        <v>313</v>
      </c>
      <c r="BM2" s="1"/>
      <c r="BN2" s="1"/>
      <c r="BO2" s="1"/>
      <c r="BP2" s="1"/>
      <c r="BQ2" s="1"/>
      <c r="BR2" s="1"/>
      <c r="BS2" s="1" t="s">
        <v>312</v>
      </c>
      <c r="BT2" s="1" t="s">
        <v>313</v>
      </c>
      <c r="BU2" s="1"/>
      <c r="BV2" s="1"/>
      <c r="BW2" s="1"/>
      <c r="BX2" s="1"/>
      <c r="BY2" s="1"/>
      <c r="BZ2" s="1"/>
      <c r="CA2" s="1" t="s">
        <v>312</v>
      </c>
      <c r="CB2" s="1" t="s">
        <v>313</v>
      </c>
      <c r="CC2" s="1"/>
      <c r="CD2" s="1"/>
      <c r="CE2" s="1"/>
      <c r="CF2" s="1"/>
      <c r="CG2" s="1" t="s">
        <v>312</v>
      </c>
      <c r="CH2" s="1" t="s">
        <v>313</v>
      </c>
      <c r="CI2" s="1"/>
      <c r="CJ2" s="1"/>
      <c r="CK2" s="1"/>
      <c r="CL2" s="1"/>
      <c r="CM2" s="1"/>
      <c r="CN2" s="1"/>
      <c r="CO2" s="1" t="s">
        <v>312</v>
      </c>
      <c r="CP2" s="1" t="s">
        <v>313</v>
      </c>
      <c r="CQ2" s="1"/>
      <c r="CR2" s="1"/>
      <c r="CS2" s="1"/>
      <c r="CT2" s="1"/>
      <c r="CU2" s="1"/>
      <c r="CV2" s="1" t="s">
        <v>312</v>
      </c>
      <c r="CW2" s="1" t="s">
        <v>313</v>
      </c>
      <c r="DD2" s="1" t="s">
        <v>312</v>
      </c>
      <c r="DE2" s="1" t="s">
        <v>313</v>
      </c>
      <c r="DI2" s="1" t="s">
        <v>312</v>
      </c>
      <c r="DJ2" s="1" t="s">
        <v>313</v>
      </c>
      <c r="DN2" s="1" t="s">
        <v>312</v>
      </c>
      <c r="DO2" s="1" t="s">
        <v>313</v>
      </c>
      <c r="DT2" s="1"/>
      <c r="DU2" s="1"/>
    </row>
    <row r="3" spans="1:128" s="9" customFormat="1" x14ac:dyDescent="0.25">
      <c r="A3" s="15" t="s">
        <v>69</v>
      </c>
      <c r="B3" s="9">
        <v>24</v>
      </c>
      <c r="C3" s="54">
        <v>0.73399999999999999</v>
      </c>
      <c r="D3" s="20"/>
      <c r="E3" s="20"/>
      <c r="F3" s="20"/>
      <c r="G3" s="20"/>
      <c r="H3" s="4">
        <v>3.22</v>
      </c>
      <c r="I3" s="4">
        <v>3.44</v>
      </c>
      <c r="J3" s="5"/>
      <c r="O3" s="4">
        <v>6.93</v>
      </c>
      <c r="P3" s="4">
        <v>7.12</v>
      </c>
      <c r="T3" s="5"/>
      <c r="W3" s="5"/>
      <c r="X3" s="5"/>
      <c r="Y3" s="5"/>
      <c r="Z3" s="5"/>
      <c r="AA3" s="4">
        <v>1.64</v>
      </c>
      <c r="AB3" s="4">
        <v>1.44</v>
      </c>
      <c r="AC3" s="4"/>
      <c r="AD3" s="4"/>
      <c r="AE3" s="4"/>
      <c r="AF3" s="4"/>
      <c r="AG3" s="5"/>
      <c r="AH3" s="5"/>
      <c r="AI3" s="5">
        <v>0.13700000000000001</v>
      </c>
      <c r="AJ3" s="5">
        <v>9.1700000000000004E-2</v>
      </c>
      <c r="AK3" s="5"/>
      <c r="AL3" s="5"/>
      <c r="AM3" s="5"/>
      <c r="AN3" s="5"/>
      <c r="AO3" s="5"/>
      <c r="AP3" s="4">
        <v>4.16</v>
      </c>
      <c r="AQ3" s="4">
        <v>3.88</v>
      </c>
      <c r="AR3" s="5"/>
      <c r="AS3" s="5"/>
      <c r="AT3" s="5"/>
      <c r="AU3" s="4"/>
      <c r="AV3" s="4"/>
      <c r="AW3" s="5"/>
      <c r="AX3" s="4"/>
      <c r="AY3" s="4"/>
      <c r="AZ3" s="5"/>
      <c r="BA3" s="4"/>
      <c r="BB3" s="4"/>
      <c r="BC3" s="4">
        <v>4.99</v>
      </c>
      <c r="BD3" s="4">
        <v>4.8</v>
      </c>
      <c r="BE3" s="5"/>
      <c r="BF3" s="5"/>
      <c r="BG3" s="5"/>
      <c r="BH3" s="5"/>
      <c r="BI3" s="5"/>
      <c r="BJ3" s="5"/>
      <c r="BK3" s="4">
        <v>9.86</v>
      </c>
      <c r="BL3" s="6">
        <v>10.6</v>
      </c>
      <c r="BM3" s="4"/>
      <c r="BN3" s="4"/>
      <c r="BO3" s="4"/>
      <c r="BP3" s="4"/>
      <c r="BQ3" s="4"/>
      <c r="BR3" s="5"/>
      <c r="BS3" s="4">
        <v>1.91</v>
      </c>
      <c r="BT3" s="5">
        <v>1.73</v>
      </c>
      <c r="BU3" s="5"/>
      <c r="BV3" s="5"/>
      <c r="BW3" s="5"/>
      <c r="BX3" s="4"/>
      <c r="BY3" s="4"/>
      <c r="BZ3" s="5"/>
      <c r="CA3" s="6"/>
      <c r="CB3" s="6"/>
      <c r="CC3" s="5"/>
      <c r="CD3" s="5"/>
      <c r="CE3" s="4"/>
      <c r="CF3" s="5"/>
      <c r="CG3" s="4">
        <v>6.69</v>
      </c>
      <c r="CH3" s="4">
        <v>5.82</v>
      </c>
      <c r="CI3" s="5"/>
      <c r="CJ3" s="5"/>
      <c r="CK3" s="5"/>
      <c r="CL3" s="5"/>
      <c r="CM3" s="5"/>
      <c r="CN3" s="5"/>
      <c r="CO3" s="4">
        <v>9.06</v>
      </c>
      <c r="CP3" s="4">
        <v>8.33</v>
      </c>
      <c r="CQ3" s="7"/>
      <c r="CR3" s="7"/>
      <c r="CS3" s="7"/>
      <c r="CT3" s="7"/>
      <c r="CU3" s="7"/>
      <c r="CV3" s="4">
        <v>7.52</v>
      </c>
      <c r="CW3" s="4">
        <v>7.81</v>
      </c>
      <c r="DN3" s="5">
        <v>0.15</v>
      </c>
      <c r="DO3" s="5">
        <v>0.105</v>
      </c>
    </row>
    <row r="4" spans="1:128" s="9" customFormat="1" x14ac:dyDescent="0.25">
      <c r="A4" s="15" t="s">
        <v>310</v>
      </c>
      <c r="B4" s="48" t="s">
        <v>314</v>
      </c>
      <c r="C4" s="5">
        <v>0.93200000000000005</v>
      </c>
      <c r="D4" s="20"/>
      <c r="E4" s="20"/>
      <c r="F4" s="20"/>
      <c r="G4" s="20"/>
      <c r="H4" s="4">
        <v>1.64</v>
      </c>
      <c r="I4" s="5">
        <v>0.16700000000000001</v>
      </c>
      <c r="J4" s="5"/>
      <c r="K4" s="4"/>
      <c r="L4" s="4"/>
      <c r="M4" s="4"/>
      <c r="N4" s="5"/>
      <c r="O4" s="4">
        <v>3.05</v>
      </c>
      <c r="P4" s="4">
        <v>2.48</v>
      </c>
      <c r="Q4" s="4"/>
      <c r="R4" s="4"/>
      <c r="S4" s="4"/>
      <c r="T4" s="5"/>
      <c r="U4" s="4"/>
      <c r="V4" s="4"/>
      <c r="W4" s="5"/>
      <c r="X4" s="5"/>
      <c r="Y4" s="5"/>
      <c r="Z4" s="5"/>
      <c r="AA4" s="5">
        <v>0.39300000000000002</v>
      </c>
      <c r="AB4" s="5">
        <v>0</v>
      </c>
      <c r="AC4" s="4"/>
      <c r="AD4" s="4"/>
      <c r="AE4" s="4"/>
      <c r="AF4" s="4"/>
      <c r="AG4" s="5"/>
      <c r="AH4" s="5"/>
      <c r="AI4" s="5">
        <v>0.27500000000000002</v>
      </c>
      <c r="AJ4" s="5">
        <v>0</v>
      </c>
      <c r="AK4" s="5"/>
      <c r="AL4" s="5"/>
      <c r="AM4" s="5"/>
      <c r="AN4" s="5"/>
      <c r="AO4" s="5"/>
      <c r="AP4" s="4">
        <v>1.56</v>
      </c>
      <c r="AQ4" s="5">
        <v>0.104</v>
      </c>
      <c r="AR4" s="5"/>
      <c r="AS4" s="5"/>
      <c r="AT4" s="5"/>
      <c r="AU4" s="4"/>
      <c r="AV4" s="4"/>
      <c r="AW4" s="5"/>
      <c r="AX4" s="4"/>
      <c r="AY4" s="4"/>
      <c r="AZ4" s="5"/>
      <c r="BA4" s="4"/>
      <c r="BB4" s="4"/>
      <c r="BC4" s="4">
        <v>1.86</v>
      </c>
      <c r="BD4" s="5">
        <v>0</v>
      </c>
      <c r="BE4" s="5"/>
      <c r="BF4" s="5"/>
      <c r="BG4" s="5"/>
      <c r="BH4" s="5"/>
      <c r="BI4" s="5"/>
      <c r="BJ4" s="5"/>
      <c r="BK4" s="4">
        <v>2.87</v>
      </c>
      <c r="BL4" s="5">
        <v>0.68100000000000005</v>
      </c>
      <c r="BM4" s="4"/>
      <c r="BN4" s="4"/>
      <c r="BO4" s="4"/>
      <c r="BP4" s="4"/>
      <c r="BQ4" s="4"/>
      <c r="BR4" s="5"/>
      <c r="BS4" s="4">
        <v>1.51</v>
      </c>
      <c r="BT4" s="5">
        <v>0</v>
      </c>
      <c r="BU4" s="5"/>
      <c r="BV4" s="5"/>
      <c r="BW4" s="5"/>
      <c r="BX4" s="4"/>
      <c r="BY4" s="4"/>
      <c r="BZ4" s="5"/>
      <c r="CA4" s="6"/>
      <c r="CB4" s="6"/>
      <c r="CC4" s="5"/>
      <c r="CD4" s="5"/>
      <c r="CE4" s="4"/>
      <c r="CF4" s="5"/>
      <c r="CG4" s="4">
        <v>2.99</v>
      </c>
      <c r="CH4" s="5">
        <v>0</v>
      </c>
      <c r="CI4" s="5"/>
      <c r="CJ4" s="5"/>
      <c r="CK4" s="5"/>
      <c r="CL4" s="5"/>
      <c r="CM4" s="5"/>
      <c r="CN4" s="5"/>
      <c r="CO4" s="6">
        <v>26.4</v>
      </c>
      <c r="CP4" s="4">
        <v>1.06</v>
      </c>
      <c r="CQ4" s="7"/>
      <c r="CR4" s="7"/>
      <c r="CS4" s="7"/>
      <c r="CT4" s="7"/>
      <c r="CU4" s="7"/>
      <c r="CV4" s="4">
        <v>3.94</v>
      </c>
      <c r="CW4" s="4">
        <v>1.82</v>
      </c>
      <c r="DN4" s="5">
        <v>0.107</v>
      </c>
      <c r="DO4" s="5">
        <v>0</v>
      </c>
      <c r="DW4" t="s">
        <v>241</v>
      </c>
      <c r="DX4" t="s">
        <v>253</v>
      </c>
    </row>
    <row r="5" spans="1:128" s="9" customFormat="1" x14ac:dyDescent="0.25">
      <c r="A5" s="15" t="s">
        <v>315</v>
      </c>
      <c r="B5" s="48" t="s">
        <v>316</v>
      </c>
      <c r="C5" s="5"/>
      <c r="D5" s="20"/>
      <c r="E5" s="20"/>
      <c r="F5" s="20"/>
      <c r="G5" s="20"/>
      <c r="H5" s="4">
        <v>1.1399999999999999</v>
      </c>
      <c r="I5" s="4">
        <v>1.0900000000000001</v>
      </c>
      <c r="J5" s="5"/>
      <c r="K5" s="4"/>
      <c r="L5" s="4"/>
      <c r="M5" s="4"/>
      <c r="N5" s="5"/>
      <c r="O5" s="4">
        <v>2.5299999999999998</v>
      </c>
      <c r="P5" s="4">
        <v>2.62</v>
      </c>
      <c r="Q5" s="4"/>
      <c r="R5" s="4"/>
      <c r="S5" s="4"/>
      <c r="T5" s="5"/>
      <c r="U5" s="4"/>
      <c r="V5" s="4"/>
      <c r="W5" s="5"/>
      <c r="X5" s="5"/>
      <c r="Y5" s="5"/>
      <c r="Z5" s="5"/>
      <c r="AA5" s="5">
        <v>0.49</v>
      </c>
      <c r="AB5" s="5">
        <v>0.33</v>
      </c>
      <c r="AC5" s="4"/>
      <c r="AD5" s="4"/>
      <c r="AE5" s="4"/>
      <c r="AF5" s="4"/>
      <c r="AG5" s="5"/>
      <c r="AH5" s="5"/>
      <c r="AI5" s="5"/>
      <c r="AJ5" s="5"/>
      <c r="AK5" s="5"/>
      <c r="AL5" s="5"/>
      <c r="AM5" s="5"/>
      <c r="AN5" s="5"/>
      <c r="AO5" s="5"/>
      <c r="AP5" s="5">
        <v>0.97399999999999998</v>
      </c>
      <c r="AQ5" s="5">
        <v>0.78600000000000003</v>
      </c>
      <c r="AR5" s="5"/>
      <c r="AS5" s="5"/>
      <c r="AT5" s="5"/>
      <c r="AU5" s="4"/>
      <c r="AV5" s="4"/>
      <c r="AW5" s="5"/>
      <c r="AX5" s="4"/>
      <c r="AY5" s="4"/>
      <c r="AZ5" s="5"/>
      <c r="BA5" s="4"/>
      <c r="BB5" s="4"/>
      <c r="BC5" s="5">
        <v>0.85899999999999999</v>
      </c>
      <c r="BD5" s="5">
        <v>0.59799999999999998</v>
      </c>
      <c r="BE5" s="5"/>
      <c r="BF5" s="5"/>
      <c r="BG5" s="5"/>
      <c r="BH5" s="5"/>
      <c r="BI5" s="5"/>
      <c r="BJ5" s="5"/>
      <c r="BK5" s="4">
        <v>2.73</v>
      </c>
      <c r="BL5" s="4">
        <v>2.85</v>
      </c>
      <c r="BM5" s="4"/>
      <c r="BN5" s="4"/>
      <c r="BO5" s="4"/>
      <c r="BP5" s="4"/>
      <c r="BQ5" s="4"/>
      <c r="BR5" s="5"/>
      <c r="BS5" s="4">
        <v>1.06</v>
      </c>
      <c r="BT5" s="5">
        <v>0.71</v>
      </c>
      <c r="BU5" s="5"/>
      <c r="BV5" s="5"/>
      <c r="BW5" s="5"/>
      <c r="BX5" s="4"/>
      <c r="BY5" s="4"/>
      <c r="BZ5" s="5"/>
      <c r="CA5" s="6"/>
      <c r="CB5" s="6"/>
      <c r="CC5" s="5"/>
      <c r="CD5" s="5"/>
      <c r="CE5" s="4"/>
      <c r="CF5" s="5"/>
      <c r="CG5" s="4">
        <v>2.7</v>
      </c>
      <c r="CH5" s="4">
        <v>1.21</v>
      </c>
      <c r="CI5" s="5"/>
      <c r="CJ5" s="5"/>
      <c r="CK5" s="5"/>
      <c r="CL5" s="5"/>
      <c r="CM5" s="5"/>
      <c r="CN5" s="5"/>
      <c r="CO5" s="4">
        <v>3.42</v>
      </c>
      <c r="CP5" s="4">
        <v>2.74</v>
      </c>
      <c r="CQ5" s="7"/>
      <c r="CR5" s="7"/>
      <c r="CS5" s="7"/>
      <c r="CT5" s="7"/>
      <c r="CU5" s="7"/>
      <c r="CV5" s="4">
        <v>1.95</v>
      </c>
      <c r="CW5" s="4">
        <v>1.92</v>
      </c>
      <c r="DN5" s="5">
        <v>8.9300000000000004E-2</v>
      </c>
      <c r="DO5" s="5">
        <v>0</v>
      </c>
      <c r="DW5" s="14">
        <v>24</v>
      </c>
      <c r="DX5" s="54">
        <v>0.55300000000000005</v>
      </c>
    </row>
    <row r="6" spans="1:128" s="9" customFormat="1" x14ac:dyDescent="0.25">
      <c r="A6" s="15" t="s">
        <v>317</v>
      </c>
      <c r="B6" s="48" t="s">
        <v>318</v>
      </c>
      <c r="C6" s="5">
        <v>9.6000000000000002E-2</v>
      </c>
      <c r="D6" s="20"/>
      <c r="E6" s="20"/>
      <c r="F6" s="20"/>
      <c r="G6" s="20"/>
      <c r="H6" s="4">
        <v>3.27</v>
      </c>
      <c r="I6" s="4">
        <v>3.11</v>
      </c>
      <c r="J6" s="5"/>
      <c r="K6" s="4"/>
      <c r="L6" s="4"/>
      <c r="M6" s="4"/>
      <c r="N6" s="5"/>
      <c r="O6" s="4">
        <v>3.93</v>
      </c>
      <c r="P6" s="4">
        <v>3.97</v>
      </c>
      <c r="Q6" s="4"/>
      <c r="R6" s="4"/>
      <c r="S6" s="4"/>
      <c r="T6" s="5"/>
      <c r="U6" s="4"/>
      <c r="V6" s="4"/>
      <c r="W6" s="5"/>
      <c r="X6" s="5"/>
      <c r="Y6" s="5"/>
      <c r="Z6" s="5"/>
      <c r="AA6" s="5">
        <v>0.65600000000000003</v>
      </c>
      <c r="AB6" s="5">
        <v>0.67700000000000005</v>
      </c>
      <c r="AC6" s="4"/>
      <c r="AD6" s="4"/>
      <c r="AE6" s="4"/>
      <c r="AF6" s="4"/>
      <c r="AG6" s="5"/>
      <c r="AH6" s="5"/>
      <c r="AI6" s="5"/>
      <c r="AJ6" s="5"/>
      <c r="AK6" s="5"/>
      <c r="AL6" s="5"/>
      <c r="AM6" s="5"/>
      <c r="AN6" s="5"/>
      <c r="AO6" s="5"/>
      <c r="AP6" s="4">
        <v>3.16</v>
      </c>
      <c r="AQ6" s="4">
        <v>3.04</v>
      </c>
      <c r="AR6" s="5"/>
      <c r="AS6" s="5"/>
      <c r="AT6" s="5"/>
      <c r="AU6" s="4"/>
      <c r="AV6" s="4"/>
      <c r="AW6" s="5"/>
      <c r="AX6" s="4"/>
      <c r="AY6" s="4"/>
      <c r="AZ6" s="5"/>
      <c r="BA6" s="4"/>
      <c r="BB6" s="4"/>
      <c r="BC6" s="6">
        <v>2.2599999999999998</v>
      </c>
      <c r="BD6" s="4">
        <v>2.19</v>
      </c>
      <c r="BE6" s="5"/>
      <c r="BF6" s="5"/>
      <c r="BG6" s="5"/>
      <c r="BH6" s="5"/>
      <c r="BI6" s="5"/>
      <c r="BJ6" s="5"/>
      <c r="BK6" s="4">
        <v>6.4</v>
      </c>
      <c r="BL6" s="4">
        <v>6.39</v>
      </c>
      <c r="BM6" s="4"/>
      <c r="BN6" s="4"/>
      <c r="BO6" s="4"/>
      <c r="BP6" s="4"/>
      <c r="BQ6" s="4"/>
      <c r="BR6" s="5"/>
      <c r="BS6" s="4">
        <v>2.12</v>
      </c>
      <c r="BT6" s="5">
        <v>2.14</v>
      </c>
      <c r="BU6" s="5"/>
      <c r="BV6" s="5"/>
      <c r="BW6" s="5"/>
      <c r="BX6" s="4"/>
      <c r="BY6" s="4"/>
      <c r="BZ6" s="5"/>
      <c r="CA6" s="6"/>
      <c r="CB6" s="6"/>
      <c r="CC6" s="5"/>
      <c r="CD6" s="5"/>
      <c r="CE6" s="4"/>
      <c r="CF6" s="5"/>
      <c r="CG6" s="4">
        <v>2.88</v>
      </c>
      <c r="CH6" s="4">
        <v>3.14</v>
      </c>
      <c r="CI6" s="5"/>
      <c r="CJ6" s="5"/>
      <c r="CK6" s="5"/>
      <c r="CL6" s="5"/>
      <c r="CM6" s="5"/>
      <c r="CN6" s="5"/>
      <c r="CO6" s="4">
        <v>8.44</v>
      </c>
      <c r="CP6" s="4">
        <v>8.41</v>
      </c>
      <c r="CQ6" s="7"/>
      <c r="CR6" s="7"/>
      <c r="CS6" s="7"/>
      <c r="CT6" s="7"/>
      <c r="CU6" s="7"/>
      <c r="CV6" s="4">
        <v>5.7</v>
      </c>
      <c r="CW6" s="4">
        <v>5.34</v>
      </c>
      <c r="DN6" s="5">
        <v>0.13800000000000001</v>
      </c>
      <c r="DO6" s="5">
        <v>0.14499999999999999</v>
      </c>
      <c r="DW6" s="55">
        <v>23</v>
      </c>
      <c r="DX6" s="5">
        <v>0.55200000000000005</v>
      </c>
    </row>
    <row r="7" spans="1:128" s="9" customFormat="1" x14ac:dyDescent="0.25">
      <c r="A7" s="15" t="s">
        <v>319</v>
      </c>
      <c r="B7" s="48" t="s">
        <v>320</v>
      </c>
      <c r="C7" s="5">
        <v>0.25</v>
      </c>
      <c r="D7" s="20"/>
      <c r="E7" s="20"/>
      <c r="F7" s="20"/>
      <c r="G7" s="20"/>
      <c r="H7" s="4">
        <v>6.43</v>
      </c>
      <c r="I7" s="4">
        <v>6.85</v>
      </c>
      <c r="J7" s="5"/>
      <c r="K7" s="4"/>
      <c r="L7" s="4"/>
      <c r="M7" s="4"/>
      <c r="N7" s="5"/>
      <c r="O7" s="6">
        <v>47.4</v>
      </c>
      <c r="P7" s="6">
        <v>46.8</v>
      </c>
      <c r="Q7" s="4"/>
      <c r="R7" s="4"/>
      <c r="S7" s="4"/>
      <c r="T7" s="5"/>
      <c r="U7" s="4"/>
      <c r="V7" s="4"/>
      <c r="W7" s="5"/>
      <c r="X7" s="5"/>
      <c r="Y7" s="5"/>
      <c r="Z7" s="5"/>
      <c r="AA7" s="5">
        <v>0.29699999999999999</v>
      </c>
      <c r="AB7" s="5">
        <v>0.22</v>
      </c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4">
        <v>1.46</v>
      </c>
      <c r="AQ7" s="4">
        <v>1.43</v>
      </c>
      <c r="AR7" s="5"/>
      <c r="AS7" s="5"/>
      <c r="AT7" s="5"/>
      <c r="AU7" s="4"/>
      <c r="AV7" s="4"/>
      <c r="AW7" s="5"/>
      <c r="AX7" s="4"/>
      <c r="AY7" s="4"/>
      <c r="AZ7" s="5"/>
      <c r="BA7" s="4"/>
      <c r="BB7" s="4"/>
      <c r="BC7" s="4">
        <v>1.96</v>
      </c>
      <c r="BD7" s="4">
        <v>1.68</v>
      </c>
      <c r="BE7" s="5"/>
      <c r="BF7" s="5"/>
      <c r="BG7" s="5"/>
      <c r="BH7" s="5"/>
      <c r="BI7" s="5"/>
      <c r="BJ7" s="5"/>
      <c r="BK7" s="5">
        <v>0.12</v>
      </c>
      <c r="BL7" s="5">
        <v>0.15</v>
      </c>
      <c r="BM7" s="4"/>
      <c r="BN7" s="4"/>
      <c r="BO7" s="4"/>
      <c r="BP7" s="4"/>
      <c r="BQ7" s="4"/>
      <c r="BR7" s="5"/>
      <c r="BS7" s="4">
        <v>1.32</v>
      </c>
      <c r="BT7" s="5">
        <v>1.23</v>
      </c>
      <c r="BU7" s="5"/>
      <c r="BV7" s="5"/>
      <c r="BW7" s="5"/>
      <c r="BX7" s="4"/>
      <c r="BY7" s="4"/>
      <c r="BZ7" s="5"/>
      <c r="CA7" s="6"/>
      <c r="CB7" s="6"/>
      <c r="CC7" s="5"/>
      <c r="CD7" s="5"/>
      <c r="CE7" s="4"/>
      <c r="CF7" s="5"/>
      <c r="CG7" s="4">
        <v>5.14</v>
      </c>
      <c r="CH7" s="4">
        <v>4.59</v>
      </c>
      <c r="CI7" s="5"/>
      <c r="CJ7" s="5"/>
      <c r="CK7" s="5"/>
      <c r="CL7" s="5"/>
      <c r="CM7" s="5"/>
      <c r="CN7" s="5"/>
      <c r="CO7" s="4">
        <v>6.32</v>
      </c>
      <c r="CP7" s="4">
        <v>5.67</v>
      </c>
      <c r="CQ7" s="7"/>
      <c r="CR7" s="7"/>
      <c r="CS7" s="7"/>
      <c r="CT7" s="7"/>
      <c r="CU7" s="7"/>
      <c r="CV7" s="4">
        <v>4.72</v>
      </c>
      <c r="CW7" s="4">
        <v>5.17</v>
      </c>
      <c r="DN7" s="5">
        <v>0.107</v>
      </c>
      <c r="DO7" s="5">
        <v>0</v>
      </c>
      <c r="DW7" s="55">
        <v>15</v>
      </c>
      <c r="DX7" s="5">
        <v>0.183</v>
      </c>
    </row>
    <row r="8" spans="1:128" s="9" customFormat="1" x14ac:dyDescent="0.25">
      <c r="A8" s="15" t="s">
        <v>74</v>
      </c>
      <c r="B8" s="48" t="s">
        <v>321</v>
      </c>
      <c r="C8" s="5">
        <v>0</v>
      </c>
      <c r="D8" s="20"/>
      <c r="E8" s="20"/>
      <c r="F8" s="20"/>
      <c r="G8" s="20"/>
      <c r="H8" s="5">
        <v>0.27900000000000003</v>
      </c>
      <c r="I8" s="4">
        <v>1.9</v>
      </c>
      <c r="J8" s="5"/>
      <c r="K8" s="4"/>
      <c r="L8" s="4"/>
      <c r="M8" s="4"/>
      <c r="N8" s="5"/>
      <c r="O8" s="4">
        <v>4.1100000000000003</v>
      </c>
      <c r="P8" s="4">
        <v>4.22</v>
      </c>
      <c r="Q8" s="4"/>
      <c r="R8" s="4"/>
      <c r="S8" s="4"/>
      <c r="T8" s="5"/>
      <c r="U8" s="4"/>
      <c r="V8" s="4"/>
      <c r="W8" s="5"/>
      <c r="X8" s="5"/>
      <c r="Y8" s="5"/>
      <c r="Z8" s="5"/>
      <c r="AA8" s="5">
        <v>0.23599999999999999</v>
      </c>
      <c r="AB8" s="5">
        <v>0.25</v>
      </c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>
        <v>0.113</v>
      </c>
      <c r="AQ8" s="5">
        <v>0.104</v>
      </c>
      <c r="AR8" s="5"/>
      <c r="AS8" s="5"/>
      <c r="AT8" s="5"/>
      <c r="AU8" s="4"/>
      <c r="AV8" s="4"/>
      <c r="AW8" s="5"/>
      <c r="AX8" s="4"/>
      <c r="AY8" s="4"/>
      <c r="AZ8" s="5"/>
      <c r="BA8" s="4"/>
      <c r="BB8" s="4"/>
      <c r="BC8" s="5">
        <v>0.24199999999999999</v>
      </c>
      <c r="BD8" s="5">
        <v>0.105</v>
      </c>
      <c r="BE8" s="5"/>
      <c r="BF8" s="5"/>
      <c r="BG8" s="5"/>
      <c r="BH8" s="5"/>
      <c r="BI8" s="5"/>
      <c r="BJ8" s="5"/>
      <c r="BK8" s="4">
        <v>2.6</v>
      </c>
      <c r="BL8" s="4">
        <v>2.5499999999999998</v>
      </c>
      <c r="BM8" s="4"/>
      <c r="BN8" s="4"/>
      <c r="BO8" s="4"/>
      <c r="BP8" s="4"/>
      <c r="BQ8" s="4"/>
      <c r="BR8" s="5"/>
      <c r="BS8" s="5">
        <v>0.13100000000000001</v>
      </c>
      <c r="BT8" s="5">
        <v>0</v>
      </c>
      <c r="BU8" s="5"/>
      <c r="BV8" s="5"/>
      <c r="BW8" s="5"/>
      <c r="BX8" s="4"/>
      <c r="BY8" s="4"/>
      <c r="BZ8" s="5"/>
      <c r="CA8" s="6"/>
      <c r="CB8" s="6"/>
      <c r="CC8" s="5"/>
      <c r="CD8" s="5"/>
      <c r="CE8" s="4"/>
      <c r="CF8" s="5"/>
      <c r="CG8" s="5">
        <v>0.53300000000000003</v>
      </c>
      <c r="CH8" s="5">
        <v>0.184</v>
      </c>
      <c r="CI8" s="5"/>
      <c r="CJ8" s="5"/>
      <c r="CK8" s="5"/>
      <c r="CL8" s="5"/>
      <c r="CM8" s="5"/>
      <c r="CN8" s="5"/>
      <c r="CO8" s="6">
        <v>25.7</v>
      </c>
      <c r="CP8" s="6">
        <v>28.3</v>
      </c>
      <c r="CQ8" s="7"/>
      <c r="CR8" s="7"/>
      <c r="CS8" s="7"/>
      <c r="CT8" s="7"/>
      <c r="CU8" s="7"/>
      <c r="CV8" s="5">
        <v>0</v>
      </c>
      <c r="CW8" s="5">
        <v>0.182</v>
      </c>
      <c r="DN8" s="5">
        <v>0.31900000000000001</v>
      </c>
      <c r="DO8" s="5">
        <v>0</v>
      </c>
      <c r="DW8" s="55">
        <v>2</v>
      </c>
      <c r="DX8" s="5">
        <v>0.16700000000000001</v>
      </c>
    </row>
    <row r="9" spans="1:128" s="9" customFormat="1" x14ac:dyDescent="0.25">
      <c r="A9" s="15" t="s">
        <v>322</v>
      </c>
      <c r="B9" s="48" t="s">
        <v>316</v>
      </c>
      <c r="C9" s="5"/>
      <c r="D9" s="20"/>
      <c r="E9" s="20"/>
      <c r="F9" s="20"/>
      <c r="G9" s="20"/>
      <c r="H9" s="4">
        <v>1.26</v>
      </c>
      <c r="I9" s="4">
        <v>1.24</v>
      </c>
      <c r="J9" s="5"/>
      <c r="K9" s="4"/>
      <c r="L9" s="4"/>
      <c r="M9" s="4"/>
      <c r="N9" s="5"/>
      <c r="O9" s="5">
        <v>0.57499999999999996</v>
      </c>
      <c r="P9" s="5">
        <v>0</v>
      </c>
      <c r="Q9" s="4"/>
      <c r="R9" s="4"/>
      <c r="S9" s="4"/>
      <c r="T9" s="5"/>
      <c r="U9" s="4"/>
      <c r="V9" s="4"/>
      <c r="W9" s="5"/>
      <c r="X9" s="5"/>
      <c r="Y9" s="5"/>
      <c r="Z9" s="5"/>
      <c r="AA9" s="4">
        <v>2.36</v>
      </c>
      <c r="AB9" s="4">
        <v>2.4700000000000002</v>
      </c>
      <c r="AC9" s="4"/>
      <c r="AD9" s="4"/>
      <c r="AE9" s="4"/>
      <c r="AF9" s="4"/>
      <c r="AG9" s="5"/>
      <c r="AH9" s="5"/>
      <c r="AI9" s="5"/>
      <c r="AJ9" s="5"/>
      <c r="AK9" s="5"/>
      <c r="AL9" s="5"/>
      <c r="AM9" s="5"/>
      <c r="AN9" s="5"/>
      <c r="AO9" s="5"/>
      <c r="AP9" s="4">
        <v>1.1299999999999999</v>
      </c>
      <c r="AQ9" s="4">
        <v>1.1000000000000001</v>
      </c>
      <c r="AR9" s="5"/>
      <c r="AS9" s="5"/>
      <c r="AT9" s="5"/>
      <c r="AU9" s="4"/>
      <c r="AV9" s="4"/>
      <c r="AW9" s="5"/>
      <c r="AX9" s="4"/>
      <c r="AY9" s="4"/>
      <c r="AZ9" s="5"/>
      <c r="BA9" s="4"/>
      <c r="BB9" s="4"/>
      <c r="BC9" s="4">
        <v>1.88</v>
      </c>
      <c r="BD9" s="4">
        <v>2.0699999999999998</v>
      </c>
      <c r="BE9" s="5"/>
      <c r="BF9" s="5"/>
      <c r="BG9" s="5"/>
      <c r="BH9" s="5"/>
      <c r="BI9" s="5"/>
      <c r="BJ9" s="5"/>
      <c r="BK9" s="5">
        <v>0.20300000000000001</v>
      </c>
      <c r="BL9" s="5">
        <v>0.22800000000000001</v>
      </c>
      <c r="BM9" s="4"/>
      <c r="BN9" s="4"/>
      <c r="BO9" s="4"/>
      <c r="BP9" s="4"/>
      <c r="BQ9" s="4"/>
      <c r="BR9" s="5"/>
      <c r="BS9" s="4">
        <v>1.25</v>
      </c>
      <c r="BT9" s="4">
        <v>1.34</v>
      </c>
      <c r="BU9" s="5"/>
      <c r="BV9" s="5"/>
      <c r="BW9" s="5"/>
      <c r="BX9" s="4"/>
      <c r="BY9" s="4"/>
      <c r="BZ9" s="5"/>
      <c r="CA9" s="6"/>
      <c r="CB9" s="6"/>
      <c r="CC9" s="5"/>
      <c r="CD9" s="5"/>
      <c r="CE9" s="4"/>
      <c r="CF9" s="5"/>
      <c r="CG9" s="4">
        <v>3.41</v>
      </c>
      <c r="CH9" s="4">
        <v>3.87</v>
      </c>
      <c r="CI9" s="5"/>
      <c r="CJ9" s="5"/>
      <c r="CK9" s="5"/>
      <c r="CL9" s="5"/>
      <c r="CM9" s="5"/>
      <c r="CN9" s="5"/>
      <c r="CO9" s="5">
        <v>0.83699999999999997</v>
      </c>
      <c r="CP9" s="5">
        <v>0.91</v>
      </c>
      <c r="CQ9" s="7"/>
      <c r="CR9" s="7"/>
      <c r="CS9" s="7"/>
      <c r="CT9" s="7"/>
      <c r="CU9" s="7"/>
      <c r="CV9" s="5">
        <v>0.98899999999999999</v>
      </c>
      <c r="CW9" s="5">
        <v>0.90700000000000003</v>
      </c>
      <c r="DN9" s="4">
        <v>2.9</v>
      </c>
      <c r="DO9" s="4">
        <v>1.85</v>
      </c>
      <c r="DW9" s="55">
        <v>24</v>
      </c>
      <c r="DX9" s="5">
        <v>0.20399999999999999</v>
      </c>
    </row>
    <row r="10" spans="1:128" s="9" customFormat="1" x14ac:dyDescent="0.25">
      <c r="A10" s="15" t="s">
        <v>77</v>
      </c>
      <c r="B10" s="48" t="s">
        <v>314</v>
      </c>
      <c r="C10" s="5">
        <v>2.7E-2</v>
      </c>
      <c r="D10" s="20"/>
      <c r="E10" s="20"/>
      <c r="F10" s="20"/>
      <c r="G10" s="20"/>
      <c r="H10" s="5">
        <v>0.10299999999999999</v>
      </c>
      <c r="I10" s="5">
        <v>9.9900000000000003E-2</v>
      </c>
      <c r="J10" s="5"/>
      <c r="K10" s="4"/>
      <c r="L10" s="4"/>
      <c r="M10" s="4"/>
      <c r="N10" s="5"/>
      <c r="O10" s="4">
        <v>1.18</v>
      </c>
      <c r="P10" s="4">
        <v>1.19</v>
      </c>
      <c r="Q10" s="4"/>
      <c r="R10" s="4"/>
      <c r="S10" s="4"/>
      <c r="T10" s="5"/>
      <c r="U10" s="4"/>
      <c r="V10" s="4"/>
      <c r="W10" s="5"/>
      <c r="X10" s="5"/>
      <c r="Y10" s="5"/>
      <c r="Z10" s="5"/>
      <c r="AA10" s="5">
        <v>0.90200000000000002</v>
      </c>
      <c r="AB10" s="5">
        <v>0.27200000000000002</v>
      </c>
      <c r="AC10" s="4"/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O10" s="5"/>
      <c r="AP10" s="5">
        <v>0.23400000000000001</v>
      </c>
      <c r="AQ10" s="5">
        <v>0.25800000000000001</v>
      </c>
      <c r="AR10" s="5"/>
      <c r="AS10" s="5"/>
      <c r="AT10" s="5"/>
      <c r="AU10" s="4"/>
      <c r="AV10" s="4"/>
      <c r="AW10" s="5"/>
      <c r="AX10" s="4"/>
      <c r="AY10" s="4"/>
      <c r="AZ10" s="5"/>
      <c r="BA10" s="4"/>
      <c r="BB10" s="4"/>
      <c r="BC10" s="5">
        <v>0.255</v>
      </c>
      <c r="BD10" s="5">
        <v>0.28899999999999998</v>
      </c>
      <c r="BE10" s="5"/>
      <c r="BF10" s="5"/>
      <c r="BG10" s="5"/>
      <c r="BH10" s="5"/>
      <c r="BI10" s="5"/>
      <c r="BJ10" s="5"/>
      <c r="BK10" s="4">
        <v>1.43</v>
      </c>
      <c r="BL10" s="4">
        <v>1.43</v>
      </c>
      <c r="BM10" s="4"/>
      <c r="BN10" s="4"/>
      <c r="BO10" s="4"/>
      <c r="BP10" s="4"/>
      <c r="BQ10" s="4"/>
      <c r="BR10" s="5"/>
      <c r="BS10" s="5">
        <v>0.22600000000000001</v>
      </c>
      <c r="BT10" s="5">
        <v>0.26</v>
      </c>
      <c r="BU10" s="5"/>
      <c r="BV10" s="5"/>
      <c r="BW10" s="5"/>
      <c r="BX10" s="4"/>
      <c r="BY10" s="4"/>
      <c r="BZ10" s="5"/>
      <c r="CA10" s="6"/>
      <c r="CB10" s="6"/>
      <c r="CC10" s="5"/>
      <c r="CD10" s="5"/>
      <c r="CE10" s="4"/>
      <c r="CF10" s="5"/>
      <c r="CG10" s="5">
        <v>0.41399999999999998</v>
      </c>
      <c r="CH10" s="5">
        <v>0.45100000000000001</v>
      </c>
      <c r="CI10" s="5"/>
      <c r="CJ10" s="5"/>
      <c r="CK10" s="5"/>
      <c r="CL10" s="5"/>
      <c r="CM10" s="5"/>
      <c r="CN10" s="5"/>
      <c r="CO10" s="4">
        <v>1.52</v>
      </c>
      <c r="CP10" s="4">
        <v>1.55</v>
      </c>
      <c r="CQ10" s="7"/>
      <c r="CR10" s="7"/>
      <c r="CS10" s="7"/>
      <c r="CT10" s="7"/>
      <c r="CU10" s="7"/>
      <c r="CV10" s="5">
        <v>0.311</v>
      </c>
      <c r="CW10" s="5">
        <v>0.314</v>
      </c>
      <c r="DN10" s="4">
        <v>1.39</v>
      </c>
      <c r="DO10" s="5">
        <v>0.92700000000000005</v>
      </c>
      <c r="DW10" s="55">
        <v>23</v>
      </c>
      <c r="DX10" s="5">
        <v>0.25700000000000001</v>
      </c>
    </row>
    <row r="11" spans="1:128" s="9" customFormat="1" x14ac:dyDescent="0.25">
      <c r="A11" s="15" t="s">
        <v>323</v>
      </c>
      <c r="B11" s="48" t="s">
        <v>324</v>
      </c>
      <c r="C11" s="5">
        <v>0.92300000000000004</v>
      </c>
      <c r="D11" s="20"/>
      <c r="E11" s="20"/>
      <c r="F11" s="20"/>
      <c r="G11" s="20"/>
      <c r="H11" s="5">
        <v>0.27400000000000002</v>
      </c>
      <c r="I11" s="5">
        <v>0.27200000000000002</v>
      </c>
      <c r="J11" s="5"/>
      <c r="K11" s="4"/>
      <c r="L11" s="4"/>
      <c r="M11" s="4"/>
      <c r="N11" s="5"/>
      <c r="O11" s="5">
        <v>0.872</v>
      </c>
      <c r="P11" s="5">
        <v>0.85599999999999998</v>
      </c>
      <c r="Q11" s="4"/>
      <c r="R11" s="4"/>
      <c r="S11" s="4"/>
      <c r="T11" s="5"/>
      <c r="U11" s="4"/>
      <c r="V11" s="4"/>
      <c r="W11" s="5"/>
      <c r="X11" s="5"/>
      <c r="Y11" s="5"/>
      <c r="Z11" s="5"/>
      <c r="AA11" s="5">
        <v>0.28299999999999997</v>
      </c>
      <c r="AB11" s="5">
        <v>0.28899999999999998</v>
      </c>
      <c r="AC11" s="4"/>
      <c r="AD11" s="4"/>
      <c r="AE11" s="4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>
        <v>0.17299999999999999</v>
      </c>
      <c r="AQ11" s="5">
        <v>0.157</v>
      </c>
      <c r="AR11" s="5"/>
      <c r="AS11" s="5"/>
      <c r="AT11" s="5"/>
      <c r="AU11" s="4"/>
      <c r="AV11" s="4"/>
      <c r="AW11" s="5"/>
      <c r="AX11" s="4"/>
      <c r="AY11" s="4"/>
      <c r="AZ11" s="5"/>
      <c r="BA11" s="4"/>
      <c r="BB11" s="4"/>
      <c r="BC11" s="5">
        <v>0.153</v>
      </c>
      <c r="BD11" s="5">
        <v>0.13300000000000001</v>
      </c>
      <c r="BE11" s="5"/>
      <c r="BF11" s="5"/>
      <c r="BG11" s="5"/>
      <c r="BH11" s="5"/>
      <c r="BI11" s="5"/>
      <c r="BJ11" s="5"/>
      <c r="BK11" s="5">
        <v>0.29699999999999999</v>
      </c>
      <c r="BL11" s="5">
        <v>0.32500000000000001</v>
      </c>
      <c r="BM11" s="4"/>
      <c r="BN11" s="4"/>
      <c r="BO11" s="4"/>
      <c r="BP11" s="4"/>
      <c r="BQ11" s="4"/>
      <c r="BR11" s="5"/>
      <c r="BS11" s="5">
        <v>0.185</v>
      </c>
      <c r="BT11" s="5">
        <v>0.188</v>
      </c>
      <c r="BU11" s="5"/>
      <c r="BV11" s="5"/>
      <c r="BW11" s="5"/>
      <c r="BX11" s="4"/>
      <c r="BY11" s="4"/>
      <c r="BZ11" s="5"/>
      <c r="CA11" s="6"/>
      <c r="CB11" s="6"/>
      <c r="CC11" s="5"/>
      <c r="CD11" s="5"/>
      <c r="CE11" s="4"/>
      <c r="CF11" s="5"/>
      <c r="CG11" s="5">
        <v>0.34200000000000003</v>
      </c>
      <c r="CH11" s="5">
        <v>0.35099999999999998</v>
      </c>
      <c r="CI11" s="5"/>
      <c r="CJ11" s="5"/>
      <c r="CK11" s="5"/>
      <c r="CL11" s="5"/>
      <c r="CM11" s="5"/>
      <c r="CN11" s="5"/>
      <c r="CO11" s="4">
        <v>6.34</v>
      </c>
      <c r="CP11" s="4">
        <v>6.11</v>
      </c>
      <c r="CQ11" s="7"/>
      <c r="CR11" s="7"/>
      <c r="CS11" s="7"/>
      <c r="CT11" s="7"/>
      <c r="CU11" s="7"/>
      <c r="CV11" s="5">
        <v>0.152</v>
      </c>
      <c r="CW11" s="5">
        <v>0.24</v>
      </c>
      <c r="DN11" s="2"/>
      <c r="DO11" s="2"/>
      <c r="DW11" s="55">
        <v>25</v>
      </c>
      <c r="DX11" s="5">
        <v>0.48499999999999999</v>
      </c>
    </row>
    <row r="12" spans="1:128" s="9" customFormat="1" x14ac:dyDescent="0.25">
      <c r="A12" s="15" t="s">
        <v>79</v>
      </c>
      <c r="B12" s="48" t="s">
        <v>321</v>
      </c>
      <c r="C12" s="5">
        <v>8.7999999999999995E-2</v>
      </c>
      <c r="D12" s="20"/>
      <c r="E12" s="20"/>
      <c r="F12" s="20"/>
      <c r="G12" s="20"/>
      <c r="H12" s="5">
        <v>0.10100000000000001</v>
      </c>
      <c r="I12" s="5">
        <v>9.64E-2</v>
      </c>
      <c r="J12" s="5"/>
      <c r="K12" s="4"/>
      <c r="L12" s="4"/>
      <c r="M12" s="4"/>
      <c r="N12" s="5"/>
      <c r="O12" s="6">
        <v>24.1</v>
      </c>
      <c r="P12" s="6">
        <v>26.2</v>
      </c>
      <c r="Q12" s="4"/>
      <c r="R12" s="4"/>
      <c r="S12" s="4"/>
      <c r="T12" s="5"/>
      <c r="U12" s="4"/>
      <c r="V12" s="4"/>
      <c r="W12" s="5"/>
      <c r="X12" s="5"/>
      <c r="Y12" s="5"/>
      <c r="Z12" s="5"/>
      <c r="AA12" s="6">
        <v>31.1</v>
      </c>
      <c r="AB12" s="6">
        <v>24.7</v>
      </c>
      <c r="AC12" s="4"/>
      <c r="AD12" s="4"/>
      <c r="AE12" s="4"/>
      <c r="AF12" s="4"/>
      <c r="AG12" s="5"/>
      <c r="AH12" s="5"/>
      <c r="AI12" s="5"/>
      <c r="AJ12" s="5"/>
      <c r="AK12" s="5"/>
      <c r="AL12" s="5"/>
      <c r="AM12" s="5"/>
      <c r="AN12" s="5"/>
      <c r="AO12" s="5"/>
      <c r="AP12" s="5">
        <v>0.10100000000000001</v>
      </c>
      <c r="AQ12" s="5">
        <v>0.104</v>
      </c>
      <c r="AR12" s="5"/>
      <c r="AS12" s="5"/>
      <c r="AT12" s="5"/>
      <c r="AU12" s="4"/>
      <c r="AV12" s="4"/>
      <c r="AW12" s="5"/>
      <c r="AX12" s="4"/>
      <c r="AY12" s="4"/>
      <c r="AZ12" s="5"/>
      <c r="BA12" s="4"/>
      <c r="BB12" s="4"/>
      <c r="BC12" s="5">
        <v>0.11899999999999999</v>
      </c>
      <c r="BD12" s="5">
        <v>0.105</v>
      </c>
      <c r="BE12" s="5"/>
      <c r="BF12" s="5"/>
      <c r="BG12" s="5"/>
      <c r="BH12" s="5"/>
      <c r="BI12" s="5"/>
      <c r="BJ12" s="5"/>
      <c r="BK12" s="5">
        <v>0.23</v>
      </c>
      <c r="BL12" s="5">
        <v>0.23599999999999999</v>
      </c>
      <c r="BM12" s="4"/>
      <c r="BN12" s="4"/>
      <c r="BO12" s="4"/>
      <c r="BP12" s="4"/>
      <c r="BQ12" s="4"/>
      <c r="BR12" s="5"/>
      <c r="BS12" s="5">
        <v>0.19800000000000001</v>
      </c>
      <c r="BT12" s="5">
        <v>0.17</v>
      </c>
      <c r="BU12" s="5"/>
      <c r="BV12" s="5"/>
      <c r="BW12" s="5"/>
      <c r="BX12" s="4"/>
      <c r="BY12" s="4"/>
      <c r="BZ12" s="5"/>
      <c r="CA12" s="6"/>
      <c r="CB12" s="6"/>
      <c r="CC12" s="5"/>
      <c r="CD12" s="5"/>
      <c r="CE12" s="4"/>
      <c r="CF12" s="5"/>
      <c r="CG12" s="4">
        <v>1.1000000000000001</v>
      </c>
      <c r="CH12" s="4">
        <v>1.1399999999999999</v>
      </c>
      <c r="CI12" s="5"/>
      <c r="CJ12" s="5"/>
      <c r="CK12" s="5"/>
      <c r="CL12" s="5"/>
      <c r="CM12" s="5"/>
      <c r="CN12" s="5"/>
      <c r="CO12" s="4">
        <v>8.0299999999999994</v>
      </c>
      <c r="CP12" s="4">
        <v>4.1500000000000004</v>
      </c>
      <c r="CQ12" s="7"/>
      <c r="CR12" s="7"/>
      <c r="CS12" s="7"/>
      <c r="CT12" s="7"/>
      <c r="CU12" s="7"/>
      <c r="CV12" s="5">
        <v>0.10299999999999999</v>
      </c>
      <c r="CW12" s="5">
        <v>0.12</v>
      </c>
      <c r="DW12" s="55">
        <v>25</v>
      </c>
      <c r="DX12" s="5">
        <v>0.247</v>
      </c>
    </row>
    <row r="13" spans="1:128" s="9" customFormat="1" x14ac:dyDescent="0.25">
      <c r="A13" s="15" t="s">
        <v>325</v>
      </c>
      <c r="B13" s="48" t="s">
        <v>316</v>
      </c>
      <c r="C13" s="5"/>
      <c r="D13" s="20"/>
      <c r="E13" s="20"/>
      <c r="F13" s="20"/>
      <c r="G13" s="20"/>
      <c r="H13" s="4">
        <v>1.0900000000000001</v>
      </c>
      <c r="I13" s="4">
        <v>1.69</v>
      </c>
      <c r="J13" s="5"/>
      <c r="K13" s="4"/>
      <c r="L13" s="4"/>
      <c r="M13" s="4"/>
      <c r="N13" s="5"/>
      <c r="O13" s="4">
        <v>2.72</v>
      </c>
      <c r="P13" s="4">
        <v>2.82</v>
      </c>
      <c r="Q13" s="4"/>
      <c r="R13" s="4"/>
      <c r="S13" s="4"/>
      <c r="T13" s="5"/>
      <c r="U13" s="4"/>
      <c r="V13" s="4"/>
      <c r="W13" s="5"/>
      <c r="X13" s="5"/>
      <c r="Y13" s="5"/>
      <c r="Z13" s="5"/>
      <c r="AA13" s="4">
        <v>2.2000000000000002</v>
      </c>
      <c r="AB13" s="4">
        <v>3.84</v>
      </c>
      <c r="AC13" s="4"/>
      <c r="AD13" s="4"/>
      <c r="AE13" s="4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>
        <v>0.371</v>
      </c>
      <c r="AQ13" s="5">
        <v>0.35699999999999998</v>
      </c>
      <c r="AR13" s="5"/>
      <c r="AS13" s="5"/>
      <c r="AT13" s="5"/>
      <c r="AU13" s="4"/>
      <c r="AV13" s="4"/>
      <c r="AW13" s="5"/>
      <c r="AX13" s="4"/>
      <c r="AY13" s="4"/>
      <c r="AZ13" s="5"/>
      <c r="BA13" s="4"/>
      <c r="BB13" s="4"/>
      <c r="BC13" s="5">
        <v>0.46400000000000002</v>
      </c>
      <c r="BD13" s="5">
        <v>0.53600000000000003</v>
      </c>
      <c r="BE13" s="5"/>
      <c r="BF13" s="5"/>
      <c r="BG13" s="5"/>
      <c r="BH13" s="5"/>
      <c r="BI13" s="5"/>
      <c r="BJ13" s="5"/>
      <c r="BK13" s="5">
        <v>0</v>
      </c>
      <c r="BL13" s="5">
        <v>0.16200000000000001</v>
      </c>
      <c r="BM13" s="4"/>
      <c r="BN13" s="4"/>
      <c r="BO13" s="4"/>
      <c r="BP13" s="4"/>
      <c r="BQ13" s="4"/>
      <c r="BR13" s="5"/>
      <c r="BS13" s="5">
        <v>0.316</v>
      </c>
      <c r="BT13" s="5">
        <v>0.312</v>
      </c>
      <c r="BU13" s="5"/>
      <c r="BV13" s="5"/>
      <c r="BW13" s="5"/>
      <c r="BX13" s="4"/>
      <c r="BY13" s="4"/>
      <c r="BZ13" s="5"/>
      <c r="CA13" s="6"/>
      <c r="CB13" s="6"/>
      <c r="CC13" s="5"/>
      <c r="CD13" s="5"/>
      <c r="CE13" s="4"/>
      <c r="CF13" s="5"/>
      <c r="CG13" s="4">
        <v>1.85</v>
      </c>
      <c r="CH13" s="4">
        <v>1.88</v>
      </c>
      <c r="CI13" s="5"/>
      <c r="CJ13" s="5"/>
      <c r="CK13" s="5"/>
      <c r="CL13" s="5"/>
      <c r="CM13" s="5"/>
      <c r="CN13" s="5"/>
      <c r="CO13" s="4">
        <v>1.44</v>
      </c>
      <c r="CP13" s="4">
        <v>1.55</v>
      </c>
      <c r="CQ13" s="7"/>
      <c r="CR13" s="7"/>
      <c r="CS13" s="7"/>
      <c r="CT13" s="7"/>
      <c r="CU13" s="7"/>
      <c r="CV13" s="5">
        <v>0.78</v>
      </c>
      <c r="CW13" s="5">
        <v>0.95599999999999996</v>
      </c>
      <c r="DW13" s="55">
        <v>22</v>
      </c>
      <c r="DX13" s="5">
        <v>0.23200000000000001</v>
      </c>
    </row>
    <row r="14" spans="1:128" s="9" customFormat="1" x14ac:dyDescent="0.25">
      <c r="A14" s="15" t="s">
        <v>81</v>
      </c>
      <c r="B14" s="48" t="s">
        <v>326</v>
      </c>
      <c r="C14" s="5">
        <v>0.03</v>
      </c>
      <c r="D14" s="20"/>
      <c r="E14" s="20"/>
      <c r="F14" s="20"/>
      <c r="G14" s="20"/>
      <c r="H14" s="4">
        <v>6.71</v>
      </c>
      <c r="I14" s="4">
        <v>6.51</v>
      </c>
      <c r="J14" s="5"/>
      <c r="K14" s="4"/>
      <c r="L14" s="4"/>
      <c r="M14" s="4"/>
      <c r="N14" s="5"/>
      <c r="O14" s="4">
        <v>5.63</v>
      </c>
      <c r="P14" s="4">
        <v>4.6399999999999997</v>
      </c>
      <c r="Q14" s="4"/>
      <c r="R14" s="4"/>
      <c r="S14" s="4"/>
      <c r="T14" s="5"/>
      <c r="U14" s="4"/>
      <c r="V14" s="4"/>
      <c r="W14" s="5"/>
      <c r="X14" s="5"/>
      <c r="Y14" s="5"/>
      <c r="Z14" s="5"/>
      <c r="AA14" s="5">
        <v>0.42699999999999999</v>
      </c>
      <c r="AB14" s="5">
        <v>0.113</v>
      </c>
      <c r="AC14" s="4"/>
      <c r="AD14" s="4"/>
      <c r="AE14" s="4"/>
      <c r="AF14" s="4"/>
      <c r="AG14" s="5"/>
      <c r="AH14" s="5"/>
      <c r="AI14" s="5"/>
      <c r="AJ14" s="5"/>
      <c r="AK14" s="5"/>
      <c r="AL14" s="5"/>
      <c r="AM14" s="5"/>
      <c r="AN14" s="5"/>
      <c r="AO14" s="5"/>
      <c r="AP14" s="4">
        <v>1.58</v>
      </c>
      <c r="AQ14" s="4">
        <v>1.46</v>
      </c>
      <c r="AR14" s="5"/>
      <c r="AS14" s="5"/>
      <c r="AT14" s="5"/>
      <c r="AU14" s="4"/>
      <c r="AV14" s="4"/>
      <c r="AW14" s="5"/>
      <c r="AX14" s="4"/>
      <c r="AY14" s="4"/>
      <c r="AZ14" s="5"/>
      <c r="BA14" s="4"/>
      <c r="BB14" s="4"/>
      <c r="BC14" s="4">
        <v>1.1299999999999999</v>
      </c>
      <c r="BD14" s="4">
        <v>1.19</v>
      </c>
      <c r="BE14" s="5"/>
      <c r="BF14" s="5"/>
      <c r="BG14" s="5"/>
      <c r="BH14" s="5"/>
      <c r="BI14" s="5"/>
      <c r="BJ14" s="5"/>
      <c r="BK14" s="5">
        <v>0.753</v>
      </c>
      <c r="BL14" s="5">
        <v>0.84199999999999997</v>
      </c>
      <c r="BM14" s="4"/>
      <c r="BN14" s="4"/>
      <c r="BO14" s="4"/>
      <c r="BP14" s="4"/>
      <c r="BQ14" s="4"/>
      <c r="BR14" s="5"/>
      <c r="BS14" s="5">
        <v>0.85</v>
      </c>
      <c r="BT14" s="5">
        <v>0.90600000000000003</v>
      </c>
      <c r="BU14" s="5"/>
      <c r="BV14" s="5"/>
      <c r="BW14" s="5"/>
      <c r="BX14" s="4"/>
      <c r="BY14" s="4"/>
      <c r="BZ14" s="5"/>
      <c r="CA14" s="6"/>
      <c r="CB14" s="6"/>
      <c r="CC14" s="5"/>
      <c r="CD14" s="5"/>
      <c r="CE14" s="4"/>
      <c r="CF14" s="5"/>
      <c r="CG14" s="4">
        <v>6.87</v>
      </c>
      <c r="CH14" s="4">
        <v>2.25</v>
      </c>
      <c r="CI14" s="5"/>
      <c r="CJ14" s="5"/>
      <c r="CK14" s="5"/>
      <c r="CL14" s="5"/>
      <c r="CM14" s="5"/>
      <c r="CN14" s="5"/>
      <c r="CO14" s="6">
        <v>20.3</v>
      </c>
      <c r="CP14" s="6">
        <v>19</v>
      </c>
      <c r="CQ14" s="7"/>
      <c r="CR14" s="7"/>
      <c r="CS14" s="7"/>
      <c r="CT14" s="7"/>
      <c r="CU14" s="7"/>
      <c r="CV14" s="4">
        <v>3.54</v>
      </c>
      <c r="CW14" s="4">
        <v>3.44</v>
      </c>
      <c r="DW14" s="55">
        <v>19</v>
      </c>
      <c r="DX14" s="5">
        <v>0.24399999999999999</v>
      </c>
    </row>
    <row r="15" spans="1:128" s="9" customFormat="1" x14ac:dyDescent="0.25">
      <c r="A15" s="15" t="s">
        <v>80</v>
      </c>
      <c r="B15" s="48" t="s">
        <v>327</v>
      </c>
      <c r="C15" s="5">
        <v>6.3E-2</v>
      </c>
      <c r="D15" s="20"/>
      <c r="E15" s="20"/>
      <c r="F15" s="20"/>
      <c r="G15" s="20"/>
      <c r="H15" s="4">
        <v>2.69</v>
      </c>
      <c r="I15" s="4">
        <v>1.76</v>
      </c>
      <c r="J15" s="5"/>
      <c r="K15" s="4"/>
      <c r="L15" s="4"/>
      <c r="M15" s="4"/>
      <c r="N15" s="5"/>
      <c r="O15" s="6">
        <v>13</v>
      </c>
      <c r="P15" s="6">
        <v>13.7</v>
      </c>
      <c r="Q15" s="4"/>
      <c r="R15" s="4"/>
      <c r="S15" s="4"/>
      <c r="T15" s="5"/>
      <c r="U15" s="4"/>
      <c r="V15" s="4"/>
      <c r="W15" s="5"/>
      <c r="X15" s="5"/>
      <c r="Y15" s="5"/>
      <c r="Z15" s="5"/>
      <c r="AA15" s="5">
        <v>0.28399999999999997</v>
      </c>
      <c r="AB15" s="5">
        <v>0.39900000000000002</v>
      </c>
      <c r="AC15" s="4"/>
      <c r="AD15" s="4"/>
      <c r="AE15" s="4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4">
        <v>3.55</v>
      </c>
      <c r="AQ15" s="4">
        <v>1.82</v>
      </c>
      <c r="AR15" s="5"/>
      <c r="AS15" s="5"/>
      <c r="AT15" s="5"/>
      <c r="AU15" s="4"/>
      <c r="AV15" s="4"/>
      <c r="AW15" s="5"/>
      <c r="AX15" s="4"/>
      <c r="AY15" s="4"/>
      <c r="AZ15" s="5"/>
      <c r="BA15" s="4"/>
      <c r="BB15" s="4"/>
      <c r="BC15" s="4">
        <v>2.69</v>
      </c>
      <c r="BD15" s="4">
        <v>1.19</v>
      </c>
      <c r="BE15" s="5"/>
      <c r="BF15" s="5"/>
      <c r="BG15" s="5"/>
      <c r="BH15" s="5"/>
      <c r="BI15" s="5"/>
      <c r="BJ15" s="5"/>
      <c r="BK15" s="4">
        <v>7.34</v>
      </c>
      <c r="BL15" s="4">
        <v>7.73</v>
      </c>
      <c r="BM15" s="4"/>
      <c r="BN15" s="4"/>
      <c r="BO15" s="4"/>
      <c r="BP15" s="4"/>
      <c r="BQ15" s="4"/>
      <c r="BR15" s="5"/>
      <c r="BS15" s="4">
        <v>3.22</v>
      </c>
      <c r="BT15" s="4">
        <v>1.31</v>
      </c>
      <c r="BU15" s="5"/>
      <c r="BV15" s="5"/>
      <c r="BW15" s="5"/>
      <c r="BX15" s="4"/>
      <c r="BY15" s="4"/>
      <c r="BZ15" s="5"/>
      <c r="CA15" s="6"/>
      <c r="CB15" s="6"/>
      <c r="CC15" s="5"/>
      <c r="CD15" s="5"/>
      <c r="CE15" s="4"/>
      <c r="CF15" s="5"/>
      <c r="CG15" s="5">
        <v>0.46700000000000003</v>
      </c>
      <c r="CH15" s="5">
        <v>0.433</v>
      </c>
      <c r="CI15" s="5"/>
      <c r="CJ15" s="5"/>
      <c r="CK15" s="5"/>
      <c r="CL15" s="5"/>
      <c r="CM15" s="5"/>
      <c r="CN15" s="5"/>
      <c r="CO15" s="10">
        <v>112</v>
      </c>
      <c r="CP15" s="14">
        <v>104</v>
      </c>
      <c r="CQ15" s="7"/>
      <c r="CR15" s="7"/>
      <c r="CS15" s="7"/>
      <c r="CT15" s="7"/>
      <c r="CU15" s="7"/>
      <c r="CV15" s="4">
        <v>5.71</v>
      </c>
      <c r="CW15" s="4">
        <v>3.91</v>
      </c>
      <c r="DW15" s="55">
        <v>24</v>
      </c>
      <c r="DX15" s="5">
        <v>0.44700000000000001</v>
      </c>
    </row>
    <row r="16" spans="1:128" s="9" customFormat="1" x14ac:dyDescent="0.25">
      <c r="A16" s="15" t="s">
        <v>311</v>
      </c>
      <c r="B16" s="48" t="s">
        <v>321</v>
      </c>
      <c r="C16" s="5">
        <v>0.4</v>
      </c>
      <c r="D16" s="20"/>
      <c r="E16" s="20"/>
      <c r="F16" s="20"/>
      <c r="G16" s="20"/>
      <c r="H16" s="5">
        <v>0.45200000000000001</v>
      </c>
      <c r="I16" s="5">
        <v>0.47199999999999998</v>
      </c>
      <c r="J16" s="5"/>
      <c r="K16" s="4"/>
      <c r="L16" s="4"/>
      <c r="M16" s="4"/>
      <c r="N16" s="5"/>
      <c r="O16" s="5">
        <v>0.63600000000000001</v>
      </c>
      <c r="P16" s="5">
        <v>0.66100000000000003</v>
      </c>
      <c r="Q16" s="4"/>
      <c r="R16" s="4"/>
      <c r="S16" s="4"/>
      <c r="T16" s="5"/>
      <c r="U16" s="4"/>
      <c r="V16" s="4"/>
      <c r="W16" s="5"/>
      <c r="X16" s="5"/>
      <c r="Y16" s="5"/>
      <c r="Z16" s="5"/>
      <c r="AA16" s="5">
        <v>0.10299999999999999</v>
      </c>
      <c r="AB16" s="5">
        <v>0</v>
      </c>
      <c r="AC16" s="4"/>
      <c r="AD16" s="4"/>
      <c r="AE16" s="4"/>
      <c r="AF16" s="4"/>
      <c r="AG16" s="5"/>
      <c r="AH16" s="5"/>
      <c r="AI16" s="5"/>
      <c r="AJ16" s="5"/>
      <c r="AK16" s="5"/>
      <c r="AL16" s="5"/>
      <c r="AM16" s="5"/>
      <c r="AN16" s="5"/>
      <c r="AO16" s="5"/>
      <c r="AP16" s="5">
        <v>0.60799999999999998</v>
      </c>
      <c r="AQ16" s="5">
        <v>0.53600000000000003</v>
      </c>
      <c r="AR16" s="5"/>
      <c r="AS16" s="5"/>
      <c r="AT16" s="5"/>
      <c r="AU16" s="4"/>
      <c r="AV16" s="4"/>
      <c r="AW16" s="5"/>
      <c r="AX16" s="4"/>
      <c r="AY16" s="4"/>
      <c r="AZ16" s="5"/>
      <c r="BA16" s="4"/>
      <c r="BB16" s="4"/>
      <c r="BC16" s="5">
        <v>0.52600000000000002</v>
      </c>
      <c r="BD16" s="5">
        <v>0.50700000000000001</v>
      </c>
      <c r="BE16" s="5"/>
      <c r="BF16" s="5"/>
      <c r="BG16" s="5"/>
      <c r="BH16" s="5"/>
      <c r="BI16" s="5"/>
      <c r="BJ16" s="5"/>
      <c r="BK16" s="4">
        <v>5</v>
      </c>
      <c r="BL16" s="4">
        <v>3.46</v>
      </c>
      <c r="BM16" s="4"/>
      <c r="BN16" s="4"/>
      <c r="BO16" s="4"/>
      <c r="BP16" s="4"/>
      <c r="BQ16" s="4"/>
      <c r="BR16" s="5"/>
      <c r="BS16" s="5">
        <v>0.40899999999999997</v>
      </c>
      <c r="BT16" s="5">
        <v>0.41099999999999998</v>
      </c>
      <c r="BU16" s="5"/>
      <c r="BV16" s="5"/>
      <c r="BW16" s="5"/>
      <c r="BX16" s="4"/>
      <c r="BY16" s="4"/>
      <c r="BZ16" s="5"/>
      <c r="CA16" s="6"/>
      <c r="CB16" s="6"/>
      <c r="CC16" s="5"/>
      <c r="CD16" s="5"/>
      <c r="CE16" s="4"/>
      <c r="CF16" s="5"/>
      <c r="CG16" s="5">
        <v>0.15</v>
      </c>
      <c r="CH16" s="5">
        <v>0</v>
      </c>
      <c r="CI16" s="5"/>
      <c r="CJ16" s="5"/>
      <c r="CK16" s="5"/>
      <c r="CL16" s="5"/>
      <c r="CM16" s="5"/>
      <c r="CN16" s="5"/>
      <c r="CO16" s="6">
        <v>13.5</v>
      </c>
      <c r="CP16" s="6">
        <v>23.7</v>
      </c>
      <c r="CQ16" s="7"/>
      <c r="CR16" s="7"/>
      <c r="CS16" s="7"/>
      <c r="CT16" s="7"/>
      <c r="CU16" s="7"/>
      <c r="CV16" s="5">
        <v>0.99199999999999999</v>
      </c>
      <c r="CW16" s="5">
        <v>0.94199999999999995</v>
      </c>
      <c r="DW16" s="55">
        <v>8</v>
      </c>
      <c r="DX16" s="5">
        <v>0.08</v>
      </c>
    </row>
    <row r="17" spans="1:128" s="9" customFormat="1" x14ac:dyDescent="0.25">
      <c r="A17" s="15" t="s">
        <v>328</v>
      </c>
      <c r="B17" s="48" t="s">
        <v>316</v>
      </c>
      <c r="C17" s="5"/>
      <c r="D17" s="20"/>
      <c r="E17" s="20"/>
      <c r="F17" s="20"/>
      <c r="G17" s="20"/>
      <c r="H17" s="5">
        <v>0.26800000000000002</v>
      </c>
      <c r="I17" s="5">
        <v>0.33400000000000002</v>
      </c>
      <c r="J17" s="5"/>
      <c r="K17" s="4"/>
      <c r="L17" s="4"/>
      <c r="M17" s="4"/>
      <c r="N17" s="5"/>
      <c r="O17" s="4">
        <v>2.82</v>
      </c>
      <c r="P17" s="4">
        <v>2.86</v>
      </c>
      <c r="Q17" s="4"/>
      <c r="R17" s="4"/>
      <c r="S17" s="4"/>
      <c r="T17" s="5"/>
      <c r="U17" s="4"/>
      <c r="V17" s="4"/>
      <c r="W17" s="5"/>
      <c r="X17" s="5"/>
      <c r="Y17" s="5"/>
      <c r="Z17" s="5"/>
      <c r="AA17" s="7">
        <v>0.26500000000000001</v>
      </c>
      <c r="AB17" s="7">
        <v>0.251</v>
      </c>
      <c r="AC17" s="4"/>
      <c r="AD17" s="4"/>
      <c r="AE17" s="4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>
        <v>9.2700000000000005E-2</v>
      </c>
      <c r="AQ17" s="5">
        <v>0.107</v>
      </c>
      <c r="AR17" s="5"/>
      <c r="AS17" s="5"/>
      <c r="AT17" s="5"/>
      <c r="AU17" s="4"/>
      <c r="AV17" s="4"/>
      <c r="AW17" s="5"/>
      <c r="AX17" s="4"/>
      <c r="AY17" s="4"/>
      <c r="AZ17" s="5"/>
      <c r="BA17" s="4"/>
      <c r="BB17" s="4"/>
      <c r="BC17" s="5">
        <v>0.80800000000000005</v>
      </c>
      <c r="BD17" s="5">
        <v>0.85899999999999999</v>
      </c>
      <c r="BE17" s="5"/>
      <c r="BF17" s="5"/>
      <c r="BG17" s="5"/>
      <c r="BH17" s="5"/>
      <c r="BI17" s="5"/>
      <c r="BJ17" s="5"/>
      <c r="BK17" s="5">
        <v>0.91100000000000003</v>
      </c>
      <c r="BL17" s="5">
        <v>0.9</v>
      </c>
      <c r="BM17" s="4"/>
      <c r="BN17" s="4"/>
      <c r="BO17" s="4"/>
      <c r="BP17" s="4"/>
      <c r="BQ17" s="4"/>
      <c r="BR17" s="5"/>
      <c r="BS17" s="5">
        <v>0.16800000000000001</v>
      </c>
      <c r="BT17" s="5">
        <v>0.13500000000000001</v>
      </c>
      <c r="BU17" s="5"/>
      <c r="BV17" s="5"/>
      <c r="BW17" s="5"/>
      <c r="BX17" s="4"/>
      <c r="BY17" s="4"/>
      <c r="BZ17" s="5"/>
      <c r="CA17" s="6"/>
      <c r="CB17" s="6"/>
      <c r="CC17" s="5"/>
      <c r="CD17" s="5"/>
      <c r="CE17" s="4"/>
      <c r="CF17" s="5"/>
      <c r="CG17" s="4">
        <v>2.75</v>
      </c>
      <c r="CH17" s="4">
        <v>2.71</v>
      </c>
      <c r="CI17" s="5"/>
      <c r="CJ17" s="5"/>
      <c r="CK17" s="5"/>
      <c r="CL17" s="5"/>
      <c r="CM17" s="5"/>
      <c r="CN17" s="5"/>
      <c r="CO17" s="4">
        <v>3.49</v>
      </c>
      <c r="CP17" s="4">
        <v>3.1</v>
      </c>
      <c r="CQ17" s="7"/>
      <c r="CR17" s="7"/>
      <c r="CS17" s="7"/>
      <c r="CT17" s="7"/>
      <c r="CU17" s="7"/>
      <c r="CV17" s="5">
        <v>0.36499999999999999</v>
      </c>
      <c r="CW17" s="5">
        <v>0.53400000000000003</v>
      </c>
    </row>
    <row r="18" spans="1:128" s="9" customFormat="1" x14ac:dyDescent="0.25">
      <c r="A18" s="15" t="s">
        <v>329</v>
      </c>
      <c r="B18" s="48" t="s">
        <v>316</v>
      </c>
      <c r="C18" s="5"/>
      <c r="D18" s="20"/>
      <c r="E18" s="20"/>
      <c r="F18" s="20"/>
      <c r="G18" s="20"/>
      <c r="H18" s="4">
        <v>1.47</v>
      </c>
      <c r="I18" s="4">
        <v>1.48</v>
      </c>
      <c r="J18" s="5"/>
      <c r="K18" s="4"/>
      <c r="L18" s="4"/>
      <c r="M18" s="4"/>
      <c r="N18" s="5"/>
      <c r="O18" s="6">
        <v>96.8</v>
      </c>
      <c r="P18" s="10">
        <v>104</v>
      </c>
      <c r="Q18" s="4"/>
      <c r="R18" s="4"/>
      <c r="S18" s="4"/>
      <c r="T18" s="5"/>
      <c r="U18" s="4"/>
      <c r="V18" s="4"/>
      <c r="W18" s="5"/>
      <c r="X18" s="5"/>
      <c r="Y18" s="5"/>
      <c r="Z18" s="5"/>
      <c r="AA18" s="5"/>
      <c r="AB18" s="4"/>
      <c r="AC18" s="4"/>
      <c r="AD18" s="4"/>
      <c r="AE18" s="4"/>
      <c r="AF18" s="4"/>
      <c r="AG18" s="5"/>
      <c r="AH18" s="5"/>
      <c r="AI18" s="5"/>
      <c r="AJ18" s="5"/>
      <c r="AK18" s="5"/>
      <c r="AL18" s="5"/>
      <c r="AM18" s="5"/>
      <c r="AN18" s="5"/>
      <c r="AO18" s="5"/>
      <c r="AP18" s="4">
        <v>1.1299999999999999</v>
      </c>
      <c r="AQ18" s="5">
        <v>0</v>
      </c>
      <c r="AR18" s="5"/>
      <c r="AS18" s="5"/>
      <c r="AT18" s="5"/>
      <c r="AU18" s="4"/>
      <c r="AV18" s="4"/>
      <c r="AW18" s="5"/>
      <c r="AX18" s="4"/>
      <c r="AY18" s="4"/>
      <c r="AZ18" s="5"/>
      <c r="BA18" s="4"/>
      <c r="BB18" s="4"/>
      <c r="BC18" s="6">
        <v>19.7</v>
      </c>
      <c r="BD18" s="6">
        <v>21.1</v>
      </c>
      <c r="BE18" s="5"/>
      <c r="BF18" s="5"/>
      <c r="BG18" s="5"/>
      <c r="BH18" s="5"/>
      <c r="BI18" s="5"/>
      <c r="BJ18" s="5"/>
      <c r="BK18" s="5">
        <v>0.30399999999999999</v>
      </c>
      <c r="BL18" s="5">
        <v>0.56999999999999995</v>
      </c>
      <c r="BM18" s="4"/>
      <c r="BN18" s="4"/>
      <c r="BO18" s="4"/>
      <c r="BP18" s="4"/>
      <c r="BQ18" s="4"/>
      <c r="BR18" s="5"/>
      <c r="BS18" s="5">
        <v>0.86</v>
      </c>
      <c r="BT18" s="5">
        <v>0.90900000000000003</v>
      </c>
      <c r="BU18" s="5"/>
      <c r="BV18" s="5"/>
      <c r="BW18" s="5"/>
      <c r="BX18" s="4"/>
      <c r="BY18" s="4"/>
      <c r="BZ18" s="5"/>
      <c r="CA18" s="6"/>
      <c r="CB18" s="6"/>
      <c r="CC18" s="5"/>
      <c r="CD18" s="5"/>
      <c r="CE18" s="4"/>
      <c r="CF18" s="5"/>
      <c r="CG18" s="6">
        <v>48.3</v>
      </c>
      <c r="CH18" s="13">
        <v>36.9</v>
      </c>
      <c r="CI18" s="5"/>
      <c r="CJ18" s="5"/>
      <c r="CK18" s="5"/>
      <c r="CL18" s="5"/>
      <c r="CM18" s="5"/>
      <c r="CN18" s="5"/>
      <c r="CO18" s="4">
        <v>3.3</v>
      </c>
      <c r="CP18" s="4">
        <v>3.08</v>
      </c>
      <c r="CQ18" s="7"/>
      <c r="CR18" s="7"/>
      <c r="CS18" s="7"/>
      <c r="CT18" s="7"/>
      <c r="CU18" s="7"/>
      <c r="CV18" s="4">
        <v>1.73</v>
      </c>
      <c r="CW18" s="4">
        <v>1.73</v>
      </c>
    </row>
    <row r="19" spans="1:128" s="9" customFormat="1" x14ac:dyDescent="0.25">
      <c r="A19" s="15" t="s">
        <v>330</v>
      </c>
      <c r="B19" s="48" t="s">
        <v>331</v>
      </c>
      <c r="C19" s="5">
        <v>8.0000000000000002E-3</v>
      </c>
      <c r="D19" s="20"/>
      <c r="E19" s="20"/>
      <c r="F19" s="20"/>
      <c r="G19" s="20"/>
      <c r="H19" s="4">
        <v>9.16</v>
      </c>
      <c r="I19" s="6">
        <v>11.9</v>
      </c>
      <c r="J19" s="5"/>
      <c r="K19" s="4"/>
      <c r="L19" s="4"/>
      <c r="M19" s="4"/>
      <c r="N19" s="5"/>
      <c r="O19" s="6">
        <v>11.5</v>
      </c>
      <c r="P19" s="6">
        <v>11.2</v>
      </c>
      <c r="Q19" s="4"/>
      <c r="R19" s="4"/>
      <c r="S19" s="4"/>
      <c r="T19" s="5"/>
      <c r="U19" s="4"/>
      <c r="V19" s="4"/>
      <c r="W19" s="5"/>
      <c r="X19" s="5"/>
      <c r="Y19" s="5"/>
      <c r="Z19" s="5"/>
      <c r="AA19" s="5"/>
      <c r="AB19" s="4"/>
      <c r="AC19" s="4"/>
      <c r="AD19" s="4"/>
      <c r="AE19" s="4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10">
        <v>184</v>
      </c>
      <c r="AQ19" s="10">
        <v>177</v>
      </c>
      <c r="AR19" s="5"/>
      <c r="AS19" s="5"/>
      <c r="AT19" s="5"/>
      <c r="AU19" s="4"/>
      <c r="AV19" s="4"/>
      <c r="AW19" s="5"/>
      <c r="AX19" s="4"/>
      <c r="AY19" s="4"/>
      <c r="AZ19" s="5"/>
      <c r="BA19" s="4"/>
      <c r="BB19" s="4"/>
      <c r="BC19" s="6">
        <v>13.3</v>
      </c>
      <c r="BD19" s="6">
        <v>11.7</v>
      </c>
      <c r="BE19" s="5"/>
      <c r="BF19" s="5"/>
      <c r="BG19" s="5"/>
      <c r="BH19" s="5"/>
      <c r="BI19" s="5"/>
      <c r="BJ19" s="5"/>
      <c r="BK19" s="4">
        <v>2.12</v>
      </c>
      <c r="BL19" s="4">
        <v>2.3199999999999998</v>
      </c>
      <c r="BM19" s="4"/>
      <c r="BN19" s="4"/>
      <c r="BO19" s="4"/>
      <c r="BP19" s="4"/>
      <c r="BQ19" s="4"/>
      <c r="BR19" s="5"/>
      <c r="BS19" s="6">
        <v>41.4</v>
      </c>
      <c r="BT19" s="13">
        <v>38.6</v>
      </c>
      <c r="BU19" s="5"/>
      <c r="BV19" s="5"/>
      <c r="BW19" s="5"/>
      <c r="BX19" s="4"/>
      <c r="BY19" s="4"/>
      <c r="BZ19" s="5"/>
      <c r="CA19" s="6"/>
      <c r="CB19" s="6"/>
      <c r="CC19" s="5"/>
      <c r="CD19" s="5"/>
      <c r="CE19" s="4"/>
      <c r="CF19" s="5"/>
      <c r="CG19" s="6">
        <v>13</v>
      </c>
      <c r="CH19" s="6">
        <v>12.6</v>
      </c>
      <c r="CI19" s="5"/>
      <c r="CJ19" s="5"/>
      <c r="CK19" s="5"/>
      <c r="CL19" s="5"/>
      <c r="CM19" s="5"/>
      <c r="CN19" s="5"/>
      <c r="CO19" s="4">
        <v>4.58</v>
      </c>
      <c r="CP19" s="4">
        <v>5.22</v>
      </c>
      <c r="CQ19" s="7"/>
      <c r="CR19" s="7"/>
      <c r="CS19" s="7"/>
      <c r="CT19" s="7"/>
      <c r="CU19" s="7"/>
      <c r="CV19" s="14">
        <v>501</v>
      </c>
      <c r="CW19" s="14">
        <v>514</v>
      </c>
    </row>
    <row r="20" spans="1:128" s="9" customFormat="1" x14ac:dyDescent="0.25">
      <c r="A20"/>
      <c r="B20" s="48"/>
      <c r="C20" s="10"/>
      <c r="D20" s="20"/>
      <c r="E20" s="20"/>
      <c r="F20" s="20"/>
      <c r="G20" s="20"/>
      <c r="H20" s="4">
        <v>7.23</v>
      </c>
      <c r="I20" s="4">
        <v>8.41</v>
      </c>
      <c r="J20" s="5"/>
      <c r="K20" s="4"/>
      <c r="L20" s="4"/>
      <c r="M20" s="4"/>
      <c r="N20" s="5"/>
      <c r="O20" s="4">
        <v>5.57</v>
      </c>
      <c r="P20" s="4">
        <v>5.81</v>
      </c>
      <c r="Q20" s="4"/>
      <c r="R20" s="4"/>
      <c r="S20" s="4"/>
      <c r="T20" s="5"/>
      <c r="U20" s="4"/>
      <c r="V20" s="4"/>
      <c r="W20" s="5"/>
      <c r="X20" s="5"/>
      <c r="Y20" s="5"/>
      <c r="Z20" s="5"/>
      <c r="AA20" s="5"/>
      <c r="AB20" s="4"/>
      <c r="AC20" s="4"/>
      <c r="AD20" s="4"/>
      <c r="AE20" s="4"/>
      <c r="AF20" s="4"/>
      <c r="AG20" s="5"/>
      <c r="AH20" s="5"/>
      <c r="AI20" s="5"/>
      <c r="AJ20" s="5"/>
      <c r="AK20" s="5"/>
      <c r="AL20" s="5"/>
      <c r="AM20" s="5"/>
      <c r="AN20" s="5"/>
      <c r="AO20" s="5"/>
      <c r="AP20" s="6">
        <v>11.7</v>
      </c>
      <c r="AQ20" s="6">
        <v>11.3</v>
      </c>
      <c r="AR20" s="5"/>
      <c r="AS20" s="5"/>
      <c r="AT20" s="5"/>
      <c r="AU20" s="4"/>
      <c r="AV20" s="4"/>
      <c r="AW20" s="5"/>
      <c r="AX20" s="4"/>
      <c r="AY20" s="4"/>
      <c r="AZ20" s="5"/>
      <c r="BA20" s="4"/>
      <c r="BB20" s="4"/>
      <c r="BC20" s="5">
        <v>0.76100000000000001</v>
      </c>
      <c r="BD20" s="5">
        <v>0.71599999999999997</v>
      </c>
      <c r="BE20" s="5"/>
      <c r="BF20" s="5"/>
      <c r="BG20" s="5"/>
      <c r="BH20" s="5"/>
      <c r="BI20" s="5"/>
      <c r="BJ20" s="5"/>
      <c r="BK20" s="6">
        <v>55.1</v>
      </c>
      <c r="BL20" s="6">
        <v>60.8</v>
      </c>
      <c r="BM20" s="4"/>
      <c r="BN20" s="4"/>
      <c r="BO20" s="4"/>
      <c r="BP20" s="4"/>
      <c r="BQ20" s="4"/>
      <c r="BR20" s="5"/>
      <c r="BS20" s="4">
        <v>4.8499999999999996</v>
      </c>
      <c r="BT20" s="4">
        <v>6.51</v>
      </c>
      <c r="BU20" s="5"/>
      <c r="BV20" s="5"/>
      <c r="BW20" s="5"/>
      <c r="BX20" s="4"/>
      <c r="BY20" s="4"/>
      <c r="BZ20" s="5"/>
      <c r="CA20" s="6"/>
      <c r="CB20" s="6"/>
      <c r="CC20" s="5"/>
      <c r="CD20" s="5"/>
      <c r="CE20" s="4"/>
      <c r="CF20" s="5"/>
      <c r="CG20" s="4">
        <v>3.25</v>
      </c>
      <c r="CH20" s="4">
        <v>4.45</v>
      </c>
      <c r="CI20" s="5"/>
      <c r="CJ20" s="5"/>
      <c r="CK20" s="5"/>
      <c r="CL20" s="5"/>
      <c r="CM20" s="5"/>
      <c r="CN20" s="5"/>
      <c r="CO20" s="4">
        <v>1.23</v>
      </c>
      <c r="CP20" s="5">
        <v>0.71299999999999997</v>
      </c>
      <c r="CQ20" s="7"/>
      <c r="CR20" s="7"/>
      <c r="CS20" s="7"/>
      <c r="CT20" s="7"/>
      <c r="CU20" s="7"/>
      <c r="CV20" s="6">
        <v>32.6</v>
      </c>
      <c r="CW20" s="6">
        <v>29.7</v>
      </c>
    </row>
    <row r="21" spans="1:128" s="9" customFormat="1" x14ac:dyDescent="0.25">
      <c r="A21"/>
      <c r="B21" s="48"/>
      <c r="C21" s="10"/>
      <c r="D21" s="20"/>
      <c r="E21" s="20"/>
      <c r="F21" s="20"/>
      <c r="G21" s="20"/>
      <c r="H21" s="6">
        <v>11.1</v>
      </c>
      <c r="I21" s="6">
        <v>10.199999999999999</v>
      </c>
      <c r="J21" s="5"/>
      <c r="K21" s="4"/>
      <c r="L21" s="4"/>
      <c r="M21" s="4"/>
      <c r="N21" s="5"/>
      <c r="O21" s="4">
        <v>4.54</v>
      </c>
      <c r="P21" s="4">
        <v>4.5999999999999996</v>
      </c>
      <c r="Q21" s="4"/>
      <c r="R21" s="4"/>
      <c r="S21" s="4"/>
      <c r="T21" s="5"/>
      <c r="U21" s="4"/>
      <c r="V21" s="4"/>
      <c r="W21" s="5"/>
      <c r="X21" s="5"/>
      <c r="Y21" s="5"/>
      <c r="Z21" s="5"/>
      <c r="AA21" s="5"/>
      <c r="AB21" s="4"/>
      <c r="AC21" s="4"/>
      <c r="AD21" s="4"/>
      <c r="AE21" s="4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4">
        <v>3.05</v>
      </c>
      <c r="AQ21" s="4">
        <v>2.75</v>
      </c>
      <c r="AR21" s="5"/>
      <c r="AS21" s="5"/>
      <c r="AT21" s="5"/>
      <c r="AU21" s="4"/>
      <c r="AV21" s="4"/>
      <c r="AW21" s="5"/>
      <c r="AX21" s="4"/>
      <c r="AY21" s="4"/>
      <c r="AZ21" s="5"/>
      <c r="BA21" s="4"/>
      <c r="BB21" s="4"/>
      <c r="BC21" s="4">
        <v>1.27</v>
      </c>
      <c r="BD21" s="4">
        <v>1.33</v>
      </c>
      <c r="BE21" s="5"/>
      <c r="BF21" s="5"/>
      <c r="BG21" s="5"/>
      <c r="BH21" s="5"/>
      <c r="BI21" s="5"/>
      <c r="BJ21" s="5"/>
      <c r="BK21" s="6">
        <v>27</v>
      </c>
      <c r="BL21" s="6">
        <v>31.9</v>
      </c>
      <c r="BM21" s="4"/>
      <c r="BN21" s="4"/>
      <c r="BO21" s="4"/>
      <c r="BP21" s="4"/>
      <c r="BQ21" s="4"/>
      <c r="BR21" s="5"/>
      <c r="BS21" s="5">
        <v>0.156</v>
      </c>
      <c r="BT21" s="5">
        <v>0.157</v>
      </c>
      <c r="BU21" s="5"/>
      <c r="BV21" s="5"/>
      <c r="BW21" s="5"/>
      <c r="BX21" s="4"/>
      <c r="BY21" s="4"/>
      <c r="BZ21" s="5"/>
      <c r="CA21" s="6"/>
      <c r="CB21" s="6"/>
      <c r="CC21" s="5"/>
      <c r="CD21" s="5"/>
      <c r="CE21" s="4"/>
      <c r="CF21" s="5"/>
      <c r="CG21" s="4">
        <v>1.44</v>
      </c>
      <c r="CH21" s="5">
        <v>0.78300000000000003</v>
      </c>
      <c r="CI21" s="5"/>
      <c r="CJ21" s="5"/>
      <c r="CK21" s="5"/>
      <c r="CL21" s="5"/>
      <c r="CM21" s="5"/>
      <c r="CN21" s="5"/>
      <c r="CO21" s="11">
        <v>1.68</v>
      </c>
      <c r="CP21" s="11">
        <v>1.8</v>
      </c>
      <c r="CQ21" s="7"/>
      <c r="CR21" s="7"/>
      <c r="CS21" s="7"/>
      <c r="CT21" s="7"/>
      <c r="CU21" s="7"/>
      <c r="CV21" s="4">
        <v>8.08</v>
      </c>
      <c r="CW21" s="4">
        <v>8.1</v>
      </c>
    </row>
    <row r="22" spans="1:128" s="9" customFormat="1" x14ac:dyDescent="0.25">
      <c r="A22"/>
      <c r="B22" s="48"/>
      <c r="C22" s="10"/>
      <c r="D22" s="20"/>
      <c r="E22" s="20"/>
      <c r="F22" s="20"/>
      <c r="G22" s="20"/>
      <c r="H22" s="5">
        <v>0.94399999999999995</v>
      </c>
      <c r="I22" s="4">
        <v>1.05</v>
      </c>
      <c r="J22" s="5"/>
      <c r="K22" s="4"/>
      <c r="L22" s="4"/>
      <c r="M22" s="4"/>
      <c r="N22" s="5"/>
      <c r="O22" s="4">
        <v>3.03</v>
      </c>
      <c r="P22" s="4">
        <v>3.27</v>
      </c>
      <c r="Q22" s="4"/>
      <c r="R22" s="4"/>
      <c r="S22" s="4"/>
      <c r="T22" s="5"/>
      <c r="U22" s="4"/>
      <c r="V22" s="4"/>
      <c r="W22" s="5"/>
      <c r="X22" s="5"/>
      <c r="Y22" s="5"/>
      <c r="Z22" s="5"/>
      <c r="AA22" s="5"/>
      <c r="AB22" s="4"/>
      <c r="AC22" s="4"/>
      <c r="AD22" s="4"/>
      <c r="AE22" s="4"/>
      <c r="AF22" s="4"/>
      <c r="AG22" s="5"/>
      <c r="AH22" s="5"/>
      <c r="AI22" s="5"/>
      <c r="AJ22" s="5"/>
      <c r="AK22" s="5"/>
      <c r="AL22" s="5"/>
      <c r="AM22" s="5"/>
      <c r="AN22" s="5"/>
      <c r="AO22" s="5"/>
      <c r="AP22" s="4">
        <v>1.19</v>
      </c>
      <c r="AQ22" s="4">
        <v>1.18</v>
      </c>
      <c r="AR22" s="5"/>
      <c r="AS22" s="5"/>
      <c r="AT22" s="5"/>
      <c r="AU22" s="4"/>
      <c r="AV22" s="4"/>
      <c r="AW22" s="5"/>
      <c r="AX22" s="4"/>
      <c r="AY22" s="4"/>
      <c r="AZ22" s="5"/>
      <c r="BA22" s="4"/>
      <c r="BB22" s="4"/>
      <c r="BC22" s="5">
        <v>0.53900000000000003</v>
      </c>
      <c r="BD22" s="5">
        <v>0.30199999999999999</v>
      </c>
      <c r="BE22" s="5"/>
      <c r="BF22" s="5"/>
      <c r="BG22" s="5"/>
      <c r="BH22" s="5"/>
      <c r="BI22" s="5"/>
      <c r="BJ22" s="5"/>
      <c r="BK22" s="6">
        <v>13.5</v>
      </c>
      <c r="BL22" s="6">
        <v>12.9</v>
      </c>
      <c r="BM22" s="4"/>
      <c r="BN22" s="4"/>
      <c r="BO22" s="4"/>
      <c r="BP22" s="4"/>
      <c r="BQ22" s="4"/>
      <c r="BR22" s="5"/>
      <c r="BS22" s="4">
        <v>1.04</v>
      </c>
      <c r="BT22" s="5">
        <v>0.76</v>
      </c>
      <c r="BU22" s="5"/>
      <c r="BV22" s="5"/>
      <c r="BW22" s="5"/>
      <c r="BX22" s="4"/>
      <c r="BY22" s="4"/>
      <c r="BZ22" s="5"/>
      <c r="CA22" s="6"/>
      <c r="CB22" s="6"/>
      <c r="CC22" s="5"/>
      <c r="CD22" s="5"/>
      <c r="CE22" s="4"/>
      <c r="CF22" s="5"/>
      <c r="CG22" s="4">
        <v>1.1100000000000001</v>
      </c>
      <c r="CH22" s="4">
        <v>1.35</v>
      </c>
      <c r="CI22" s="5"/>
      <c r="CJ22" s="5"/>
      <c r="CK22" s="5"/>
      <c r="CL22" s="5"/>
      <c r="CM22" s="5"/>
      <c r="CN22" s="5"/>
      <c r="CO22" s="7"/>
      <c r="CP22" s="7"/>
      <c r="CQ22" s="7"/>
      <c r="CR22" s="7"/>
      <c r="CS22" s="7"/>
      <c r="CT22" s="7"/>
      <c r="CU22" s="7"/>
      <c r="CV22" s="4">
        <v>2.0299999999999998</v>
      </c>
      <c r="CW22" s="4">
        <v>1.97</v>
      </c>
    </row>
    <row r="23" spans="1:128" s="9" customFormat="1" x14ac:dyDescent="0.25">
      <c r="A23"/>
      <c r="B23" s="48"/>
      <c r="C23" s="10"/>
      <c r="D23" s="20"/>
      <c r="E23" s="20"/>
      <c r="F23" s="20"/>
      <c r="G23" s="20"/>
      <c r="H23" s="4">
        <v>1.05</v>
      </c>
      <c r="I23" s="4">
        <v>1.1000000000000001</v>
      </c>
      <c r="J23" s="5"/>
      <c r="K23" s="4"/>
      <c r="L23" s="4"/>
      <c r="M23" s="4"/>
      <c r="N23" s="5"/>
      <c r="O23" s="4">
        <v>1.3</v>
      </c>
      <c r="P23" s="4">
        <v>2.04</v>
      </c>
      <c r="Q23" s="4"/>
      <c r="R23" s="4"/>
      <c r="S23" s="4"/>
      <c r="T23" s="5"/>
      <c r="U23" s="4"/>
      <c r="V23" s="4"/>
      <c r="W23" s="5"/>
      <c r="X23" s="5"/>
      <c r="Y23" s="5"/>
      <c r="Z23" s="5"/>
      <c r="AA23" s="5"/>
      <c r="AB23" s="4"/>
      <c r="AC23" s="4"/>
      <c r="AD23" s="4"/>
      <c r="AE23" s="4"/>
      <c r="AF23" s="4"/>
      <c r="AG23" s="5"/>
      <c r="AH23" s="5"/>
      <c r="AI23" s="5"/>
      <c r="AJ23" s="5"/>
      <c r="AK23" s="5"/>
      <c r="AL23" s="5"/>
      <c r="AM23" s="5"/>
      <c r="AN23" s="5"/>
      <c r="AO23" s="5"/>
      <c r="AP23" s="4">
        <v>2.33</v>
      </c>
      <c r="AQ23" s="4">
        <v>2.38</v>
      </c>
      <c r="AR23" s="5"/>
      <c r="AS23" s="5"/>
      <c r="AT23" s="5"/>
      <c r="AU23" s="4"/>
      <c r="AV23" s="4"/>
      <c r="AW23" s="5"/>
      <c r="AX23" s="4"/>
      <c r="AY23" s="4"/>
      <c r="AZ23" s="5"/>
      <c r="BA23" s="4"/>
      <c r="BB23" s="4"/>
      <c r="BC23" s="7">
        <v>0.439</v>
      </c>
      <c r="BD23" s="7">
        <v>0.44500000000000001</v>
      </c>
      <c r="BE23" s="5"/>
      <c r="BF23" s="5"/>
      <c r="BG23" s="5"/>
      <c r="BH23" s="5"/>
      <c r="BI23" s="5"/>
      <c r="BJ23" s="5"/>
      <c r="BK23" s="4">
        <v>1.91</v>
      </c>
      <c r="BL23" s="4">
        <v>1.88</v>
      </c>
      <c r="BM23" s="4"/>
      <c r="BN23" s="4"/>
      <c r="BO23" s="4"/>
      <c r="BP23" s="4"/>
      <c r="BQ23" s="4"/>
      <c r="BR23" s="5"/>
      <c r="BS23" s="4">
        <v>1.69</v>
      </c>
      <c r="BT23" s="4">
        <v>1.94</v>
      </c>
      <c r="BU23" s="5"/>
      <c r="BV23" s="5"/>
      <c r="BW23" s="5"/>
      <c r="BX23" s="4"/>
      <c r="BY23" s="4"/>
      <c r="BZ23" s="5"/>
      <c r="CA23" s="6"/>
      <c r="CB23" s="6"/>
      <c r="CC23" s="5"/>
      <c r="CD23" s="5"/>
      <c r="CE23" s="4"/>
      <c r="CF23" s="5"/>
      <c r="CG23" s="5">
        <v>0.65800000000000003</v>
      </c>
      <c r="CH23" s="5">
        <v>0.35</v>
      </c>
      <c r="CI23" s="5"/>
      <c r="CJ23" s="5"/>
      <c r="CK23" s="5"/>
      <c r="CL23" s="5"/>
      <c r="CM23" s="5"/>
      <c r="CN23" s="5"/>
      <c r="CO23" s="7"/>
      <c r="CP23" s="7"/>
      <c r="CQ23" s="7"/>
      <c r="CR23" s="7"/>
      <c r="CS23" s="7"/>
      <c r="CT23" s="7"/>
      <c r="CU23" s="7"/>
      <c r="CV23" s="4">
        <v>2.72</v>
      </c>
      <c r="CW23" s="4">
        <v>2.77</v>
      </c>
    </row>
    <row r="24" spans="1:128" s="9" customFormat="1" x14ac:dyDescent="0.25">
      <c r="A24"/>
      <c r="B24" s="48"/>
      <c r="C24" s="10"/>
      <c r="D24" s="20"/>
      <c r="E24" s="20"/>
      <c r="F24" s="20"/>
      <c r="G24" s="20"/>
      <c r="H24" s="5">
        <v>0.66200000000000003</v>
      </c>
      <c r="I24" s="5">
        <v>0.42699999999999999</v>
      </c>
      <c r="J24" s="5"/>
      <c r="K24" s="4"/>
      <c r="L24" s="4"/>
      <c r="M24" s="4"/>
      <c r="N24" s="5"/>
      <c r="O24" s="11">
        <v>1.67</v>
      </c>
      <c r="P24" s="11">
        <v>1.88</v>
      </c>
      <c r="Q24" s="4"/>
      <c r="R24" s="4"/>
      <c r="S24" s="4"/>
      <c r="T24" s="5"/>
      <c r="U24" s="4"/>
      <c r="V24" s="4"/>
      <c r="W24" s="5"/>
      <c r="X24" s="5"/>
      <c r="Y24" s="5"/>
      <c r="Z24" s="5"/>
      <c r="AA24" s="5"/>
      <c r="AB24" s="4"/>
      <c r="AC24" s="4"/>
      <c r="AD24" s="4"/>
      <c r="AE24" s="4"/>
      <c r="AF24" s="4"/>
      <c r="AG24" s="5"/>
      <c r="AH24" s="5"/>
      <c r="AI24" s="5"/>
      <c r="AJ24" s="5"/>
      <c r="AK24" s="5"/>
      <c r="AL24" s="5"/>
      <c r="AM24" s="5"/>
      <c r="AN24" s="5"/>
      <c r="AO24" s="5"/>
      <c r="AP24" s="5">
        <v>0.33500000000000002</v>
      </c>
      <c r="AQ24" s="5">
        <v>0.221</v>
      </c>
      <c r="AR24" s="5"/>
      <c r="AS24" s="5"/>
      <c r="AT24" s="5"/>
      <c r="AU24" s="4"/>
      <c r="AV24" s="4"/>
      <c r="AW24" s="5"/>
      <c r="AX24" s="4"/>
      <c r="AY24" s="4"/>
      <c r="AZ24" s="5"/>
      <c r="BA24" s="4"/>
      <c r="BB24" s="4"/>
      <c r="BC24" s="7">
        <v>0.11600000000000001</v>
      </c>
      <c r="BD24" s="5">
        <v>0</v>
      </c>
      <c r="BE24" s="5"/>
      <c r="BF24" s="5"/>
      <c r="BG24" s="5"/>
      <c r="BH24" s="5"/>
      <c r="BI24" s="5"/>
      <c r="BJ24" s="5"/>
      <c r="BK24" s="4">
        <v>3.33</v>
      </c>
      <c r="BL24" s="4">
        <v>3.52</v>
      </c>
      <c r="BM24" s="4"/>
      <c r="BN24" s="4"/>
      <c r="BO24" s="4"/>
      <c r="BP24" s="4"/>
      <c r="BQ24" s="4"/>
      <c r="BR24" s="5"/>
      <c r="BS24" s="5">
        <v>0.24299999999999999</v>
      </c>
      <c r="BT24" s="5">
        <v>0.13200000000000001</v>
      </c>
      <c r="BU24" s="5"/>
      <c r="BV24" s="5"/>
      <c r="BW24" s="5"/>
      <c r="BX24" s="4"/>
      <c r="BY24" s="4"/>
      <c r="BZ24" s="5"/>
      <c r="CA24" s="6"/>
      <c r="CB24" s="6"/>
      <c r="CC24" s="5"/>
      <c r="CD24" s="5"/>
      <c r="CE24" s="4"/>
      <c r="CF24" s="5"/>
      <c r="CG24" s="7">
        <v>0.78800000000000003</v>
      </c>
      <c r="CH24" s="7">
        <v>0.81100000000000005</v>
      </c>
      <c r="CI24" s="5"/>
      <c r="CJ24" s="5"/>
      <c r="CK24" s="5"/>
      <c r="CL24" s="5"/>
      <c r="CM24" s="5"/>
      <c r="CN24" s="5"/>
      <c r="CO24" s="7"/>
      <c r="CP24" s="7"/>
      <c r="CQ24" s="7"/>
      <c r="CR24" s="7"/>
      <c r="CS24" s="7"/>
      <c r="CT24" s="7"/>
      <c r="CU24" s="7"/>
      <c r="CV24" s="5">
        <v>0.92700000000000005</v>
      </c>
      <c r="CW24" s="5">
        <v>0.77</v>
      </c>
    </row>
    <row r="25" spans="1:128" s="9" customFormat="1" x14ac:dyDescent="0.25">
      <c r="A25"/>
      <c r="B25" s="48"/>
      <c r="C25" s="10"/>
      <c r="D25" s="20"/>
      <c r="E25" s="20"/>
      <c r="F25" s="20"/>
      <c r="G25" s="20"/>
      <c r="H25" s="7">
        <v>0.66700000000000004</v>
      </c>
      <c r="I25" s="7">
        <v>0.72099999999999997</v>
      </c>
      <c r="J25" s="5"/>
      <c r="K25" s="4"/>
      <c r="L25" s="4"/>
      <c r="M25" s="4"/>
      <c r="N25" s="5"/>
      <c r="O25" s="7">
        <v>0.83399999999999996</v>
      </c>
      <c r="P25" s="7">
        <v>0.93400000000000005</v>
      </c>
      <c r="Q25" s="4"/>
      <c r="R25" s="4"/>
      <c r="S25" s="4"/>
      <c r="T25" s="5"/>
      <c r="U25" s="4"/>
      <c r="V25" s="4"/>
      <c r="W25" s="5"/>
      <c r="X25" s="5"/>
      <c r="Y25" s="5"/>
      <c r="Z25" s="5"/>
      <c r="AA25" s="5"/>
      <c r="AB25" s="4"/>
      <c r="AC25" s="4"/>
      <c r="AD25" s="4"/>
      <c r="AE25" s="4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7">
        <v>0.51</v>
      </c>
      <c r="AQ25" s="7">
        <v>0.502</v>
      </c>
      <c r="AR25" s="5"/>
      <c r="AS25" s="5"/>
      <c r="AT25" s="5"/>
      <c r="AU25" s="4"/>
      <c r="AV25" s="4"/>
      <c r="AW25" s="5"/>
      <c r="AX25" s="4"/>
      <c r="AY25" s="4"/>
      <c r="AZ25" s="5"/>
      <c r="BA25" s="4"/>
      <c r="BB25" s="4"/>
      <c r="BE25" s="5"/>
      <c r="BF25" s="5"/>
      <c r="BG25" s="5"/>
      <c r="BH25" s="5"/>
      <c r="BI25" s="5"/>
      <c r="BJ25" s="5"/>
      <c r="BK25" s="5">
        <v>0.94699999999999995</v>
      </c>
      <c r="BL25" s="5">
        <v>0.75700000000000001</v>
      </c>
      <c r="BM25" s="4"/>
      <c r="BN25" s="4"/>
      <c r="BO25" s="4"/>
      <c r="BP25" s="4"/>
      <c r="BQ25" s="4"/>
      <c r="BR25" s="5"/>
      <c r="BS25" s="7">
        <v>0.57899999999999996</v>
      </c>
      <c r="BT25" s="7">
        <v>0.56699999999999995</v>
      </c>
      <c r="BU25" s="5"/>
      <c r="BV25" s="5"/>
      <c r="BW25" s="5"/>
      <c r="BX25" s="4"/>
      <c r="BY25" s="4"/>
      <c r="BZ25" s="5"/>
      <c r="CA25" s="6"/>
      <c r="CB25" s="6"/>
      <c r="CC25" s="5"/>
      <c r="CD25" s="5"/>
      <c r="CE25" s="4"/>
      <c r="CF25" s="5"/>
      <c r="CG25" s="4"/>
      <c r="CH25" s="4"/>
      <c r="CI25" s="5"/>
      <c r="CJ25" s="5"/>
      <c r="CK25" s="5"/>
      <c r="CL25" s="5"/>
      <c r="CM25" s="5"/>
      <c r="CN25" s="5"/>
      <c r="CO25" s="7"/>
      <c r="CP25" s="7"/>
      <c r="CQ25" s="7"/>
      <c r="CR25" s="7"/>
      <c r="CS25" s="7"/>
      <c r="CT25" s="7"/>
      <c r="CU25" s="7"/>
      <c r="CV25" s="11">
        <v>1.45</v>
      </c>
      <c r="CW25" s="11">
        <v>1.4</v>
      </c>
      <c r="DW25"/>
      <c r="DX25"/>
    </row>
    <row r="26" spans="1:128" s="9" customFormat="1" x14ac:dyDescent="0.25">
      <c r="A26"/>
      <c r="B26" s="48"/>
      <c r="C26" s="10"/>
      <c r="D26" s="20"/>
      <c r="E26" s="20"/>
      <c r="F26" s="20"/>
      <c r="G26" s="20"/>
      <c r="H26" s="7">
        <v>7.9100000000000004E-2</v>
      </c>
      <c r="I26" s="7">
        <v>7.9899999999999999E-2</v>
      </c>
      <c r="J26" s="5"/>
      <c r="K26" s="4"/>
      <c r="L26" s="4"/>
      <c r="M26" s="4"/>
      <c r="N26" s="5"/>
      <c r="O26" s="5"/>
      <c r="P26" s="4"/>
      <c r="Q26" s="4"/>
      <c r="R26" s="4"/>
      <c r="S26" s="4"/>
      <c r="T26" s="5"/>
      <c r="U26" s="4"/>
      <c r="V26" s="4"/>
      <c r="W26" s="5"/>
      <c r="X26" s="5"/>
      <c r="Y26" s="5"/>
      <c r="Z26" s="5"/>
      <c r="AA26" s="5"/>
      <c r="AB26" s="4"/>
      <c r="AC26" s="4"/>
      <c r="AD26" s="4"/>
      <c r="AE26" s="4"/>
      <c r="AF26" s="4"/>
      <c r="AG26" s="5"/>
      <c r="AH26" s="5"/>
      <c r="AI26" s="5"/>
      <c r="AJ26" s="5"/>
      <c r="AK26" s="5"/>
      <c r="AL26" s="5"/>
      <c r="AM26" s="5"/>
      <c r="AN26" s="5"/>
      <c r="AO26" s="5"/>
      <c r="AP26" s="7">
        <v>0.11600000000000001</v>
      </c>
      <c r="AQ26" s="7">
        <v>9.7000000000000003E-2</v>
      </c>
      <c r="AR26" s="5"/>
      <c r="AS26" s="5"/>
      <c r="AT26" s="5"/>
      <c r="AU26" s="4"/>
      <c r="AV26" s="4"/>
      <c r="AW26" s="5"/>
      <c r="AX26" s="4"/>
      <c r="AY26" s="4"/>
      <c r="AZ26" s="5"/>
      <c r="BA26" s="4"/>
      <c r="BB26" s="4"/>
      <c r="BC26" s="4"/>
      <c r="BD26" s="5"/>
      <c r="BE26" s="5"/>
      <c r="BF26" s="5"/>
      <c r="BG26" s="5"/>
      <c r="BH26" s="5"/>
      <c r="BI26" s="5"/>
      <c r="BJ26" s="5"/>
      <c r="BK26" s="11">
        <v>1.21</v>
      </c>
      <c r="BL26" s="11">
        <v>1.25</v>
      </c>
      <c r="BM26" s="4"/>
      <c r="BN26" s="4"/>
      <c r="BO26" s="4"/>
      <c r="BP26" s="4"/>
      <c r="BQ26" s="4"/>
      <c r="BR26" s="5"/>
      <c r="BS26" s="7">
        <v>0.11700000000000001</v>
      </c>
      <c r="BT26" s="7">
        <v>0.11600000000000001</v>
      </c>
      <c r="BU26" s="5"/>
      <c r="BV26" s="5"/>
      <c r="BW26" s="5"/>
      <c r="BX26" s="4"/>
      <c r="BY26" s="4"/>
      <c r="BZ26" s="5"/>
      <c r="CA26" s="6"/>
      <c r="CB26" s="6"/>
      <c r="CC26" s="5"/>
      <c r="CD26" s="5"/>
      <c r="CE26" s="4"/>
      <c r="CF26" s="5"/>
      <c r="CG26" s="4"/>
      <c r="CH26" s="4"/>
      <c r="CI26" s="5"/>
      <c r="CJ26" s="5"/>
      <c r="CK26" s="5"/>
      <c r="CL26" s="5"/>
      <c r="CM26" s="5"/>
      <c r="CN26" s="5"/>
      <c r="CO26" s="7"/>
      <c r="CP26" s="7"/>
      <c r="CQ26" s="7"/>
      <c r="CR26" s="7"/>
      <c r="CS26" s="7"/>
      <c r="CT26" s="7"/>
      <c r="CU26" s="7"/>
      <c r="CV26" s="7">
        <v>7.6300000000000007E-2</v>
      </c>
      <c r="CW26" s="7">
        <v>5.7200000000000001E-2</v>
      </c>
      <c r="DW26"/>
      <c r="DX26"/>
    </row>
    <row r="27" spans="1:128" s="9" customFormat="1" x14ac:dyDescent="0.25">
      <c r="A27"/>
      <c r="B27" s="48"/>
      <c r="C27" s="10"/>
      <c r="D27" s="20"/>
      <c r="E27" s="20"/>
      <c r="F27" s="20"/>
      <c r="G27" s="20"/>
      <c r="H27" s="4"/>
      <c r="I27" s="4"/>
      <c r="J27" s="5"/>
      <c r="K27" s="4"/>
      <c r="L27" s="4"/>
      <c r="M27" s="4"/>
      <c r="N27" s="5"/>
      <c r="O27" s="5"/>
      <c r="P27" s="4"/>
      <c r="Q27" s="4"/>
      <c r="R27" s="4"/>
      <c r="S27" s="4"/>
      <c r="T27" s="5"/>
      <c r="U27" s="4"/>
      <c r="V27" s="4"/>
      <c r="W27" s="5"/>
      <c r="X27" s="5"/>
      <c r="Y27" s="5"/>
      <c r="Z27" s="5"/>
      <c r="AA27" s="5"/>
      <c r="AB27" s="4"/>
      <c r="AC27" s="4"/>
      <c r="AD27" s="4"/>
      <c r="AE27" s="4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4"/>
      <c r="AV27" s="4"/>
      <c r="AW27" s="5"/>
      <c r="AX27" s="4"/>
      <c r="AY27" s="4"/>
      <c r="AZ27" s="5"/>
      <c r="BA27" s="4"/>
      <c r="BB27" s="4"/>
      <c r="BC27" s="4"/>
      <c r="BD27" s="5"/>
      <c r="BE27" s="5"/>
      <c r="BF27" s="5"/>
      <c r="BG27" s="5"/>
      <c r="BH27" s="5"/>
      <c r="BI27" s="5"/>
      <c r="BJ27" s="5"/>
      <c r="BK27" s="7">
        <v>8.3199999999999996E-2</v>
      </c>
      <c r="BL27" s="7">
        <v>8.8099999999999998E-2</v>
      </c>
      <c r="BM27" s="4"/>
      <c r="BN27" s="4"/>
      <c r="BO27" s="4"/>
      <c r="BP27" s="4"/>
      <c r="BQ27" s="4"/>
      <c r="BR27" s="5"/>
      <c r="BS27" s="4"/>
      <c r="BT27" s="6"/>
      <c r="BU27" s="5"/>
      <c r="BV27" s="5"/>
      <c r="BW27" s="5"/>
      <c r="BX27" s="4"/>
      <c r="BY27" s="4"/>
      <c r="BZ27" s="5"/>
      <c r="CA27" s="6"/>
      <c r="CB27" s="6"/>
      <c r="CC27" s="5"/>
      <c r="CD27" s="5"/>
      <c r="CE27" s="4"/>
      <c r="CF27" s="5"/>
      <c r="CX27"/>
      <c r="CY27"/>
      <c r="CZ27"/>
      <c r="DA27"/>
      <c r="DB27"/>
    </row>
    <row r="28" spans="1:128" x14ac:dyDescent="0.25">
      <c r="H28" s="22" t="s">
        <v>136</v>
      </c>
      <c r="I28" s="22"/>
      <c r="J28" s="22"/>
      <c r="K28" s="22"/>
      <c r="L28" s="22"/>
      <c r="M28" s="22"/>
      <c r="O28" s="22" t="s">
        <v>136</v>
      </c>
      <c r="P28" s="22"/>
      <c r="Q28" s="22"/>
      <c r="R28" s="22"/>
      <c r="S28" s="22"/>
      <c r="T28" s="22"/>
      <c r="AA28" s="22" t="s">
        <v>136</v>
      </c>
      <c r="AB28" s="22"/>
      <c r="AC28" s="22"/>
      <c r="AD28" s="22"/>
      <c r="AE28" s="22"/>
      <c r="AF28" s="22"/>
      <c r="AI28" s="22" t="s">
        <v>136</v>
      </c>
      <c r="AJ28" s="22"/>
      <c r="AK28" s="22"/>
      <c r="AL28" s="22"/>
      <c r="AM28" s="22"/>
      <c r="AN28" s="22"/>
      <c r="AP28" s="22" t="s">
        <v>136</v>
      </c>
      <c r="AQ28" s="22"/>
      <c r="AR28" s="22"/>
      <c r="AS28" s="22"/>
      <c r="AT28" s="22"/>
      <c r="AU28" s="22"/>
      <c r="BC28" s="22" t="s">
        <v>136</v>
      </c>
      <c r="BD28" s="22"/>
      <c r="BE28" s="22"/>
      <c r="BF28" s="22"/>
      <c r="BG28" s="22"/>
      <c r="BH28" s="22"/>
      <c r="BK28" s="22" t="s">
        <v>136</v>
      </c>
      <c r="BL28" s="22"/>
      <c r="BM28" s="22"/>
      <c r="BN28" s="22"/>
      <c r="BO28" s="22"/>
      <c r="BP28" s="22"/>
      <c r="BS28" s="22" t="s">
        <v>136</v>
      </c>
      <c r="BT28" s="22"/>
      <c r="BU28" s="22"/>
      <c r="BV28" s="22"/>
      <c r="BW28" s="22"/>
      <c r="BX28" s="22"/>
      <c r="CG28" s="22" t="s">
        <v>136</v>
      </c>
      <c r="CH28" s="22"/>
      <c r="CI28" s="22"/>
      <c r="CJ28" s="22"/>
      <c r="CK28" s="22"/>
      <c r="CL28" s="22"/>
      <c r="CO28" s="22" t="s">
        <v>136</v>
      </c>
      <c r="CP28" s="22"/>
      <c r="CQ28" s="22"/>
      <c r="CR28" s="22"/>
      <c r="CS28" s="22"/>
      <c r="CT28" s="22"/>
      <c r="CV28" s="22" t="s">
        <v>136</v>
      </c>
      <c r="CW28" s="22"/>
      <c r="CX28" s="22"/>
      <c r="CY28" s="22"/>
      <c r="CZ28" s="22"/>
      <c r="DA28" s="22"/>
      <c r="DN28" s="22" t="s">
        <v>136</v>
      </c>
      <c r="DO28" s="22"/>
      <c r="DP28" s="22"/>
      <c r="DQ28" s="22"/>
      <c r="DR28" s="22"/>
      <c r="DS28" s="22"/>
    </row>
    <row r="29" spans="1:128" x14ac:dyDescent="0.25">
      <c r="H29" s="22" t="s">
        <v>332</v>
      </c>
      <c r="I29" s="22"/>
      <c r="J29" s="22"/>
      <c r="K29" s="22"/>
      <c r="L29" s="22"/>
      <c r="M29" s="22"/>
      <c r="O29" s="22" t="s">
        <v>333</v>
      </c>
      <c r="P29" s="22"/>
      <c r="Q29" s="22"/>
      <c r="R29" s="22"/>
      <c r="S29" s="22"/>
      <c r="T29" s="22"/>
      <c r="AA29" s="22" t="s">
        <v>334</v>
      </c>
      <c r="AB29" s="22"/>
      <c r="AC29" s="22"/>
      <c r="AD29" s="22"/>
      <c r="AE29" s="22"/>
      <c r="AF29" s="22"/>
      <c r="AI29" s="22" t="s">
        <v>335</v>
      </c>
      <c r="AJ29" s="22"/>
      <c r="AK29" s="22"/>
      <c r="AL29" s="22"/>
      <c r="AM29" s="22"/>
      <c r="AN29" s="22"/>
      <c r="AP29" s="22" t="s">
        <v>336</v>
      </c>
      <c r="AQ29" s="22"/>
      <c r="AR29" s="22"/>
      <c r="AS29" s="22"/>
      <c r="AT29" s="22"/>
      <c r="AU29" s="22"/>
      <c r="BC29" s="22" t="s">
        <v>337</v>
      </c>
      <c r="BD29" s="22"/>
      <c r="BE29" s="22"/>
      <c r="BF29" s="22"/>
      <c r="BG29" s="22"/>
      <c r="BH29" s="22"/>
      <c r="BK29" s="22" t="s">
        <v>338</v>
      </c>
      <c r="BL29" s="22"/>
      <c r="BM29" s="22"/>
      <c r="BN29" s="22"/>
      <c r="BO29" s="22"/>
      <c r="BP29" s="22"/>
      <c r="BS29" s="22" t="s">
        <v>339</v>
      </c>
      <c r="BT29" s="22"/>
      <c r="BU29" s="22"/>
      <c r="BV29" s="22"/>
      <c r="BW29" s="22"/>
      <c r="BX29" s="22"/>
      <c r="CG29" s="22" t="s">
        <v>340</v>
      </c>
      <c r="CH29" s="22"/>
      <c r="CI29" s="22"/>
      <c r="CJ29" s="22"/>
      <c r="CK29" s="22"/>
      <c r="CL29" s="22"/>
      <c r="CO29" s="22" t="s">
        <v>341</v>
      </c>
      <c r="CP29" s="22"/>
      <c r="CQ29" s="22"/>
      <c r="CR29" s="22"/>
      <c r="CS29" s="22"/>
      <c r="CT29" s="22"/>
      <c r="CV29" s="22" t="s">
        <v>342</v>
      </c>
      <c r="CW29" s="22"/>
      <c r="CX29" s="22"/>
      <c r="CY29" s="22"/>
      <c r="CZ29" s="22"/>
      <c r="DA29" s="22"/>
      <c r="DN29" s="22" t="s">
        <v>343</v>
      </c>
      <c r="DO29" s="22"/>
      <c r="DP29" s="22"/>
      <c r="DQ29" s="22"/>
      <c r="DR29" s="22"/>
      <c r="DS29" s="22"/>
    </row>
    <row r="30" spans="1:128" x14ac:dyDescent="0.25">
      <c r="H30" s="22" t="s">
        <v>344</v>
      </c>
      <c r="I30" s="22"/>
      <c r="J30" s="22"/>
      <c r="K30" s="22"/>
      <c r="L30" s="22"/>
      <c r="M30" s="22"/>
      <c r="O30" s="22" t="s">
        <v>345</v>
      </c>
      <c r="P30" s="22"/>
      <c r="Q30" s="22"/>
      <c r="R30" s="22"/>
      <c r="S30" s="22"/>
      <c r="T30" s="22"/>
      <c r="AA30" s="22" t="s">
        <v>346</v>
      </c>
      <c r="AB30" s="22"/>
      <c r="AC30" s="22"/>
      <c r="AD30" s="22"/>
      <c r="AE30" s="22"/>
      <c r="AF30" s="22"/>
      <c r="AI30" s="22" t="s">
        <v>347</v>
      </c>
      <c r="AJ30" s="22"/>
      <c r="AK30" s="22"/>
      <c r="AL30" s="22"/>
      <c r="AM30" s="22"/>
      <c r="AN30" s="22"/>
      <c r="AP30" s="22" t="s">
        <v>348</v>
      </c>
      <c r="AQ30" s="22"/>
      <c r="AR30" s="22"/>
      <c r="AS30" s="22"/>
      <c r="AT30" s="22"/>
      <c r="AU30" s="22"/>
      <c r="BC30" s="22" t="s">
        <v>349</v>
      </c>
      <c r="BD30" s="22"/>
      <c r="BE30" s="22"/>
      <c r="BF30" s="22"/>
      <c r="BG30" s="22"/>
      <c r="BH30" s="22"/>
      <c r="BK30" s="22" t="s">
        <v>350</v>
      </c>
      <c r="BL30" s="22"/>
      <c r="BM30" s="22"/>
      <c r="BN30" s="22"/>
      <c r="BO30" s="22"/>
      <c r="BP30" s="22"/>
      <c r="BS30" s="22" t="s">
        <v>351</v>
      </c>
      <c r="BT30" s="22"/>
      <c r="BU30" s="22"/>
      <c r="BV30" s="22"/>
      <c r="BW30" s="22"/>
      <c r="BX30" s="22"/>
      <c r="CG30" s="22" t="s">
        <v>352</v>
      </c>
      <c r="CH30" s="22"/>
      <c r="CI30" s="22"/>
      <c r="CJ30" s="22"/>
      <c r="CK30" s="22"/>
      <c r="CL30" s="22"/>
      <c r="CO30" s="22" t="s">
        <v>353</v>
      </c>
      <c r="CP30" s="22"/>
      <c r="CQ30" s="22"/>
      <c r="CR30" s="22"/>
      <c r="CS30" s="22"/>
      <c r="CT30" s="22"/>
      <c r="CV30" s="22" t="s">
        <v>354</v>
      </c>
      <c r="CW30" s="22"/>
      <c r="CX30" s="22"/>
      <c r="CY30" s="22"/>
      <c r="CZ30" s="22"/>
      <c r="DA30" s="22"/>
      <c r="DN30" s="22" t="s">
        <v>355</v>
      </c>
      <c r="DO30" s="22"/>
      <c r="DP30" s="22"/>
      <c r="DQ30" s="22"/>
      <c r="DR30" s="22"/>
      <c r="DS30" s="22"/>
    </row>
    <row r="31" spans="1:128" x14ac:dyDescent="0.25">
      <c r="H31" s="24"/>
      <c r="I31" s="24"/>
      <c r="J31" s="24"/>
      <c r="K31" s="24"/>
      <c r="L31" s="24"/>
      <c r="M31" s="24"/>
      <c r="O31" s="24"/>
      <c r="P31" s="24"/>
      <c r="Q31" s="24"/>
      <c r="R31" s="24"/>
      <c r="S31" s="24"/>
      <c r="T31" s="24"/>
      <c r="AA31" s="24"/>
      <c r="AB31" s="24"/>
      <c r="AC31" s="24"/>
      <c r="AD31" s="24"/>
      <c r="AE31" s="24"/>
      <c r="AF31" s="24"/>
      <c r="AI31" s="24"/>
      <c r="AJ31" s="24"/>
      <c r="AK31" s="24"/>
      <c r="AL31" s="24"/>
      <c r="AM31" s="24"/>
      <c r="AN31" s="24"/>
      <c r="AP31" s="24"/>
      <c r="AQ31" s="24"/>
      <c r="AR31" s="24"/>
      <c r="AS31" s="24"/>
      <c r="AT31" s="24"/>
      <c r="AU31" s="24"/>
      <c r="BC31" s="24"/>
      <c r="BD31" s="24"/>
      <c r="BE31" s="24"/>
      <c r="BF31" s="24"/>
      <c r="BG31" s="24"/>
      <c r="BH31" s="24"/>
      <c r="BK31" s="24"/>
      <c r="BL31" s="24"/>
      <c r="BM31" s="24"/>
      <c r="BN31" s="24"/>
      <c r="BO31" s="24"/>
      <c r="BP31" s="24"/>
      <c r="BS31" s="24"/>
      <c r="BT31" s="24"/>
      <c r="BU31" s="24"/>
      <c r="BV31" s="24"/>
      <c r="BW31" s="24"/>
      <c r="BX31" s="24"/>
      <c r="CG31" s="24"/>
      <c r="CH31" s="24"/>
      <c r="CI31" s="24"/>
      <c r="CJ31" s="24"/>
      <c r="CK31" s="24"/>
      <c r="CL31" s="24"/>
      <c r="CO31" s="24"/>
      <c r="CP31" s="24"/>
      <c r="CQ31" s="24"/>
      <c r="CR31" s="24"/>
      <c r="CS31" s="24"/>
      <c r="CT31" s="24"/>
      <c r="CV31" s="24"/>
      <c r="CW31" s="24"/>
      <c r="CX31" s="24"/>
      <c r="CY31" s="24"/>
      <c r="CZ31" s="24"/>
      <c r="DA31" s="24"/>
      <c r="DN31" s="24"/>
      <c r="DO31" s="24"/>
      <c r="DP31" s="24"/>
      <c r="DQ31" s="24"/>
      <c r="DR31" s="24"/>
      <c r="DS31" s="24"/>
    </row>
    <row r="32" spans="1:128" ht="15.75" thickBot="1" x14ac:dyDescent="0.3">
      <c r="H32" s="26" t="s">
        <v>186</v>
      </c>
      <c r="I32" s="24"/>
      <c r="J32" s="24"/>
      <c r="K32" s="24"/>
      <c r="L32" s="24"/>
      <c r="M32" s="24"/>
      <c r="O32" s="26" t="s">
        <v>186</v>
      </c>
      <c r="P32" s="24"/>
      <c r="Q32" s="24"/>
      <c r="R32" s="24"/>
      <c r="S32" s="24"/>
      <c r="T32" s="24"/>
      <c r="AA32" s="26" t="s">
        <v>186</v>
      </c>
      <c r="AB32" s="24"/>
      <c r="AC32" s="24"/>
      <c r="AD32" s="24"/>
      <c r="AE32" s="24"/>
      <c r="AF32" s="24"/>
      <c r="AI32" s="26" t="s">
        <v>186</v>
      </c>
      <c r="AJ32" s="24"/>
      <c r="AK32" s="24"/>
      <c r="AL32" s="24"/>
      <c r="AM32" s="24"/>
      <c r="AN32" s="24"/>
      <c r="AP32" s="26" t="s">
        <v>186</v>
      </c>
      <c r="AQ32" s="24"/>
      <c r="AR32" s="24"/>
      <c r="AS32" s="24"/>
      <c r="AT32" s="24"/>
      <c r="AU32" s="24"/>
      <c r="BC32" s="26" t="s">
        <v>186</v>
      </c>
      <c r="BD32" s="24"/>
      <c r="BE32" s="24"/>
      <c r="BF32" s="24"/>
      <c r="BG32" s="24"/>
      <c r="BH32" s="24"/>
      <c r="BK32" s="26" t="s">
        <v>186</v>
      </c>
      <c r="BL32" s="24"/>
      <c r="BM32" s="24"/>
      <c r="BN32" s="24"/>
      <c r="BO32" s="24"/>
      <c r="BP32" s="24"/>
      <c r="BS32" s="26" t="s">
        <v>186</v>
      </c>
      <c r="BT32" s="24"/>
      <c r="BU32" s="24"/>
      <c r="BV32" s="24"/>
      <c r="BW32" s="24"/>
      <c r="BX32" s="24"/>
      <c r="CG32" s="26" t="s">
        <v>186</v>
      </c>
      <c r="CH32" s="24"/>
      <c r="CI32" s="24"/>
      <c r="CJ32" s="24"/>
      <c r="CK32" s="24"/>
      <c r="CL32" s="24"/>
      <c r="CO32" s="26" t="s">
        <v>186</v>
      </c>
      <c r="CP32" s="24"/>
      <c r="CQ32" s="24"/>
      <c r="CR32" s="24"/>
      <c r="CS32" s="24"/>
      <c r="CT32" s="24"/>
      <c r="CV32" s="26" t="s">
        <v>186</v>
      </c>
      <c r="CW32" s="24"/>
      <c r="CX32" s="24"/>
      <c r="CY32" s="24"/>
      <c r="CZ32" s="24"/>
      <c r="DA32" s="24"/>
      <c r="DN32" s="26" t="s">
        <v>186</v>
      </c>
      <c r="DO32" s="24"/>
      <c r="DP32" s="24"/>
      <c r="DQ32" s="24"/>
      <c r="DR32" s="24"/>
      <c r="DS32" s="24"/>
    </row>
    <row r="33" spans="8:123" x14ac:dyDescent="0.25">
      <c r="H33" s="27"/>
      <c r="I33" s="27" t="s">
        <v>187</v>
      </c>
      <c r="J33" s="27" t="s">
        <v>188</v>
      </c>
      <c r="K33" s="27" t="s">
        <v>189</v>
      </c>
      <c r="L33" s="27" t="s">
        <v>190</v>
      </c>
      <c r="M33" s="27" t="s">
        <v>191</v>
      </c>
      <c r="O33" s="27"/>
      <c r="P33" s="27" t="s">
        <v>192</v>
      </c>
      <c r="Q33" s="27" t="s">
        <v>193</v>
      </c>
      <c r="R33" s="27" t="s">
        <v>189</v>
      </c>
      <c r="S33" s="27" t="s">
        <v>190</v>
      </c>
      <c r="T33" s="27" t="s">
        <v>191</v>
      </c>
      <c r="AA33" s="27"/>
      <c r="AB33" s="27" t="s">
        <v>356</v>
      </c>
      <c r="AC33" s="27" t="s">
        <v>357</v>
      </c>
      <c r="AD33" s="27" t="s">
        <v>189</v>
      </c>
      <c r="AE33" s="27" t="s">
        <v>190</v>
      </c>
      <c r="AF33" s="27" t="s">
        <v>191</v>
      </c>
      <c r="AI33" s="27"/>
      <c r="AJ33" s="27" t="s">
        <v>358</v>
      </c>
      <c r="AK33" s="27" t="s">
        <v>359</v>
      </c>
      <c r="AL33" s="27" t="s">
        <v>189</v>
      </c>
      <c r="AM33" s="27" t="s">
        <v>190</v>
      </c>
      <c r="AN33" s="27" t="s">
        <v>191</v>
      </c>
      <c r="AP33" s="27"/>
      <c r="AQ33" s="27" t="s">
        <v>360</v>
      </c>
      <c r="AR33" s="27" t="s">
        <v>361</v>
      </c>
      <c r="AS33" s="27" t="s">
        <v>189</v>
      </c>
      <c r="AT33" s="27" t="s">
        <v>190</v>
      </c>
      <c r="AU33" s="27" t="s">
        <v>191</v>
      </c>
      <c r="BC33" s="27"/>
      <c r="BD33" s="27" t="s">
        <v>362</v>
      </c>
      <c r="BE33" s="27" t="s">
        <v>200</v>
      </c>
      <c r="BF33" s="27" t="s">
        <v>189</v>
      </c>
      <c r="BG33" s="27" t="s">
        <v>190</v>
      </c>
      <c r="BH33" s="27" t="s">
        <v>191</v>
      </c>
      <c r="BK33" s="27"/>
      <c r="BL33" s="27" t="s">
        <v>363</v>
      </c>
      <c r="BM33" s="27" t="s">
        <v>202</v>
      </c>
      <c r="BN33" s="27" t="s">
        <v>189</v>
      </c>
      <c r="BO33" s="27" t="s">
        <v>190</v>
      </c>
      <c r="BP33" s="27" t="s">
        <v>191</v>
      </c>
      <c r="BS33" s="27"/>
      <c r="BT33" s="27" t="s">
        <v>364</v>
      </c>
      <c r="BU33" s="27" t="s">
        <v>204</v>
      </c>
      <c r="BV33" s="27" t="s">
        <v>189</v>
      </c>
      <c r="BW33" s="27" t="s">
        <v>190</v>
      </c>
      <c r="BX33" s="27" t="s">
        <v>191</v>
      </c>
      <c r="CG33" s="27"/>
      <c r="CH33" s="27" t="s">
        <v>365</v>
      </c>
      <c r="CI33" s="27" t="s">
        <v>366</v>
      </c>
      <c r="CJ33" s="27" t="s">
        <v>189</v>
      </c>
      <c r="CK33" s="27" t="s">
        <v>190</v>
      </c>
      <c r="CL33" s="27" t="s">
        <v>191</v>
      </c>
      <c r="CO33" s="27"/>
      <c r="CP33" s="27" t="s">
        <v>367</v>
      </c>
      <c r="CQ33" s="27" t="s">
        <v>368</v>
      </c>
      <c r="CR33" s="27" t="s">
        <v>189</v>
      </c>
      <c r="CS33" s="27" t="s">
        <v>190</v>
      </c>
      <c r="CT33" s="27" t="s">
        <v>191</v>
      </c>
      <c r="CV33" s="27"/>
      <c r="CW33" s="27" t="s">
        <v>369</v>
      </c>
      <c r="CX33" s="27" t="s">
        <v>370</v>
      </c>
      <c r="CY33" s="27" t="s">
        <v>189</v>
      </c>
      <c r="CZ33" s="27" t="s">
        <v>190</v>
      </c>
      <c r="DA33" s="27" t="s">
        <v>191</v>
      </c>
      <c r="DN33" s="27"/>
      <c r="DO33" s="27" t="s">
        <v>371</v>
      </c>
      <c r="DP33" s="27" t="s">
        <v>372</v>
      </c>
      <c r="DQ33" s="27" t="s">
        <v>189</v>
      </c>
      <c r="DR33" s="27" t="s">
        <v>190</v>
      </c>
      <c r="DS33" s="27" t="s">
        <v>191</v>
      </c>
    </row>
    <row r="34" spans="8:123" x14ac:dyDescent="0.25">
      <c r="H34" s="28"/>
      <c r="I34" s="29">
        <v>3.22</v>
      </c>
      <c r="J34" s="29">
        <v>3.44</v>
      </c>
      <c r="K34" s="29">
        <v>-0.21999999999999975</v>
      </c>
      <c r="L34" s="30">
        <v>15</v>
      </c>
      <c r="M34" s="30">
        <v>-15</v>
      </c>
      <c r="O34" s="28"/>
      <c r="P34" s="29">
        <v>6.93</v>
      </c>
      <c r="Q34" s="29">
        <v>7.12</v>
      </c>
      <c r="R34" s="29">
        <v>-0.19000000000000039</v>
      </c>
      <c r="S34" s="30">
        <v>11</v>
      </c>
      <c r="T34" s="30">
        <v>-11</v>
      </c>
      <c r="AA34" s="28"/>
      <c r="AB34" s="29">
        <v>1.64</v>
      </c>
      <c r="AC34" s="29">
        <v>1.44</v>
      </c>
      <c r="AD34" s="29">
        <v>0.19999999999999996</v>
      </c>
      <c r="AE34" s="30">
        <v>10</v>
      </c>
      <c r="AF34" s="30">
        <v>10</v>
      </c>
      <c r="AI34" s="28"/>
      <c r="AJ34" s="29">
        <v>0.13700000000000001</v>
      </c>
      <c r="AK34" s="29">
        <v>9.1700000000000004E-2</v>
      </c>
      <c r="AL34" s="29">
        <v>4.5300000000000007E-2</v>
      </c>
      <c r="AM34" s="30">
        <v>1</v>
      </c>
      <c r="AN34" s="30">
        <v>1</v>
      </c>
      <c r="AP34" s="28"/>
      <c r="AQ34" s="29">
        <v>4.16</v>
      </c>
      <c r="AR34" s="29">
        <v>3.88</v>
      </c>
      <c r="AS34" s="29">
        <v>0.28000000000000025</v>
      </c>
      <c r="AT34" s="30">
        <v>18</v>
      </c>
      <c r="AU34" s="30">
        <v>18</v>
      </c>
      <c r="BC34" s="28"/>
      <c r="BD34" s="29">
        <v>4.99</v>
      </c>
      <c r="BE34" s="29">
        <v>4.8</v>
      </c>
      <c r="BF34" s="29">
        <v>0.19000000000000039</v>
      </c>
      <c r="BG34" s="30">
        <v>14.5</v>
      </c>
      <c r="BH34" s="30">
        <v>14.5</v>
      </c>
      <c r="BK34" s="28"/>
      <c r="BL34" s="29">
        <v>9.86</v>
      </c>
      <c r="BM34" s="29">
        <v>10.6</v>
      </c>
      <c r="BN34" s="29">
        <v>-0.74000000000000021</v>
      </c>
      <c r="BO34" s="30">
        <v>21</v>
      </c>
      <c r="BP34" s="30">
        <v>-21</v>
      </c>
      <c r="BS34" s="28"/>
      <c r="BT34" s="29">
        <v>1.91</v>
      </c>
      <c r="BU34" s="29">
        <v>1.73</v>
      </c>
      <c r="BV34" s="29">
        <v>0.17999999999999994</v>
      </c>
      <c r="BW34" s="30">
        <v>17</v>
      </c>
      <c r="BX34" s="30">
        <v>17</v>
      </c>
      <c r="CG34" s="28"/>
      <c r="CH34" s="29">
        <v>6.69</v>
      </c>
      <c r="CI34" s="29">
        <v>5.82</v>
      </c>
      <c r="CJ34" s="29">
        <v>0.87000000000000011</v>
      </c>
      <c r="CK34" s="30">
        <v>17</v>
      </c>
      <c r="CL34" s="30">
        <v>17</v>
      </c>
      <c r="CO34" s="28"/>
      <c r="CP34" s="29">
        <v>9.06</v>
      </c>
      <c r="CQ34" s="29">
        <v>8.33</v>
      </c>
      <c r="CR34" s="29">
        <v>0.73000000000000043</v>
      </c>
      <c r="CS34" s="30">
        <v>13</v>
      </c>
      <c r="CT34" s="30">
        <v>13</v>
      </c>
      <c r="CV34" s="28"/>
      <c r="CW34" s="29">
        <v>7.52</v>
      </c>
      <c r="CX34" s="29">
        <v>7.81</v>
      </c>
      <c r="CY34" s="29">
        <v>-0.29000000000000004</v>
      </c>
      <c r="CZ34" s="30">
        <v>18</v>
      </c>
      <c r="DA34" s="30">
        <v>-18</v>
      </c>
      <c r="DN34" s="28"/>
      <c r="DO34" s="29">
        <v>0.15</v>
      </c>
      <c r="DP34" s="29">
        <v>0.105</v>
      </c>
      <c r="DQ34" s="29">
        <v>4.4999999999999998E-2</v>
      </c>
      <c r="DR34" s="30">
        <v>2</v>
      </c>
      <c r="DS34" s="30">
        <v>2</v>
      </c>
    </row>
    <row r="35" spans="8:123" x14ac:dyDescent="0.25">
      <c r="H35" s="28"/>
      <c r="I35" s="31">
        <v>1.64</v>
      </c>
      <c r="J35" s="31">
        <v>0.16700000000000001</v>
      </c>
      <c r="K35" s="31">
        <v>1.4729999999999999</v>
      </c>
      <c r="L35" s="32">
        <v>22</v>
      </c>
      <c r="M35" s="32">
        <v>22</v>
      </c>
      <c r="O35" s="28"/>
      <c r="P35" s="31">
        <v>3.05</v>
      </c>
      <c r="Q35" s="31">
        <v>2.48</v>
      </c>
      <c r="R35" s="31">
        <v>0.56999999999999984</v>
      </c>
      <c r="S35" s="32">
        <v>16</v>
      </c>
      <c r="T35" s="32">
        <v>16</v>
      </c>
      <c r="AA35" s="28"/>
      <c r="AB35" s="31">
        <v>0.39300000000000002</v>
      </c>
      <c r="AC35" s="31">
        <v>0</v>
      </c>
      <c r="AD35" s="31">
        <v>0.39300000000000002</v>
      </c>
      <c r="AE35" s="32">
        <v>12</v>
      </c>
      <c r="AF35" s="32">
        <v>12</v>
      </c>
      <c r="AI35" s="33"/>
      <c r="AJ35" s="34">
        <v>0.27500000000000002</v>
      </c>
      <c r="AK35" s="34">
        <v>0</v>
      </c>
      <c r="AL35" s="34">
        <v>0.27500000000000002</v>
      </c>
      <c r="AM35" s="35">
        <v>2</v>
      </c>
      <c r="AN35" s="35">
        <v>2</v>
      </c>
      <c r="AP35" s="28"/>
      <c r="AQ35" s="31">
        <v>1.56</v>
      </c>
      <c r="AR35" s="31">
        <v>0.104</v>
      </c>
      <c r="AS35" s="31">
        <v>1.456</v>
      </c>
      <c r="AT35" s="32">
        <v>22</v>
      </c>
      <c r="AU35" s="32">
        <v>22</v>
      </c>
      <c r="BC35" s="28"/>
      <c r="BD35" s="31">
        <v>1.86</v>
      </c>
      <c r="BE35" s="31">
        <v>0</v>
      </c>
      <c r="BF35" s="31">
        <v>1.86</v>
      </c>
      <c r="BG35" s="32">
        <v>22</v>
      </c>
      <c r="BH35" s="32">
        <v>22</v>
      </c>
      <c r="BK35" s="28"/>
      <c r="BL35" s="31">
        <v>2.87</v>
      </c>
      <c r="BM35" s="31">
        <v>0.68100000000000005</v>
      </c>
      <c r="BN35" s="31">
        <v>2.1890000000000001</v>
      </c>
      <c r="BO35" s="32">
        <v>23</v>
      </c>
      <c r="BP35" s="32">
        <v>23</v>
      </c>
      <c r="BS35" s="28"/>
      <c r="BT35" s="31">
        <v>1.51</v>
      </c>
      <c r="BU35" s="31">
        <v>0</v>
      </c>
      <c r="BV35" s="31">
        <v>1.51</v>
      </c>
      <c r="BW35" s="32">
        <v>21</v>
      </c>
      <c r="BX35" s="32">
        <v>21</v>
      </c>
      <c r="CG35" s="28"/>
      <c r="CH35" s="31">
        <v>2.99</v>
      </c>
      <c r="CI35" s="31">
        <v>0</v>
      </c>
      <c r="CJ35" s="31">
        <v>2.99</v>
      </c>
      <c r="CK35" s="32">
        <v>20</v>
      </c>
      <c r="CL35" s="32">
        <v>20</v>
      </c>
      <c r="CO35" s="28"/>
      <c r="CP35" s="31">
        <v>26.4</v>
      </c>
      <c r="CQ35" s="31">
        <v>1.06</v>
      </c>
      <c r="CR35" s="31">
        <v>25.34</v>
      </c>
      <c r="CS35" s="32">
        <v>19</v>
      </c>
      <c r="CT35" s="32">
        <v>19</v>
      </c>
      <c r="CV35" s="28"/>
      <c r="CW35" s="31">
        <v>3.94</v>
      </c>
      <c r="CX35" s="31">
        <v>1.82</v>
      </c>
      <c r="CY35" s="31">
        <v>2.12</v>
      </c>
      <c r="CZ35" s="32">
        <v>22</v>
      </c>
      <c r="DA35" s="32">
        <v>22</v>
      </c>
      <c r="DN35" s="28"/>
      <c r="DO35" s="31">
        <v>0.107</v>
      </c>
      <c r="DP35" s="31">
        <v>0</v>
      </c>
      <c r="DQ35" s="31">
        <v>0.107</v>
      </c>
      <c r="DR35" s="32">
        <v>4.5</v>
      </c>
      <c r="DS35" s="32">
        <v>4.5</v>
      </c>
    </row>
    <row r="36" spans="8:123" x14ac:dyDescent="0.25">
      <c r="H36" s="28"/>
      <c r="I36" s="31">
        <v>1.1399999999999999</v>
      </c>
      <c r="J36" s="31">
        <v>1.0900000000000001</v>
      </c>
      <c r="K36" s="31">
        <v>4.9999999999999822E-2</v>
      </c>
      <c r="L36" s="32">
        <v>8.5</v>
      </c>
      <c r="M36" s="32">
        <v>8.5</v>
      </c>
      <c r="O36" s="28"/>
      <c r="P36" s="31">
        <v>2.5299999999999998</v>
      </c>
      <c r="Q36" s="31">
        <v>2.62</v>
      </c>
      <c r="R36" s="31">
        <v>-9.0000000000000302E-2</v>
      </c>
      <c r="S36" s="32">
        <v>7</v>
      </c>
      <c r="T36" s="32">
        <v>-7</v>
      </c>
      <c r="AA36" s="28"/>
      <c r="AB36" s="31">
        <v>0.49</v>
      </c>
      <c r="AC36" s="31">
        <v>0.33</v>
      </c>
      <c r="AD36" s="31">
        <v>0.15999999999999998</v>
      </c>
      <c r="AE36" s="32">
        <v>9</v>
      </c>
      <c r="AF36" s="32">
        <v>9</v>
      </c>
      <c r="AI36" s="36" t="s">
        <v>239</v>
      </c>
      <c r="AJ36" s="31">
        <v>0.20600000000000002</v>
      </c>
      <c r="AK36" s="31">
        <v>4.5850000000000002E-2</v>
      </c>
      <c r="AL36" s="31"/>
      <c r="AM36" s="32"/>
      <c r="AN36" s="32"/>
      <c r="AP36" s="28"/>
      <c r="AQ36" s="31">
        <v>0.97399999999999998</v>
      </c>
      <c r="AR36" s="31">
        <v>0.78600000000000003</v>
      </c>
      <c r="AS36" s="31">
        <v>0.18799999999999994</v>
      </c>
      <c r="AT36" s="32">
        <v>17</v>
      </c>
      <c r="AU36" s="32">
        <v>17</v>
      </c>
      <c r="BC36" s="28"/>
      <c r="BD36" s="31">
        <v>0.85899999999999999</v>
      </c>
      <c r="BE36" s="31">
        <v>0.59799999999999998</v>
      </c>
      <c r="BF36" s="31">
        <v>0.26100000000000001</v>
      </c>
      <c r="BG36" s="32">
        <v>17</v>
      </c>
      <c r="BH36" s="32">
        <v>17</v>
      </c>
      <c r="BK36" s="28"/>
      <c r="BL36" s="31">
        <v>2.73</v>
      </c>
      <c r="BM36" s="31">
        <v>2.85</v>
      </c>
      <c r="BN36" s="31">
        <v>-0.12000000000000011</v>
      </c>
      <c r="BO36" s="32">
        <v>13</v>
      </c>
      <c r="BP36" s="32">
        <v>-13</v>
      </c>
      <c r="BS36" s="28"/>
      <c r="BT36" s="31">
        <v>1.06</v>
      </c>
      <c r="BU36" s="31">
        <v>0.71</v>
      </c>
      <c r="BV36" s="31">
        <v>0.35000000000000009</v>
      </c>
      <c r="BW36" s="32">
        <v>20</v>
      </c>
      <c r="BX36" s="32">
        <v>20</v>
      </c>
      <c r="CG36" s="28"/>
      <c r="CH36" s="31">
        <v>2.7</v>
      </c>
      <c r="CI36" s="31">
        <v>1.21</v>
      </c>
      <c r="CJ36" s="31">
        <v>1.4900000000000002</v>
      </c>
      <c r="CK36" s="32">
        <v>19</v>
      </c>
      <c r="CL36" s="32">
        <v>19</v>
      </c>
      <c r="CO36" s="28"/>
      <c r="CP36" s="31">
        <v>3.42</v>
      </c>
      <c r="CQ36" s="31">
        <v>2.74</v>
      </c>
      <c r="CR36" s="31">
        <v>0.67999999999999972</v>
      </c>
      <c r="CS36" s="32">
        <v>12</v>
      </c>
      <c r="CT36" s="32">
        <v>12</v>
      </c>
      <c r="CV36" s="28"/>
      <c r="CW36" s="31">
        <v>1.95</v>
      </c>
      <c r="CX36" s="31">
        <v>1.92</v>
      </c>
      <c r="CY36" s="31">
        <v>3.0000000000000027E-2</v>
      </c>
      <c r="CZ36" s="32">
        <v>6</v>
      </c>
      <c r="DA36" s="32">
        <v>6</v>
      </c>
      <c r="DN36" s="28"/>
      <c r="DO36" s="31">
        <v>8.9300000000000004E-2</v>
      </c>
      <c r="DP36" s="31">
        <v>0</v>
      </c>
      <c r="DQ36" s="31">
        <v>8.9300000000000004E-2</v>
      </c>
      <c r="DR36" s="32">
        <v>3</v>
      </c>
      <c r="DS36" s="32">
        <v>3</v>
      </c>
    </row>
    <row r="37" spans="8:123" x14ac:dyDescent="0.25">
      <c r="H37" s="28"/>
      <c r="I37" s="31">
        <v>3.27</v>
      </c>
      <c r="J37" s="31">
        <v>3.11</v>
      </c>
      <c r="K37" s="31">
        <v>0.16000000000000014</v>
      </c>
      <c r="L37" s="32">
        <v>13</v>
      </c>
      <c r="M37" s="32">
        <v>13</v>
      </c>
      <c r="O37" s="28"/>
      <c r="P37" s="31">
        <v>3.93</v>
      </c>
      <c r="Q37" s="31">
        <v>3.97</v>
      </c>
      <c r="R37" s="31">
        <v>-4.0000000000000036E-2</v>
      </c>
      <c r="S37" s="32">
        <v>4.5</v>
      </c>
      <c r="T37" s="32">
        <v>-4.5</v>
      </c>
      <c r="AA37" s="28"/>
      <c r="AB37" s="31">
        <v>0.65600000000000003</v>
      </c>
      <c r="AC37" s="31">
        <v>0.67700000000000005</v>
      </c>
      <c r="AD37" s="31">
        <v>-2.1000000000000019E-2</v>
      </c>
      <c r="AE37" s="32">
        <v>4</v>
      </c>
      <c r="AF37" s="32">
        <v>-4</v>
      </c>
      <c r="AI37" s="36" t="s">
        <v>240</v>
      </c>
      <c r="AJ37" s="31">
        <v>0.41200000000000003</v>
      </c>
      <c r="AK37" s="31">
        <v>9.1700000000000004E-2</v>
      </c>
      <c r="AL37" s="31"/>
      <c r="AM37" s="32"/>
      <c r="AN37" s="32"/>
      <c r="AP37" s="28"/>
      <c r="AQ37" s="31">
        <v>3.16</v>
      </c>
      <c r="AR37" s="31">
        <v>3.04</v>
      </c>
      <c r="AS37" s="31">
        <v>0.12000000000000011</v>
      </c>
      <c r="AT37" s="32">
        <v>15.5</v>
      </c>
      <c r="AU37" s="32">
        <v>15.5</v>
      </c>
      <c r="BC37" s="28"/>
      <c r="BD37" s="31">
        <v>2.2599999999999998</v>
      </c>
      <c r="BE37" s="31">
        <v>2.19</v>
      </c>
      <c r="BF37" s="31">
        <v>6.999999999999984E-2</v>
      </c>
      <c r="BG37" s="32">
        <v>10</v>
      </c>
      <c r="BH37" s="32">
        <v>10</v>
      </c>
      <c r="BK37" s="28"/>
      <c r="BL37" s="31">
        <v>6.4</v>
      </c>
      <c r="BM37" s="31">
        <v>6.39</v>
      </c>
      <c r="BN37" s="31">
        <v>1.0000000000000675E-2</v>
      </c>
      <c r="BO37" s="32">
        <v>4</v>
      </c>
      <c r="BP37" s="32">
        <v>4</v>
      </c>
      <c r="BS37" s="28"/>
      <c r="BT37" s="31">
        <v>2.12</v>
      </c>
      <c r="BU37" s="31">
        <v>2.14</v>
      </c>
      <c r="BV37" s="31">
        <v>-2.0000000000000018E-2</v>
      </c>
      <c r="BW37" s="32">
        <v>7</v>
      </c>
      <c r="BX37" s="32">
        <v>-7</v>
      </c>
      <c r="CG37" s="28"/>
      <c r="CH37" s="31">
        <v>2.88</v>
      </c>
      <c r="CI37" s="31">
        <v>3.14</v>
      </c>
      <c r="CJ37" s="31">
        <v>-0.26000000000000023</v>
      </c>
      <c r="CK37" s="32">
        <v>10</v>
      </c>
      <c r="CL37" s="32">
        <v>-10</v>
      </c>
      <c r="CO37" s="28"/>
      <c r="CP37" s="31">
        <v>8.44</v>
      </c>
      <c r="CQ37" s="31">
        <v>8.41</v>
      </c>
      <c r="CR37" s="31">
        <v>2.9999999999999361E-2</v>
      </c>
      <c r="CS37" s="32">
        <v>1.5</v>
      </c>
      <c r="CT37" s="32">
        <v>1.5</v>
      </c>
      <c r="CV37" s="28"/>
      <c r="CW37" s="31">
        <v>5.7</v>
      </c>
      <c r="CX37" s="31">
        <v>5.34</v>
      </c>
      <c r="CY37" s="31">
        <v>0.36000000000000032</v>
      </c>
      <c r="CZ37" s="32">
        <v>19</v>
      </c>
      <c r="DA37" s="32">
        <v>19</v>
      </c>
      <c r="DN37" s="28"/>
      <c r="DO37" s="31">
        <v>0.13800000000000001</v>
      </c>
      <c r="DP37" s="31">
        <v>0.14499999999999999</v>
      </c>
      <c r="DQ37" s="31">
        <v>-6.9999999999999785E-3</v>
      </c>
      <c r="DR37" s="32">
        <v>1</v>
      </c>
      <c r="DS37" s="32">
        <v>-1</v>
      </c>
    </row>
    <row r="38" spans="8:123" ht="15.75" thickBot="1" x14ac:dyDescent="0.3">
      <c r="H38" s="28"/>
      <c r="I38" s="31">
        <v>6.43</v>
      </c>
      <c r="J38" s="31">
        <v>6.85</v>
      </c>
      <c r="K38" s="31">
        <v>-0.41999999999999993</v>
      </c>
      <c r="L38" s="32">
        <v>17</v>
      </c>
      <c r="M38" s="32">
        <v>-17</v>
      </c>
      <c r="O38" s="28"/>
      <c r="P38" s="31">
        <v>47.4</v>
      </c>
      <c r="Q38" s="31">
        <v>46.8</v>
      </c>
      <c r="R38" s="31">
        <v>0.60000000000000142</v>
      </c>
      <c r="S38" s="32">
        <v>18</v>
      </c>
      <c r="T38" s="32">
        <v>18</v>
      </c>
      <c r="AA38" s="28"/>
      <c r="AB38" s="31">
        <v>0.29699999999999999</v>
      </c>
      <c r="AC38" s="31">
        <v>0.22</v>
      </c>
      <c r="AD38" s="31">
        <v>7.6999999999999985E-2</v>
      </c>
      <c r="AE38" s="32">
        <v>5</v>
      </c>
      <c r="AF38" s="32">
        <v>5</v>
      </c>
      <c r="AI38" s="37" t="s">
        <v>241</v>
      </c>
      <c r="AJ38" s="38">
        <v>2</v>
      </c>
      <c r="AK38" s="38">
        <v>2</v>
      </c>
      <c r="AL38" s="38"/>
      <c r="AM38" s="38"/>
      <c r="AN38" s="38"/>
      <c r="AP38" s="28"/>
      <c r="AQ38" s="31">
        <v>1.46</v>
      </c>
      <c r="AR38" s="31">
        <v>1.43</v>
      </c>
      <c r="AS38" s="31">
        <v>3.0000000000000027E-2</v>
      </c>
      <c r="AT38" s="32">
        <v>10.5</v>
      </c>
      <c r="AU38" s="32">
        <v>10.5</v>
      </c>
      <c r="BC38" s="28"/>
      <c r="BD38" s="31">
        <v>1.96</v>
      </c>
      <c r="BE38" s="31">
        <v>1.68</v>
      </c>
      <c r="BF38" s="31">
        <v>0.28000000000000003</v>
      </c>
      <c r="BG38" s="32">
        <v>18</v>
      </c>
      <c r="BH38" s="32">
        <v>18</v>
      </c>
      <c r="BK38" s="28"/>
      <c r="BL38" s="31">
        <v>0.12</v>
      </c>
      <c r="BM38" s="31">
        <v>0.15</v>
      </c>
      <c r="BN38" s="31">
        <v>-0.03</v>
      </c>
      <c r="BO38" s="32">
        <v>8.5</v>
      </c>
      <c r="BP38" s="32">
        <v>-8.5</v>
      </c>
      <c r="BS38" s="28"/>
      <c r="BT38" s="31">
        <v>1.32</v>
      </c>
      <c r="BU38" s="31">
        <v>1.23</v>
      </c>
      <c r="BV38" s="31">
        <v>9.000000000000008E-2</v>
      </c>
      <c r="BW38" s="32">
        <v>13.5</v>
      </c>
      <c r="BX38" s="32">
        <v>13.5</v>
      </c>
      <c r="CG38" s="28"/>
      <c r="CH38" s="31">
        <v>5.14</v>
      </c>
      <c r="CI38" s="31">
        <v>4.59</v>
      </c>
      <c r="CJ38" s="31">
        <v>0.54999999999999982</v>
      </c>
      <c r="CK38" s="32">
        <v>15</v>
      </c>
      <c r="CL38" s="32">
        <v>15</v>
      </c>
      <c r="CO38" s="28"/>
      <c r="CP38" s="31">
        <v>6.32</v>
      </c>
      <c r="CQ38" s="31">
        <v>5.67</v>
      </c>
      <c r="CR38" s="31">
        <v>0.65000000000000036</v>
      </c>
      <c r="CS38" s="32">
        <v>11</v>
      </c>
      <c r="CT38" s="32">
        <v>11</v>
      </c>
      <c r="CV38" s="28"/>
      <c r="CW38" s="31">
        <v>4.72</v>
      </c>
      <c r="CX38" s="31">
        <v>5.17</v>
      </c>
      <c r="CY38" s="31">
        <v>-0.45000000000000018</v>
      </c>
      <c r="CZ38" s="32">
        <v>20</v>
      </c>
      <c r="DA38" s="32">
        <v>-20</v>
      </c>
      <c r="DN38" s="28"/>
      <c r="DO38" s="31">
        <v>0.107</v>
      </c>
      <c r="DP38" s="31">
        <v>0</v>
      </c>
      <c r="DQ38" s="31">
        <v>0.107</v>
      </c>
      <c r="DR38" s="32">
        <v>4.5</v>
      </c>
      <c r="DS38" s="32">
        <v>4.5</v>
      </c>
    </row>
    <row r="39" spans="8:123" x14ac:dyDescent="0.25">
      <c r="H39" s="28"/>
      <c r="I39" s="31">
        <v>0.27900000000000003</v>
      </c>
      <c r="J39" s="31">
        <v>1.9</v>
      </c>
      <c r="K39" s="31">
        <v>-1.621</v>
      </c>
      <c r="L39" s="32">
        <v>23</v>
      </c>
      <c r="M39" s="32">
        <v>-23</v>
      </c>
      <c r="O39" s="28"/>
      <c r="P39" s="31">
        <v>4.1100000000000003</v>
      </c>
      <c r="Q39" s="31">
        <v>4.22</v>
      </c>
      <c r="R39" s="31">
        <v>-0.10999999999999943</v>
      </c>
      <c r="S39" s="32">
        <v>10</v>
      </c>
      <c r="T39" s="32">
        <v>-10</v>
      </c>
      <c r="AA39" s="28"/>
      <c r="AB39" s="31">
        <v>0.23599999999999999</v>
      </c>
      <c r="AC39" s="31">
        <v>0.25</v>
      </c>
      <c r="AD39" s="31">
        <v>-1.4000000000000012E-2</v>
      </c>
      <c r="AE39" s="32">
        <v>2.5</v>
      </c>
      <c r="AF39" s="32">
        <v>-2.5</v>
      </c>
      <c r="AI39" s="24"/>
      <c r="AJ39" s="24"/>
      <c r="AK39" s="24"/>
      <c r="AL39" s="24"/>
      <c r="AM39" s="24"/>
      <c r="AN39" s="24"/>
      <c r="AP39" s="28"/>
      <c r="AQ39" s="31">
        <v>0.113</v>
      </c>
      <c r="AR39" s="31">
        <v>0.104</v>
      </c>
      <c r="AS39" s="31">
        <v>9.000000000000008E-3</v>
      </c>
      <c r="AT39" s="32">
        <v>3</v>
      </c>
      <c r="AU39" s="32">
        <v>3</v>
      </c>
      <c r="BC39" s="28"/>
      <c r="BD39" s="31">
        <v>0.24199999999999999</v>
      </c>
      <c r="BE39" s="31">
        <v>0.105</v>
      </c>
      <c r="BF39" s="31">
        <v>0.13700000000000001</v>
      </c>
      <c r="BG39" s="32">
        <v>13</v>
      </c>
      <c r="BH39" s="32">
        <v>13</v>
      </c>
      <c r="BK39" s="28"/>
      <c r="BL39" s="31">
        <v>2.6</v>
      </c>
      <c r="BM39" s="31">
        <v>2.5499999999999998</v>
      </c>
      <c r="BN39" s="31">
        <v>5.0000000000000266E-2</v>
      </c>
      <c r="BO39" s="32">
        <v>11</v>
      </c>
      <c r="BP39" s="32">
        <v>11</v>
      </c>
      <c r="BS39" s="28"/>
      <c r="BT39" s="31">
        <v>0.13100000000000001</v>
      </c>
      <c r="BU39" s="31">
        <v>0</v>
      </c>
      <c r="BV39" s="31">
        <v>0.13100000000000001</v>
      </c>
      <c r="BW39" s="32">
        <v>16</v>
      </c>
      <c r="BX39" s="32">
        <v>16</v>
      </c>
      <c r="CG39" s="28"/>
      <c r="CH39" s="31">
        <v>0.53300000000000003</v>
      </c>
      <c r="CI39" s="31">
        <v>0.184</v>
      </c>
      <c r="CJ39" s="31">
        <v>0.34900000000000003</v>
      </c>
      <c r="CK39" s="32">
        <v>12</v>
      </c>
      <c r="CL39" s="32">
        <v>12</v>
      </c>
      <c r="CO39" s="28"/>
      <c r="CP39" s="31">
        <v>25.7</v>
      </c>
      <c r="CQ39" s="31">
        <v>28.3</v>
      </c>
      <c r="CR39" s="31">
        <v>-2.6000000000000014</v>
      </c>
      <c r="CS39" s="32">
        <v>15</v>
      </c>
      <c r="CT39" s="32">
        <v>-15</v>
      </c>
      <c r="CV39" s="28"/>
      <c r="CW39" s="31">
        <v>0</v>
      </c>
      <c r="CX39" s="31">
        <v>0.182</v>
      </c>
      <c r="CY39" s="31">
        <v>-0.182</v>
      </c>
      <c r="CZ39" s="32">
        <v>17</v>
      </c>
      <c r="DA39" s="32">
        <v>-17</v>
      </c>
      <c r="DN39" s="28"/>
      <c r="DO39" s="31">
        <v>0.31900000000000001</v>
      </c>
      <c r="DP39" s="31">
        <v>0</v>
      </c>
      <c r="DQ39" s="31">
        <v>0.31900000000000001</v>
      </c>
      <c r="DR39" s="32">
        <v>6</v>
      </c>
      <c r="DS39" s="32">
        <v>6</v>
      </c>
    </row>
    <row r="40" spans="8:123" ht="15.75" thickBot="1" x14ac:dyDescent="0.3">
      <c r="H40" s="28"/>
      <c r="I40" s="31">
        <v>1.26</v>
      </c>
      <c r="J40" s="31">
        <v>1.24</v>
      </c>
      <c r="K40" s="31">
        <v>2.0000000000000018E-2</v>
      </c>
      <c r="L40" s="32">
        <v>6.5</v>
      </c>
      <c r="M40" s="32">
        <v>6.5</v>
      </c>
      <c r="O40" s="28"/>
      <c r="P40" s="31">
        <v>0.57499999999999996</v>
      </c>
      <c r="Q40" s="31">
        <v>0</v>
      </c>
      <c r="R40" s="31">
        <v>0.57499999999999996</v>
      </c>
      <c r="S40" s="32">
        <v>17</v>
      </c>
      <c r="T40" s="32">
        <v>17</v>
      </c>
      <c r="AA40" s="28"/>
      <c r="AB40" s="31">
        <v>2.36</v>
      </c>
      <c r="AC40" s="31">
        <v>2.4700000000000002</v>
      </c>
      <c r="AD40" s="31">
        <v>-0.11000000000000032</v>
      </c>
      <c r="AE40" s="32">
        <v>7</v>
      </c>
      <c r="AF40" s="32">
        <v>-7</v>
      </c>
      <c r="AI40" s="26" t="s">
        <v>242</v>
      </c>
      <c r="AJ40" s="24"/>
      <c r="AK40" s="24"/>
      <c r="AL40" s="24"/>
      <c r="AM40" s="24"/>
      <c r="AN40" s="24"/>
      <c r="AP40" s="28"/>
      <c r="AQ40" s="31">
        <v>1.1299999999999999</v>
      </c>
      <c r="AR40" s="31">
        <v>1.1000000000000001</v>
      </c>
      <c r="AS40" s="31">
        <v>2.9999999999999805E-2</v>
      </c>
      <c r="AT40" s="32">
        <v>10.5</v>
      </c>
      <c r="AU40" s="32">
        <v>10.5</v>
      </c>
      <c r="BC40" s="28"/>
      <c r="BD40" s="31">
        <v>1.88</v>
      </c>
      <c r="BE40" s="31">
        <v>2.0699999999999998</v>
      </c>
      <c r="BF40" s="31">
        <v>-0.18999999999999995</v>
      </c>
      <c r="BG40" s="32">
        <v>14.5</v>
      </c>
      <c r="BH40" s="32">
        <v>-14.5</v>
      </c>
      <c r="BK40" s="28"/>
      <c r="BL40" s="31">
        <v>0.20300000000000001</v>
      </c>
      <c r="BM40" s="31">
        <v>0.22800000000000001</v>
      </c>
      <c r="BN40" s="31">
        <v>-2.4999999999999994E-2</v>
      </c>
      <c r="BO40" s="32">
        <v>6</v>
      </c>
      <c r="BP40" s="32">
        <v>-6</v>
      </c>
      <c r="BS40" s="28"/>
      <c r="BT40" s="31">
        <v>1.25</v>
      </c>
      <c r="BU40" s="31">
        <v>1.34</v>
      </c>
      <c r="BV40" s="31">
        <v>-9.000000000000008E-2</v>
      </c>
      <c r="BW40" s="32">
        <v>13.5</v>
      </c>
      <c r="BX40" s="32">
        <v>-13.5</v>
      </c>
      <c r="CG40" s="28"/>
      <c r="CH40" s="31">
        <v>3.41</v>
      </c>
      <c r="CI40" s="31">
        <v>3.87</v>
      </c>
      <c r="CJ40" s="31">
        <v>-0.45999999999999996</v>
      </c>
      <c r="CK40" s="32">
        <v>14</v>
      </c>
      <c r="CL40" s="32">
        <v>-14</v>
      </c>
      <c r="CO40" s="28"/>
      <c r="CP40" s="31">
        <v>0.83699999999999997</v>
      </c>
      <c r="CQ40" s="31">
        <v>0.91</v>
      </c>
      <c r="CR40" s="31">
        <v>-7.3000000000000065E-2</v>
      </c>
      <c r="CS40" s="32">
        <v>3</v>
      </c>
      <c r="CT40" s="32">
        <v>-3</v>
      </c>
      <c r="CV40" s="28"/>
      <c r="CW40" s="31">
        <v>0.98899999999999999</v>
      </c>
      <c r="CX40" s="31">
        <v>0.90700000000000003</v>
      </c>
      <c r="CY40" s="31">
        <v>8.1999999999999962E-2</v>
      </c>
      <c r="CZ40" s="32">
        <v>11</v>
      </c>
      <c r="DA40" s="32">
        <v>11</v>
      </c>
      <c r="DN40" s="28"/>
      <c r="DO40" s="31">
        <v>2.9</v>
      </c>
      <c r="DP40" s="31">
        <v>1.85</v>
      </c>
      <c r="DQ40" s="31">
        <v>1.0499999999999998</v>
      </c>
      <c r="DR40" s="32">
        <v>8</v>
      </c>
      <c r="DS40" s="32">
        <v>8</v>
      </c>
    </row>
    <row r="41" spans="8:123" x14ac:dyDescent="0.25">
      <c r="H41" s="28"/>
      <c r="I41" s="31">
        <v>0.10299999999999999</v>
      </c>
      <c r="J41" s="31">
        <v>9.9900000000000003E-2</v>
      </c>
      <c r="K41" s="31">
        <v>3.0999999999999917E-3</v>
      </c>
      <c r="L41" s="32">
        <v>3</v>
      </c>
      <c r="M41" s="32">
        <v>3</v>
      </c>
      <c r="O41" s="28"/>
      <c r="P41" s="31">
        <v>1.18</v>
      </c>
      <c r="Q41" s="31">
        <v>1.19</v>
      </c>
      <c r="R41" s="31">
        <v>-1.0000000000000009E-2</v>
      </c>
      <c r="S41" s="32">
        <v>1</v>
      </c>
      <c r="T41" s="32">
        <v>-1</v>
      </c>
      <c r="AA41" s="28"/>
      <c r="AB41" s="31">
        <v>0.90200000000000002</v>
      </c>
      <c r="AC41" s="31">
        <v>0.27200000000000002</v>
      </c>
      <c r="AD41" s="31">
        <v>0.63</v>
      </c>
      <c r="AE41" s="32">
        <v>13</v>
      </c>
      <c r="AF41" s="32">
        <v>13</v>
      </c>
      <c r="AI41" s="27"/>
      <c r="AJ41" s="27" t="s">
        <v>239</v>
      </c>
      <c r="AK41" s="27" t="s">
        <v>240</v>
      </c>
      <c r="AL41" s="27" t="s">
        <v>241</v>
      </c>
      <c r="AM41" s="24"/>
      <c r="AN41" s="24"/>
      <c r="AP41" s="28"/>
      <c r="AQ41" s="31">
        <v>0.23400000000000001</v>
      </c>
      <c r="AR41" s="31">
        <v>0.25800000000000001</v>
      </c>
      <c r="AS41" s="31">
        <v>-2.3999999999999994E-2</v>
      </c>
      <c r="AT41" s="32">
        <v>9</v>
      </c>
      <c r="AU41" s="32">
        <v>-9</v>
      </c>
      <c r="BC41" s="28"/>
      <c r="BD41" s="31">
        <v>0.255</v>
      </c>
      <c r="BE41" s="31">
        <v>0.28899999999999998</v>
      </c>
      <c r="BF41" s="31">
        <v>-3.3999999999999975E-2</v>
      </c>
      <c r="BG41" s="32">
        <v>5</v>
      </c>
      <c r="BH41" s="32">
        <v>-5</v>
      </c>
      <c r="BK41" s="28"/>
      <c r="BL41" s="31">
        <v>1.43</v>
      </c>
      <c r="BM41" s="31">
        <v>1.43</v>
      </c>
      <c r="BN41" s="31">
        <v>0</v>
      </c>
      <c r="BO41" s="32">
        <v>1</v>
      </c>
      <c r="BP41" s="32">
        <v>1</v>
      </c>
      <c r="BS41" s="28"/>
      <c r="BT41" s="31">
        <v>0.22600000000000001</v>
      </c>
      <c r="BU41" s="31">
        <v>0.26</v>
      </c>
      <c r="BV41" s="31">
        <v>-3.4000000000000002E-2</v>
      </c>
      <c r="BW41" s="32">
        <v>10</v>
      </c>
      <c r="BX41" s="32">
        <v>-10</v>
      </c>
      <c r="CG41" s="28"/>
      <c r="CH41" s="31">
        <v>0.41399999999999998</v>
      </c>
      <c r="CI41" s="31">
        <v>0.45100000000000001</v>
      </c>
      <c r="CJ41" s="31">
        <v>-3.7000000000000033E-2</v>
      </c>
      <c r="CK41" s="32">
        <v>5</v>
      </c>
      <c r="CL41" s="32">
        <v>-5</v>
      </c>
      <c r="CO41" s="28"/>
      <c r="CP41" s="31">
        <v>1.52</v>
      </c>
      <c r="CQ41" s="31">
        <v>1.55</v>
      </c>
      <c r="CR41" s="31">
        <v>-3.0000000000000027E-2</v>
      </c>
      <c r="CS41" s="32">
        <v>1.5</v>
      </c>
      <c r="CT41" s="32">
        <v>-1.5</v>
      </c>
      <c r="CV41" s="28"/>
      <c r="CW41" s="31">
        <v>0.311</v>
      </c>
      <c r="CX41" s="31">
        <v>0.314</v>
      </c>
      <c r="CY41" s="31">
        <v>-3.0000000000000027E-3</v>
      </c>
      <c r="CZ41" s="32">
        <v>2</v>
      </c>
      <c r="DA41" s="32">
        <v>-2</v>
      </c>
      <c r="DN41" s="33"/>
      <c r="DO41" s="34">
        <v>1.39</v>
      </c>
      <c r="DP41" s="34">
        <v>0.92700000000000005</v>
      </c>
      <c r="DQ41" s="34">
        <v>0.46299999999999986</v>
      </c>
      <c r="DR41" s="35">
        <v>7</v>
      </c>
      <c r="DS41" s="35">
        <v>7</v>
      </c>
    </row>
    <row r="42" spans="8:123" x14ac:dyDescent="0.25">
      <c r="H42" s="28"/>
      <c r="I42" s="31">
        <v>0.27400000000000002</v>
      </c>
      <c r="J42" s="31">
        <v>0.27200000000000002</v>
      </c>
      <c r="K42" s="31">
        <v>2.0000000000000018E-3</v>
      </c>
      <c r="L42" s="32">
        <v>2</v>
      </c>
      <c r="M42" s="32">
        <v>2</v>
      </c>
      <c r="O42" s="28"/>
      <c r="P42" s="31">
        <v>0.872</v>
      </c>
      <c r="Q42" s="31">
        <v>0.85599999999999998</v>
      </c>
      <c r="R42" s="31">
        <v>1.6000000000000014E-2</v>
      </c>
      <c r="S42" s="32">
        <v>2</v>
      </c>
      <c r="T42" s="32">
        <v>2</v>
      </c>
      <c r="AA42" s="28"/>
      <c r="AB42" s="31">
        <v>0.28299999999999997</v>
      </c>
      <c r="AC42" s="31">
        <v>0.28899999999999998</v>
      </c>
      <c r="AD42" s="31">
        <v>-6.0000000000000053E-3</v>
      </c>
      <c r="AE42" s="32">
        <v>1</v>
      </c>
      <c r="AF42" s="32">
        <v>-1</v>
      </c>
      <c r="AI42" s="36" t="s">
        <v>243</v>
      </c>
      <c r="AJ42" s="29">
        <v>1.5</v>
      </c>
      <c r="AK42" s="29">
        <v>3</v>
      </c>
      <c r="AL42" s="39">
        <v>2</v>
      </c>
      <c r="AM42" s="24"/>
      <c r="AN42" s="24"/>
      <c r="AP42" s="28"/>
      <c r="AQ42" s="31">
        <v>0.17299999999999999</v>
      </c>
      <c r="AR42" s="31">
        <v>0.157</v>
      </c>
      <c r="AS42" s="31">
        <v>1.5999999999999986E-2</v>
      </c>
      <c r="AT42" s="32">
        <v>7</v>
      </c>
      <c r="AU42" s="32">
        <v>7</v>
      </c>
      <c r="BC42" s="28"/>
      <c r="BD42" s="31">
        <v>0.153</v>
      </c>
      <c r="BE42" s="31">
        <v>0.13300000000000001</v>
      </c>
      <c r="BF42" s="31">
        <v>1.999999999999999E-2</v>
      </c>
      <c r="BG42" s="32">
        <v>4</v>
      </c>
      <c r="BH42" s="32">
        <v>4</v>
      </c>
      <c r="BK42" s="28"/>
      <c r="BL42" s="31">
        <v>0.29699999999999999</v>
      </c>
      <c r="BM42" s="31">
        <v>0.32500000000000001</v>
      </c>
      <c r="BN42" s="31">
        <v>-2.8000000000000025E-2</v>
      </c>
      <c r="BO42" s="32">
        <v>7</v>
      </c>
      <c r="BP42" s="32">
        <v>-7</v>
      </c>
      <c r="BS42" s="28"/>
      <c r="BT42" s="31">
        <v>0.185</v>
      </c>
      <c r="BU42" s="31">
        <v>0.188</v>
      </c>
      <c r="BV42" s="31">
        <v>-3.0000000000000027E-3</v>
      </c>
      <c r="BW42" s="32">
        <v>4</v>
      </c>
      <c r="BX42" s="32">
        <v>-4</v>
      </c>
      <c r="CG42" s="28"/>
      <c r="CH42" s="31">
        <v>0.34200000000000003</v>
      </c>
      <c r="CI42" s="31">
        <v>0.35099999999999998</v>
      </c>
      <c r="CJ42" s="31">
        <v>-8.9999999999999525E-3</v>
      </c>
      <c r="CK42" s="32">
        <v>1</v>
      </c>
      <c r="CL42" s="32">
        <v>-1</v>
      </c>
      <c r="CO42" s="28"/>
      <c r="CP42" s="31">
        <v>6.34</v>
      </c>
      <c r="CQ42" s="31">
        <v>6.11</v>
      </c>
      <c r="CR42" s="31">
        <v>0.22999999999999954</v>
      </c>
      <c r="CS42" s="32">
        <v>7</v>
      </c>
      <c r="CT42" s="32">
        <v>7</v>
      </c>
      <c r="CV42" s="28"/>
      <c r="CW42" s="31">
        <v>0.152</v>
      </c>
      <c r="CX42" s="31">
        <v>0.24</v>
      </c>
      <c r="CY42" s="31">
        <v>-8.7999999999999995E-2</v>
      </c>
      <c r="CZ42" s="32">
        <v>12</v>
      </c>
      <c r="DA42" s="32">
        <v>-12</v>
      </c>
      <c r="DN42" s="36" t="s">
        <v>239</v>
      </c>
      <c r="DO42" s="31">
        <v>0.14400000000000002</v>
      </c>
      <c r="DP42" s="31">
        <v>5.2499999999999998E-2</v>
      </c>
      <c r="DQ42" s="31"/>
      <c r="DR42" s="32"/>
      <c r="DS42" s="32"/>
    </row>
    <row r="43" spans="8:123" x14ac:dyDescent="0.25">
      <c r="H43" s="28"/>
      <c r="I43" s="31">
        <v>0.10100000000000001</v>
      </c>
      <c r="J43" s="31">
        <v>9.64E-2</v>
      </c>
      <c r="K43" s="31">
        <v>4.6000000000000069E-3</v>
      </c>
      <c r="L43" s="32">
        <v>4</v>
      </c>
      <c r="M43" s="32">
        <v>4</v>
      </c>
      <c r="O43" s="28"/>
      <c r="P43" s="31">
        <v>24.1</v>
      </c>
      <c r="Q43" s="31">
        <v>26.2</v>
      </c>
      <c r="R43" s="31">
        <v>-2.0999999999999979</v>
      </c>
      <c r="S43" s="32">
        <v>22</v>
      </c>
      <c r="T43" s="32">
        <v>-22</v>
      </c>
      <c r="AA43" s="28"/>
      <c r="AB43" s="31">
        <v>31.1</v>
      </c>
      <c r="AC43" s="31">
        <v>24.7</v>
      </c>
      <c r="AD43" s="31">
        <v>6.4000000000000021</v>
      </c>
      <c r="AE43" s="32">
        <v>15</v>
      </c>
      <c r="AF43" s="32">
        <v>15</v>
      </c>
      <c r="AI43" s="36" t="s">
        <v>244</v>
      </c>
      <c r="AJ43" s="31">
        <v>0</v>
      </c>
      <c r="AK43" s="31">
        <v>0</v>
      </c>
      <c r="AL43" s="40">
        <v>0</v>
      </c>
      <c r="AM43" s="24"/>
      <c r="AN43" s="24"/>
      <c r="AP43" s="28"/>
      <c r="AQ43" s="31">
        <v>0.10100000000000001</v>
      </c>
      <c r="AR43" s="31">
        <v>0.104</v>
      </c>
      <c r="AS43" s="31">
        <v>-2.9999999999999888E-3</v>
      </c>
      <c r="AT43" s="32">
        <v>1</v>
      </c>
      <c r="AU43" s="32">
        <v>-1</v>
      </c>
      <c r="BC43" s="28"/>
      <c r="BD43" s="31">
        <v>0.11899999999999999</v>
      </c>
      <c r="BE43" s="31">
        <v>0.105</v>
      </c>
      <c r="BF43" s="31">
        <v>1.3999999999999999E-2</v>
      </c>
      <c r="BG43" s="32">
        <v>2</v>
      </c>
      <c r="BH43" s="32">
        <v>2</v>
      </c>
      <c r="BK43" s="28"/>
      <c r="BL43" s="31">
        <v>0.23</v>
      </c>
      <c r="BM43" s="31">
        <v>0.23599999999999999</v>
      </c>
      <c r="BN43" s="31">
        <v>-5.9999999999999776E-3</v>
      </c>
      <c r="BO43" s="32">
        <v>3</v>
      </c>
      <c r="BP43" s="32">
        <v>-3</v>
      </c>
      <c r="BS43" s="28"/>
      <c r="BT43" s="31">
        <v>0.19800000000000001</v>
      </c>
      <c r="BU43" s="31">
        <v>0.17</v>
      </c>
      <c r="BV43" s="31">
        <v>2.7999999999999997E-2</v>
      </c>
      <c r="BW43" s="32">
        <v>8</v>
      </c>
      <c r="BX43" s="32">
        <v>8</v>
      </c>
      <c r="CG43" s="28"/>
      <c r="CH43" s="31">
        <v>1.1000000000000001</v>
      </c>
      <c r="CI43" s="31">
        <v>1.1399999999999999</v>
      </c>
      <c r="CJ43" s="31">
        <v>-3.9999999999999813E-2</v>
      </c>
      <c r="CK43" s="32">
        <v>6.5</v>
      </c>
      <c r="CL43" s="32">
        <v>-6.5</v>
      </c>
      <c r="CO43" s="28"/>
      <c r="CP43" s="31">
        <v>8.0299999999999994</v>
      </c>
      <c r="CQ43" s="31">
        <v>4.1500000000000004</v>
      </c>
      <c r="CR43" s="31">
        <v>3.879999999999999</v>
      </c>
      <c r="CS43" s="32">
        <v>16</v>
      </c>
      <c r="CT43" s="32">
        <v>16</v>
      </c>
      <c r="CV43" s="28"/>
      <c r="CW43" s="31">
        <v>0.10299999999999999</v>
      </c>
      <c r="CX43" s="31">
        <v>0.12</v>
      </c>
      <c r="CY43" s="31">
        <v>-1.7000000000000001E-2</v>
      </c>
      <c r="CZ43" s="32">
        <v>3</v>
      </c>
      <c r="DA43" s="32">
        <v>-3</v>
      </c>
      <c r="DN43" s="36" t="s">
        <v>240</v>
      </c>
      <c r="DO43" s="31">
        <v>5.2003000000000004</v>
      </c>
      <c r="DP43" s="31">
        <v>3.0270000000000001</v>
      </c>
      <c r="DQ43" s="31"/>
      <c r="DR43" s="32"/>
      <c r="DS43" s="32"/>
    </row>
    <row r="44" spans="8:123" ht="15.75" thickBot="1" x14ac:dyDescent="0.3">
      <c r="H44" s="28"/>
      <c r="I44" s="31">
        <v>1.0900000000000001</v>
      </c>
      <c r="J44" s="31">
        <v>1.69</v>
      </c>
      <c r="K44" s="31">
        <v>-0.59999999999999987</v>
      </c>
      <c r="L44" s="32">
        <v>18</v>
      </c>
      <c r="M44" s="32">
        <v>-18</v>
      </c>
      <c r="O44" s="28"/>
      <c r="P44" s="31">
        <v>2.72</v>
      </c>
      <c r="Q44" s="31">
        <v>2.82</v>
      </c>
      <c r="R44" s="31">
        <v>-9.9999999999999645E-2</v>
      </c>
      <c r="S44" s="32">
        <v>8.5</v>
      </c>
      <c r="T44" s="32">
        <v>-8.5</v>
      </c>
      <c r="AA44" s="28"/>
      <c r="AB44" s="31">
        <v>2.2000000000000002</v>
      </c>
      <c r="AC44" s="31">
        <v>3.84</v>
      </c>
      <c r="AD44" s="31">
        <v>-1.6399999999999997</v>
      </c>
      <c r="AE44" s="32">
        <v>14</v>
      </c>
      <c r="AF44" s="32">
        <v>-14</v>
      </c>
      <c r="AI44" s="37" t="s">
        <v>246</v>
      </c>
      <c r="AJ44" s="41"/>
      <c r="AK44" s="41"/>
      <c r="AL44" s="38">
        <v>0</v>
      </c>
      <c r="AM44" s="24"/>
      <c r="AN44" s="24"/>
      <c r="AP44" s="28"/>
      <c r="AQ44" s="31">
        <v>0.371</v>
      </c>
      <c r="AR44" s="31">
        <v>0.35699999999999998</v>
      </c>
      <c r="AS44" s="31">
        <v>1.4000000000000012E-2</v>
      </c>
      <c r="AT44" s="32">
        <v>5</v>
      </c>
      <c r="AU44" s="32">
        <v>5</v>
      </c>
      <c r="BC44" s="28"/>
      <c r="BD44" s="31">
        <v>0.46400000000000002</v>
      </c>
      <c r="BE44" s="31">
        <v>0.53600000000000003</v>
      </c>
      <c r="BF44" s="31">
        <v>-7.2000000000000008E-2</v>
      </c>
      <c r="BG44" s="32">
        <v>11</v>
      </c>
      <c r="BH44" s="32">
        <v>-11</v>
      </c>
      <c r="BK44" s="28"/>
      <c r="BL44" s="31">
        <v>0</v>
      </c>
      <c r="BM44" s="31">
        <v>0.16200000000000001</v>
      </c>
      <c r="BN44" s="31">
        <v>-0.16200000000000001</v>
      </c>
      <c r="BO44" s="32">
        <v>14</v>
      </c>
      <c r="BP44" s="32">
        <v>-14</v>
      </c>
      <c r="BS44" s="28"/>
      <c r="BT44" s="31">
        <v>0.316</v>
      </c>
      <c r="BU44" s="31">
        <v>0.312</v>
      </c>
      <c r="BV44" s="31">
        <v>4.0000000000000036E-3</v>
      </c>
      <c r="BW44" s="32">
        <v>5</v>
      </c>
      <c r="BX44" s="32">
        <v>5</v>
      </c>
      <c r="CG44" s="28"/>
      <c r="CH44" s="31">
        <v>1.85</v>
      </c>
      <c r="CI44" s="31">
        <v>1.88</v>
      </c>
      <c r="CJ44" s="31">
        <v>-2.9999999999999805E-2</v>
      </c>
      <c r="CK44" s="32">
        <v>3</v>
      </c>
      <c r="CL44" s="32">
        <v>-3</v>
      </c>
      <c r="CO44" s="28"/>
      <c r="CP44" s="31">
        <v>1.44</v>
      </c>
      <c r="CQ44" s="31">
        <v>1.55</v>
      </c>
      <c r="CR44" s="31">
        <v>-0.1100000000000001</v>
      </c>
      <c r="CS44" s="32">
        <v>4</v>
      </c>
      <c r="CT44" s="32">
        <v>-4</v>
      </c>
      <c r="CV44" s="28"/>
      <c r="CW44" s="31">
        <v>0.78</v>
      </c>
      <c r="CX44" s="31">
        <v>0.95599999999999996</v>
      </c>
      <c r="CY44" s="31">
        <v>-0.17599999999999993</v>
      </c>
      <c r="CZ44" s="32">
        <v>16</v>
      </c>
      <c r="DA44" s="32">
        <v>-16</v>
      </c>
      <c r="DN44" s="37" t="s">
        <v>241</v>
      </c>
      <c r="DO44" s="38">
        <v>8</v>
      </c>
      <c r="DP44" s="38">
        <v>8</v>
      </c>
      <c r="DQ44" s="38"/>
      <c r="DR44" s="38"/>
      <c r="DS44" s="38"/>
    </row>
    <row r="45" spans="8:123" x14ac:dyDescent="0.25">
      <c r="H45" s="28"/>
      <c r="I45" s="31">
        <v>6.71</v>
      </c>
      <c r="J45" s="31">
        <v>6.51</v>
      </c>
      <c r="K45" s="31">
        <v>0.20000000000000018</v>
      </c>
      <c r="L45" s="32">
        <v>14</v>
      </c>
      <c r="M45" s="32">
        <v>14</v>
      </c>
      <c r="O45" s="28"/>
      <c r="P45" s="31">
        <v>5.63</v>
      </c>
      <c r="Q45" s="31">
        <v>4.6399999999999997</v>
      </c>
      <c r="R45" s="31">
        <v>0.99000000000000021</v>
      </c>
      <c r="S45" s="32">
        <v>21</v>
      </c>
      <c r="T45" s="32">
        <v>21</v>
      </c>
      <c r="AA45" s="28"/>
      <c r="AB45" s="31">
        <v>0.42699999999999999</v>
      </c>
      <c r="AC45" s="31">
        <v>0.113</v>
      </c>
      <c r="AD45" s="31">
        <v>0.314</v>
      </c>
      <c r="AE45" s="32">
        <v>11</v>
      </c>
      <c r="AF45" s="32">
        <v>11</v>
      </c>
      <c r="AI45" s="24"/>
      <c r="AJ45" s="24"/>
      <c r="AK45" s="24"/>
      <c r="AL45" s="24"/>
      <c r="AM45" s="24"/>
      <c r="AN45" s="24"/>
      <c r="AP45" s="28"/>
      <c r="AQ45" s="31">
        <v>1.58</v>
      </c>
      <c r="AR45" s="31">
        <v>1.46</v>
      </c>
      <c r="AS45" s="31">
        <v>0.12000000000000011</v>
      </c>
      <c r="AT45" s="32">
        <v>15.5</v>
      </c>
      <c r="AU45" s="32">
        <v>15.5</v>
      </c>
      <c r="BC45" s="28"/>
      <c r="BD45" s="31">
        <v>1.1299999999999999</v>
      </c>
      <c r="BE45" s="31">
        <v>1.19</v>
      </c>
      <c r="BF45" s="31">
        <v>-6.0000000000000053E-2</v>
      </c>
      <c r="BG45" s="32">
        <v>8.5</v>
      </c>
      <c r="BH45" s="32">
        <v>-8.5</v>
      </c>
      <c r="BK45" s="28"/>
      <c r="BL45" s="31">
        <v>0.753</v>
      </c>
      <c r="BM45" s="31">
        <v>0.84199999999999997</v>
      </c>
      <c r="BN45" s="31">
        <v>-8.8999999999999968E-2</v>
      </c>
      <c r="BO45" s="32">
        <v>12</v>
      </c>
      <c r="BP45" s="32">
        <v>-12</v>
      </c>
      <c r="BS45" s="28"/>
      <c r="BT45" s="31">
        <v>0.85</v>
      </c>
      <c r="BU45" s="31">
        <v>0.90600000000000003</v>
      </c>
      <c r="BV45" s="31">
        <v>-5.600000000000005E-2</v>
      </c>
      <c r="BW45" s="32">
        <v>12</v>
      </c>
      <c r="BX45" s="32">
        <v>-12</v>
      </c>
      <c r="CG45" s="28"/>
      <c r="CH45" s="31">
        <v>6.87</v>
      </c>
      <c r="CI45" s="31">
        <v>2.25</v>
      </c>
      <c r="CJ45" s="31">
        <v>4.62</v>
      </c>
      <c r="CK45" s="32">
        <v>21</v>
      </c>
      <c r="CL45" s="32">
        <v>21</v>
      </c>
      <c r="CO45" s="28"/>
      <c r="CP45" s="31">
        <v>20.3</v>
      </c>
      <c r="CQ45" s="31">
        <v>19</v>
      </c>
      <c r="CR45" s="31">
        <v>1.3000000000000007</v>
      </c>
      <c r="CS45" s="32">
        <v>14</v>
      </c>
      <c r="CT45" s="32">
        <v>14</v>
      </c>
      <c r="CV45" s="28"/>
      <c r="CW45" s="31">
        <v>3.54</v>
      </c>
      <c r="CX45" s="31">
        <v>3.44</v>
      </c>
      <c r="CY45" s="31">
        <v>0.10000000000000009</v>
      </c>
      <c r="CZ45" s="32">
        <v>13</v>
      </c>
      <c r="DA45" s="32">
        <v>13</v>
      </c>
      <c r="DN45" s="24"/>
      <c r="DO45" s="24"/>
      <c r="DP45" s="24"/>
      <c r="DQ45" s="24"/>
      <c r="DR45" s="24"/>
      <c r="DS45" s="24"/>
    </row>
    <row r="46" spans="8:123" ht="15.75" thickBot="1" x14ac:dyDescent="0.3">
      <c r="H46" s="28"/>
      <c r="I46" s="31">
        <v>2.69</v>
      </c>
      <c r="J46" s="31">
        <v>1.76</v>
      </c>
      <c r="K46" s="31">
        <v>0.92999999999999994</v>
      </c>
      <c r="L46" s="32">
        <v>20</v>
      </c>
      <c r="M46" s="32">
        <v>20</v>
      </c>
      <c r="O46" s="28"/>
      <c r="P46" s="31">
        <v>13</v>
      </c>
      <c r="Q46" s="31">
        <v>13.7</v>
      </c>
      <c r="R46" s="31">
        <v>-0.69999999999999929</v>
      </c>
      <c r="S46" s="32">
        <v>19</v>
      </c>
      <c r="T46" s="32">
        <v>-19</v>
      </c>
      <c r="AA46" s="28"/>
      <c r="AB46" s="31">
        <v>0.28399999999999997</v>
      </c>
      <c r="AC46" s="31">
        <v>0.39900000000000002</v>
      </c>
      <c r="AD46" s="31">
        <v>-0.11500000000000005</v>
      </c>
      <c r="AE46" s="32">
        <v>8</v>
      </c>
      <c r="AF46" s="32">
        <v>-8</v>
      </c>
      <c r="AI46" s="26" t="s">
        <v>373</v>
      </c>
      <c r="AJ46" s="24"/>
      <c r="AK46" s="24"/>
      <c r="AL46" s="24"/>
      <c r="AM46" s="24"/>
      <c r="AN46" s="24"/>
      <c r="AP46" s="28"/>
      <c r="AQ46" s="31">
        <v>3.55</v>
      </c>
      <c r="AR46" s="31">
        <v>1.82</v>
      </c>
      <c r="AS46" s="31">
        <v>1.7299999999999998</v>
      </c>
      <c r="AT46" s="32">
        <v>23</v>
      </c>
      <c r="AU46" s="32">
        <v>23</v>
      </c>
      <c r="BC46" s="28"/>
      <c r="BD46" s="31">
        <v>2.69</v>
      </c>
      <c r="BE46" s="31">
        <v>1.19</v>
      </c>
      <c r="BF46" s="31">
        <v>1.5</v>
      </c>
      <c r="BG46" s="32">
        <v>20</v>
      </c>
      <c r="BH46" s="32">
        <v>20</v>
      </c>
      <c r="BK46" s="28"/>
      <c r="BL46" s="31">
        <v>7.34</v>
      </c>
      <c r="BM46" s="31">
        <v>7.73</v>
      </c>
      <c r="BN46" s="31">
        <v>-0.39000000000000057</v>
      </c>
      <c r="BO46" s="32">
        <v>19</v>
      </c>
      <c r="BP46" s="32">
        <v>-19</v>
      </c>
      <c r="BS46" s="28"/>
      <c r="BT46" s="31">
        <v>3.22</v>
      </c>
      <c r="BU46" s="31">
        <v>1.31</v>
      </c>
      <c r="BV46" s="31">
        <v>1.9100000000000001</v>
      </c>
      <c r="BW46" s="32">
        <v>23</v>
      </c>
      <c r="BX46" s="32">
        <v>23</v>
      </c>
      <c r="CG46" s="28"/>
      <c r="CH46" s="31">
        <v>0.46700000000000003</v>
      </c>
      <c r="CI46" s="31">
        <v>0.433</v>
      </c>
      <c r="CJ46" s="31">
        <v>3.400000000000003E-2</v>
      </c>
      <c r="CK46" s="32">
        <v>4</v>
      </c>
      <c r="CL46" s="32">
        <v>4</v>
      </c>
      <c r="CO46" s="28"/>
      <c r="CP46" s="31">
        <v>112</v>
      </c>
      <c r="CQ46" s="31">
        <v>104</v>
      </c>
      <c r="CR46" s="31">
        <v>8</v>
      </c>
      <c r="CS46" s="32">
        <v>17</v>
      </c>
      <c r="CT46" s="32">
        <v>17</v>
      </c>
      <c r="CV46" s="28"/>
      <c r="CW46" s="31">
        <v>5.71</v>
      </c>
      <c r="CX46" s="31">
        <v>3.91</v>
      </c>
      <c r="CY46" s="31">
        <v>1.7999999999999998</v>
      </c>
      <c r="CZ46" s="32">
        <v>21</v>
      </c>
      <c r="DA46" s="32">
        <v>21</v>
      </c>
      <c r="DN46" s="26" t="s">
        <v>242</v>
      </c>
      <c r="DO46" s="24"/>
      <c r="DP46" s="24"/>
      <c r="DQ46" s="24"/>
      <c r="DR46" s="24"/>
      <c r="DS46" s="24"/>
    </row>
    <row r="47" spans="8:123" x14ac:dyDescent="0.25">
      <c r="H47" s="28"/>
      <c r="I47" s="31">
        <v>0.45200000000000001</v>
      </c>
      <c r="J47" s="31">
        <v>0.47199999999999998</v>
      </c>
      <c r="K47" s="31">
        <v>-1.9999999999999962E-2</v>
      </c>
      <c r="L47" s="32">
        <v>6.5</v>
      </c>
      <c r="M47" s="32">
        <v>-6.5</v>
      </c>
      <c r="O47" s="28"/>
      <c r="P47" s="31">
        <v>0.63600000000000001</v>
      </c>
      <c r="Q47" s="31">
        <v>0.66100000000000003</v>
      </c>
      <c r="R47" s="31">
        <v>-2.5000000000000022E-2</v>
      </c>
      <c r="S47" s="32">
        <v>3</v>
      </c>
      <c r="T47" s="32">
        <v>-3</v>
      </c>
      <c r="AA47" s="28"/>
      <c r="AB47" s="31">
        <v>0.10299999999999999</v>
      </c>
      <c r="AC47" s="31">
        <v>0</v>
      </c>
      <c r="AD47" s="31">
        <v>0.10299999999999999</v>
      </c>
      <c r="AE47" s="32">
        <v>6</v>
      </c>
      <c r="AF47" s="32">
        <v>6</v>
      </c>
      <c r="AI47" s="27" t="s">
        <v>252</v>
      </c>
      <c r="AJ47" s="27" t="s">
        <v>241</v>
      </c>
      <c r="AK47" s="27" t="s">
        <v>253</v>
      </c>
      <c r="AL47" s="24"/>
      <c r="AM47" s="24"/>
      <c r="AN47" s="24"/>
      <c r="AP47" s="28"/>
      <c r="AQ47" s="31">
        <v>0.60799999999999998</v>
      </c>
      <c r="AR47" s="31">
        <v>0.53600000000000003</v>
      </c>
      <c r="AS47" s="31">
        <v>7.1999999999999953E-2</v>
      </c>
      <c r="AT47" s="32">
        <v>13</v>
      </c>
      <c r="AU47" s="32">
        <v>13</v>
      </c>
      <c r="BC47" s="28"/>
      <c r="BD47" s="31">
        <v>0.52600000000000002</v>
      </c>
      <c r="BE47" s="31">
        <v>0.50700000000000001</v>
      </c>
      <c r="BF47" s="31">
        <v>1.9000000000000017E-2</v>
      </c>
      <c r="BG47" s="32">
        <v>3</v>
      </c>
      <c r="BH47" s="32">
        <v>3</v>
      </c>
      <c r="BK47" s="28"/>
      <c r="BL47" s="31">
        <v>5</v>
      </c>
      <c r="BM47" s="31">
        <v>3.46</v>
      </c>
      <c r="BN47" s="31">
        <v>1.54</v>
      </c>
      <c r="BO47" s="32">
        <v>22</v>
      </c>
      <c r="BP47" s="32">
        <v>22</v>
      </c>
      <c r="BS47" s="28"/>
      <c r="BT47" s="31">
        <v>0.40899999999999997</v>
      </c>
      <c r="BU47" s="31">
        <v>0.41099999999999998</v>
      </c>
      <c r="BV47" s="31">
        <v>-2.0000000000000018E-3</v>
      </c>
      <c r="BW47" s="32">
        <v>3</v>
      </c>
      <c r="BX47" s="32">
        <v>-3</v>
      </c>
      <c r="CG47" s="28"/>
      <c r="CH47" s="31">
        <v>0.15</v>
      </c>
      <c r="CI47" s="31">
        <v>0</v>
      </c>
      <c r="CJ47" s="31">
        <v>0.15</v>
      </c>
      <c r="CK47" s="32">
        <v>8</v>
      </c>
      <c r="CL47" s="32">
        <v>8</v>
      </c>
      <c r="CO47" s="28"/>
      <c r="CP47" s="31">
        <v>13.5</v>
      </c>
      <c r="CQ47" s="31">
        <v>23.7</v>
      </c>
      <c r="CR47" s="31">
        <v>-10.199999999999999</v>
      </c>
      <c r="CS47" s="32">
        <v>18</v>
      </c>
      <c r="CT47" s="32">
        <v>-18</v>
      </c>
      <c r="CV47" s="28"/>
      <c r="CW47" s="31">
        <v>0.99199999999999999</v>
      </c>
      <c r="CX47" s="31">
        <v>0.94199999999999995</v>
      </c>
      <c r="CY47" s="31">
        <v>5.0000000000000044E-2</v>
      </c>
      <c r="CZ47" s="32">
        <v>8</v>
      </c>
      <c r="DA47" s="32">
        <v>8</v>
      </c>
      <c r="DN47" s="27"/>
      <c r="DO47" s="27" t="s">
        <v>239</v>
      </c>
      <c r="DP47" s="27" t="s">
        <v>240</v>
      </c>
      <c r="DQ47" s="27" t="s">
        <v>241</v>
      </c>
      <c r="DR47" s="24"/>
      <c r="DS47" s="24"/>
    </row>
    <row r="48" spans="8:123" ht="15.75" thickBot="1" x14ac:dyDescent="0.3">
      <c r="H48" s="28"/>
      <c r="I48" s="31">
        <v>0.26800000000000002</v>
      </c>
      <c r="J48" s="31">
        <v>0.33400000000000002</v>
      </c>
      <c r="K48" s="31">
        <v>-6.6000000000000003E-2</v>
      </c>
      <c r="L48" s="32">
        <v>11</v>
      </c>
      <c r="M48" s="32">
        <v>-11</v>
      </c>
      <c r="O48" s="28"/>
      <c r="P48" s="31">
        <v>2.82</v>
      </c>
      <c r="Q48" s="31">
        <v>2.86</v>
      </c>
      <c r="R48" s="31">
        <v>-4.0000000000000036E-2</v>
      </c>
      <c r="S48" s="32">
        <v>4.5</v>
      </c>
      <c r="T48" s="32">
        <v>-4.5</v>
      </c>
      <c r="AA48" s="33"/>
      <c r="AB48" s="34">
        <v>0.26500000000000001</v>
      </c>
      <c r="AC48" s="34">
        <v>0.251</v>
      </c>
      <c r="AD48" s="34">
        <v>1.4000000000000012E-2</v>
      </c>
      <c r="AE48" s="35">
        <v>2.5</v>
      </c>
      <c r="AF48" s="35">
        <v>2.5</v>
      </c>
      <c r="AI48" s="42">
        <v>0</v>
      </c>
      <c r="AJ48" s="43">
        <v>2</v>
      </c>
      <c r="AK48" s="42">
        <v>0.25</v>
      </c>
      <c r="AL48" s="24"/>
      <c r="AM48" s="24"/>
      <c r="AN48" s="24"/>
      <c r="AP48" s="28"/>
      <c r="AQ48" s="31">
        <v>9.2700000000000005E-2</v>
      </c>
      <c r="AR48" s="31">
        <v>0.107</v>
      </c>
      <c r="AS48" s="31">
        <v>-1.4299999999999993E-2</v>
      </c>
      <c r="AT48" s="32">
        <v>6</v>
      </c>
      <c r="AU48" s="32">
        <v>-6</v>
      </c>
      <c r="BC48" s="28"/>
      <c r="BD48" s="31">
        <v>0.80800000000000005</v>
      </c>
      <c r="BE48" s="31">
        <v>0.85899999999999999</v>
      </c>
      <c r="BF48" s="31">
        <v>-5.0999999999999934E-2</v>
      </c>
      <c r="BG48" s="32">
        <v>7</v>
      </c>
      <c r="BH48" s="32">
        <v>-7</v>
      </c>
      <c r="BK48" s="28"/>
      <c r="BL48" s="31">
        <v>0.91100000000000003</v>
      </c>
      <c r="BM48" s="31">
        <v>0.9</v>
      </c>
      <c r="BN48" s="31">
        <v>1.100000000000001E-2</v>
      </c>
      <c r="BO48" s="32">
        <v>5</v>
      </c>
      <c r="BP48" s="32">
        <v>5</v>
      </c>
      <c r="BS48" s="28"/>
      <c r="BT48" s="31">
        <v>0.16800000000000001</v>
      </c>
      <c r="BU48" s="31">
        <v>0.13500000000000001</v>
      </c>
      <c r="BV48" s="31">
        <v>3.3000000000000002E-2</v>
      </c>
      <c r="BW48" s="32">
        <v>9</v>
      </c>
      <c r="BX48" s="32">
        <v>9</v>
      </c>
      <c r="CG48" s="28"/>
      <c r="CH48" s="31">
        <v>2.75</v>
      </c>
      <c r="CI48" s="31">
        <v>2.71</v>
      </c>
      <c r="CJ48" s="31">
        <v>4.0000000000000036E-2</v>
      </c>
      <c r="CK48" s="32">
        <v>6.5</v>
      </c>
      <c r="CL48" s="32">
        <v>6.5</v>
      </c>
      <c r="CO48" s="28"/>
      <c r="CP48" s="31">
        <v>3.49</v>
      </c>
      <c r="CQ48" s="31">
        <v>3.1</v>
      </c>
      <c r="CR48" s="31">
        <v>0.39000000000000012</v>
      </c>
      <c r="CS48" s="32">
        <v>8</v>
      </c>
      <c r="CT48" s="32">
        <v>8</v>
      </c>
      <c r="CV48" s="28"/>
      <c r="CW48" s="31">
        <v>0.36499999999999999</v>
      </c>
      <c r="CX48" s="31">
        <v>0.53400000000000003</v>
      </c>
      <c r="CY48" s="31">
        <v>-0.16900000000000004</v>
      </c>
      <c r="CZ48" s="32">
        <v>15</v>
      </c>
      <c r="DA48" s="32">
        <v>-15</v>
      </c>
      <c r="DN48" s="36" t="s">
        <v>243</v>
      </c>
      <c r="DO48" s="29">
        <v>4.5</v>
      </c>
      <c r="DP48" s="29">
        <v>35</v>
      </c>
      <c r="DQ48" s="39">
        <v>7</v>
      </c>
      <c r="DR48" s="24"/>
      <c r="DS48" s="24"/>
    </row>
    <row r="49" spans="8:123" x14ac:dyDescent="0.25">
      <c r="H49" s="28"/>
      <c r="I49" s="31">
        <v>1.47</v>
      </c>
      <c r="J49" s="31">
        <v>1.48</v>
      </c>
      <c r="K49" s="31">
        <v>-1.0000000000000009E-2</v>
      </c>
      <c r="L49" s="32">
        <v>5</v>
      </c>
      <c r="M49" s="32">
        <v>-5</v>
      </c>
      <c r="O49" s="28"/>
      <c r="P49" s="31">
        <v>96.8</v>
      </c>
      <c r="Q49" s="31">
        <v>104</v>
      </c>
      <c r="R49" s="31">
        <v>-7.2000000000000028</v>
      </c>
      <c r="S49" s="32">
        <v>23</v>
      </c>
      <c r="T49" s="32">
        <v>-23</v>
      </c>
      <c r="AA49" s="36" t="s">
        <v>239</v>
      </c>
      <c r="AB49" s="31">
        <v>0.42699999999999999</v>
      </c>
      <c r="AC49" s="31">
        <v>0.28899999999999998</v>
      </c>
      <c r="AD49" s="31"/>
      <c r="AE49" s="32"/>
      <c r="AF49" s="32"/>
      <c r="AI49" s="24"/>
      <c r="AJ49" s="24"/>
      <c r="AK49" s="24"/>
      <c r="AL49" s="24"/>
      <c r="AM49" s="24"/>
      <c r="AN49" s="24"/>
      <c r="AP49" s="28"/>
      <c r="AQ49" s="31">
        <v>1.1299999999999999</v>
      </c>
      <c r="AR49" s="31">
        <v>0</v>
      </c>
      <c r="AS49" s="31">
        <v>1.1299999999999999</v>
      </c>
      <c r="AT49" s="32">
        <v>21</v>
      </c>
      <c r="AU49" s="32">
        <v>21</v>
      </c>
      <c r="BC49" s="28"/>
      <c r="BD49" s="31">
        <v>19.7</v>
      </c>
      <c r="BE49" s="31">
        <v>21.1</v>
      </c>
      <c r="BF49" s="31">
        <v>-1.4000000000000021</v>
      </c>
      <c r="BG49" s="32">
        <v>19</v>
      </c>
      <c r="BH49" s="32">
        <v>-19</v>
      </c>
      <c r="BK49" s="28"/>
      <c r="BL49" s="31">
        <v>0.30399999999999999</v>
      </c>
      <c r="BM49" s="31">
        <v>0.56999999999999995</v>
      </c>
      <c r="BN49" s="31">
        <v>-0.26599999999999996</v>
      </c>
      <c r="BO49" s="32">
        <v>18</v>
      </c>
      <c r="BP49" s="32">
        <v>-18</v>
      </c>
      <c r="BS49" s="28"/>
      <c r="BT49" s="31">
        <v>0.86</v>
      </c>
      <c r="BU49" s="31">
        <v>0.90900000000000003</v>
      </c>
      <c r="BV49" s="31">
        <v>-4.9000000000000044E-2</v>
      </c>
      <c r="BW49" s="32">
        <v>11</v>
      </c>
      <c r="BX49" s="32">
        <v>-11</v>
      </c>
      <c r="CG49" s="28"/>
      <c r="CH49" s="31">
        <v>48.3</v>
      </c>
      <c r="CI49" s="31">
        <v>36.9</v>
      </c>
      <c r="CJ49" s="31">
        <v>11.399999999999999</v>
      </c>
      <c r="CK49" s="32">
        <v>22</v>
      </c>
      <c r="CL49" s="32">
        <v>22</v>
      </c>
      <c r="CO49" s="28"/>
      <c r="CP49" s="31">
        <v>3.3</v>
      </c>
      <c r="CQ49" s="31">
        <v>3.08</v>
      </c>
      <c r="CR49" s="31">
        <v>0.21999999999999975</v>
      </c>
      <c r="CS49" s="32">
        <v>6</v>
      </c>
      <c r="CT49" s="32">
        <v>6</v>
      </c>
      <c r="CV49" s="28"/>
      <c r="CW49" s="31">
        <v>1.73</v>
      </c>
      <c r="CX49" s="31">
        <v>1.73</v>
      </c>
      <c r="CY49" s="31">
        <v>0</v>
      </c>
      <c r="CZ49" s="32">
        <v>1</v>
      </c>
      <c r="DA49" s="32">
        <v>1</v>
      </c>
      <c r="DN49" s="36" t="s">
        <v>244</v>
      </c>
      <c r="DO49" s="31">
        <v>1</v>
      </c>
      <c r="DP49" s="31">
        <v>1</v>
      </c>
      <c r="DQ49" s="40">
        <v>1</v>
      </c>
      <c r="DR49" s="24"/>
      <c r="DS49" s="24"/>
    </row>
    <row r="50" spans="8:123" ht="15.75" thickBot="1" x14ac:dyDescent="0.3">
      <c r="H50" s="28"/>
      <c r="I50" s="31">
        <v>9.16</v>
      </c>
      <c r="J50" s="31">
        <v>11.9</v>
      </c>
      <c r="K50" s="31">
        <v>-2.74</v>
      </c>
      <c r="L50" s="32">
        <v>24</v>
      </c>
      <c r="M50" s="32">
        <v>-24</v>
      </c>
      <c r="O50" s="28"/>
      <c r="P50" s="31">
        <v>11.5</v>
      </c>
      <c r="Q50" s="31">
        <v>11.2</v>
      </c>
      <c r="R50" s="31">
        <v>0.30000000000000071</v>
      </c>
      <c r="S50" s="32">
        <v>15</v>
      </c>
      <c r="T50" s="32">
        <v>15</v>
      </c>
      <c r="AA50" s="36" t="s">
        <v>240</v>
      </c>
      <c r="AB50" s="31">
        <v>41.635999999999996</v>
      </c>
      <c r="AC50" s="31">
        <v>35.250999999999998</v>
      </c>
      <c r="AD50" s="31"/>
      <c r="AE50" s="32"/>
      <c r="AF50" s="32"/>
      <c r="AI50" s="22"/>
      <c r="AJ50" s="22"/>
      <c r="AK50" s="22"/>
      <c r="AL50" s="22"/>
      <c r="AM50" s="22"/>
      <c r="AN50" s="22"/>
      <c r="AP50" s="28"/>
      <c r="AQ50" s="31">
        <v>184</v>
      </c>
      <c r="AR50" s="31">
        <v>177</v>
      </c>
      <c r="AS50" s="31">
        <v>7</v>
      </c>
      <c r="AT50" s="32">
        <v>24</v>
      </c>
      <c r="AU50" s="32">
        <v>24</v>
      </c>
      <c r="BC50" s="28"/>
      <c r="BD50" s="31">
        <v>13.3</v>
      </c>
      <c r="BE50" s="31">
        <v>11.7</v>
      </c>
      <c r="BF50" s="31">
        <v>1.6000000000000014</v>
      </c>
      <c r="BG50" s="32">
        <v>21</v>
      </c>
      <c r="BH50" s="32">
        <v>21</v>
      </c>
      <c r="BK50" s="28"/>
      <c r="BL50" s="31">
        <v>2.12</v>
      </c>
      <c r="BM50" s="31">
        <v>2.3199999999999998</v>
      </c>
      <c r="BN50" s="31">
        <v>-0.19999999999999973</v>
      </c>
      <c r="BO50" s="32">
        <v>17</v>
      </c>
      <c r="BP50" s="32">
        <v>-17</v>
      </c>
      <c r="BS50" s="28"/>
      <c r="BT50" s="31">
        <v>41.4</v>
      </c>
      <c r="BU50" s="31">
        <v>38.6</v>
      </c>
      <c r="BV50" s="31">
        <v>2.7999999999999972</v>
      </c>
      <c r="BW50" s="32">
        <v>24</v>
      </c>
      <c r="BX50" s="32">
        <v>24</v>
      </c>
      <c r="CG50" s="28"/>
      <c r="CH50" s="31">
        <v>13</v>
      </c>
      <c r="CI50" s="31">
        <v>12.6</v>
      </c>
      <c r="CJ50" s="31">
        <v>0.40000000000000036</v>
      </c>
      <c r="CK50" s="32">
        <v>13</v>
      </c>
      <c r="CL50" s="32">
        <v>13</v>
      </c>
      <c r="CO50" s="28"/>
      <c r="CP50" s="31">
        <v>4.58</v>
      </c>
      <c r="CQ50" s="31">
        <v>5.22</v>
      </c>
      <c r="CR50" s="31">
        <v>-0.63999999999999968</v>
      </c>
      <c r="CS50" s="32">
        <v>10</v>
      </c>
      <c r="CT50" s="32">
        <v>-10</v>
      </c>
      <c r="CV50" s="28"/>
      <c r="CW50" s="31">
        <v>501</v>
      </c>
      <c r="CX50" s="31">
        <v>514</v>
      </c>
      <c r="CY50" s="31">
        <v>-13</v>
      </c>
      <c r="CZ50" s="32">
        <v>24</v>
      </c>
      <c r="DA50" s="32">
        <v>-24</v>
      </c>
      <c r="DN50" s="37" t="s">
        <v>246</v>
      </c>
      <c r="DO50" s="41"/>
      <c r="DP50" s="41"/>
      <c r="DQ50" s="38">
        <v>0</v>
      </c>
      <c r="DR50" s="24"/>
      <c r="DS50" s="24"/>
    </row>
    <row r="51" spans="8:123" ht="15.75" thickBot="1" x14ac:dyDescent="0.3">
      <c r="H51" s="28"/>
      <c r="I51" s="31">
        <v>7.23</v>
      </c>
      <c r="J51" s="31">
        <v>8.41</v>
      </c>
      <c r="K51" s="31">
        <v>-1.1799999999999997</v>
      </c>
      <c r="L51" s="32">
        <v>21</v>
      </c>
      <c r="M51" s="32">
        <v>-21</v>
      </c>
      <c r="O51" s="28"/>
      <c r="P51" s="31">
        <v>5.57</v>
      </c>
      <c r="Q51" s="31">
        <v>5.81</v>
      </c>
      <c r="R51" s="31">
        <v>-0.23999999999999932</v>
      </c>
      <c r="S51" s="32">
        <v>13.5</v>
      </c>
      <c r="T51" s="32">
        <v>-13.5</v>
      </c>
      <c r="AA51" s="37" t="s">
        <v>241</v>
      </c>
      <c r="AB51" s="38">
        <v>15</v>
      </c>
      <c r="AC51" s="38">
        <v>15</v>
      </c>
      <c r="AD51" s="38"/>
      <c r="AE51" s="38"/>
      <c r="AF51" s="38"/>
      <c r="AP51" s="28"/>
      <c r="AQ51" s="31">
        <v>11.7</v>
      </c>
      <c r="AR51" s="31">
        <v>11.3</v>
      </c>
      <c r="AS51" s="31">
        <v>0.39999999999999858</v>
      </c>
      <c r="AT51" s="32">
        <v>20</v>
      </c>
      <c r="AU51" s="32">
        <v>20</v>
      </c>
      <c r="BC51" s="28"/>
      <c r="BD51" s="31">
        <v>0.76100000000000001</v>
      </c>
      <c r="BE51" s="31">
        <v>0.71599999999999997</v>
      </c>
      <c r="BF51" s="31">
        <v>4.500000000000004E-2</v>
      </c>
      <c r="BG51" s="32">
        <v>6</v>
      </c>
      <c r="BH51" s="32">
        <v>6</v>
      </c>
      <c r="BK51" s="28"/>
      <c r="BL51" s="31">
        <v>55.1</v>
      </c>
      <c r="BM51" s="31">
        <v>60.8</v>
      </c>
      <c r="BN51" s="31">
        <v>-5.6999999999999957</v>
      </c>
      <c r="BO51" s="32">
        <v>25</v>
      </c>
      <c r="BP51" s="32">
        <v>-25</v>
      </c>
      <c r="BS51" s="28"/>
      <c r="BT51" s="31">
        <v>4.8499999999999996</v>
      </c>
      <c r="BU51" s="31">
        <v>6.51</v>
      </c>
      <c r="BV51" s="31">
        <v>-1.6600000000000001</v>
      </c>
      <c r="BW51" s="32">
        <v>22</v>
      </c>
      <c r="BX51" s="32">
        <v>-22</v>
      </c>
      <c r="CG51" s="28"/>
      <c r="CH51" s="31">
        <v>3.25</v>
      </c>
      <c r="CI51" s="31">
        <v>4.45</v>
      </c>
      <c r="CJ51" s="31">
        <v>-1.2000000000000002</v>
      </c>
      <c r="CK51" s="32">
        <v>18</v>
      </c>
      <c r="CL51" s="32">
        <v>-18</v>
      </c>
      <c r="CO51" s="28"/>
      <c r="CP51" s="31">
        <v>1.23</v>
      </c>
      <c r="CQ51" s="31">
        <v>0.71299999999999997</v>
      </c>
      <c r="CR51" s="31">
        <v>0.51700000000000002</v>
      </c>
      <c r="CS51" s="32">
        <v>9</v>
      </c>
      <c r="CT51" s="32">
        <v>9</v>
      </c>
      <c r="CV51" s="28"/>
      <c r="CW51" s="31">
        <v>32.6</v>
      </c>
      <c r="CX51" s="31">
        <v>29.7</v>
      </c>
      <c r="CY51" s="31">
        <v>2.9000000000000021</v>
      </c>
      <c r="CZ51" s="32">
        <v>23</v>
      </c>
      <c r="DA51" s="32">
        <v>23</v>
      </c>
      <c r="DN51" s="24"/>
      <c r="DO51" s="24"/>
      <c r="DP51" s="24"/>
      <c r="DQ51" s="24"/>
      <c r="DR51" s="24"/>
      <c r="DS51" s="24"/>
    </row>
    <row r="52" spans="8:123" ht="15.75" thickBot="1" x14ac:dyDescent="0.3">
      <c r="H52" s="28"/>
      <c r="I52" s="31">
        <v>11.1</v>
      </c>
      <c r="J52" s="31">
        <v>10.199999999999999</v>
      </c>
      <c r="K52" s="31">
        <v>0.90000000000000036</v>
      </c>
      <c r="L52" s="32">
        <v>19</v>
      </c>
      <c r="M52" s="32">
        <v>19</v>
      </c>
      <c r="O52" s="28"/>
      <c r="P52" s="31">
        <v>4.54</v>
      </c>
      <c r="Q52" s="31">
        <v>4.5999999999999996</v>
      </c>
      <c r="R52" s="31">
        <v>-5.9999999999999609E-2</v>
      </c>
      <c r="S52" s="32">
        <v>6</v>
      </c>
      <c r="T52" s="32">
        <v>-6</v>
      </c>
      <c r="AA52" s="24"/>
      <c r="AB52" s="24"/>
      <c r="AC52" s="24"/>
      <c r="AD52" s="24"/>
      <c r="AE52" s="24"/>
      <c r="AF52" s="24"/>
      <c r="AP52" s="28"/>
      <c r="AQ52" s="31">
        <v>3.05</v>
      </c>
      <c r="AR52" s="31">
        <v>2.75</v>
      </c>
      <c r="AS52" s="31">
        <v>0.29999999999999982</v>
      </c>
      <c r="AT52" s="32">
        <v>19</v>
      </c>
      <c r="AU52" s="32">
        <v>19</v>
      </c>
      <c r="BC52" s="28"/>
      <c r="BD52" s="31">
        <v>1.27</v>
      </c>
      <c r="BE52" s="31">
        <v>1.33</v>
      </c>
      <c r="BF52" s="31">
        <v>-6.0000000000000053E-2</v>
      </c>
      <c r="BG52" s="32">
        <v>8.5</v>
      </c>
      <c r="BH52" s="32">
        <v>-8.5</v>
      </c>
      <c r="BK52" s="28"/>
      <c r="BL52" s="31">
        <v>27</v>
      </c>
      <c r="BM52" s="31">
        <v>31.9</v>
      </c>
      <c r="BN52" s="31">
        <v>-4.8999999999999986</v>
      </c>
      <c r="BO52" s="32">
        <v>24</v>
      </c>
      <c r="BP52" s="32">
        <v>-24</v>
      </c>
      <c r="BS52" s="28"/>
      <c r="BT52" s="31">
        <v>0.156</v>
      </c>
      <c r="BU52" s="31">
        <v>0.157</v>
      </c>
      <c r="BV52" s="31">
        <v>-1.0000000000000009E-3</v>
      </c>
      <c r="BW52" s="32">
        <v>1.5</v>
      </c>
      <c r="BX52" s="32">
        <v>-1.5</v>
      </c>
      <c r="CG52" s="28"/>
      <c r="CH52" s="31">
        <v>1.44</v>
      </c>
      <c r="CI52" s="31">
        <v>0.78300000000000003</v>
      </c>
      <c r="CJ52" s="31">
        <v>0.65699999999999992</v>
      </c>
      <c r="CK52" s="32">
        <v>16</v>
      </c>
      <c r="CL52" s="32">
        <v>16</v>
      </c>
      <c r="CO52" s="33"/>
      <c r="CP52" s="34">
        <v>1.68</v>
      </c>
      <c r="CQ52" s="34">
        <v>1.8</v>
      </c>
      <c r="CR52" s="34">
        <v>-0.12000000000000011</v>
      </c>
      <c r="CS52" s="35">
        <v>5</v>
      </c>
      <c r="CT52" s="35">
        <v>-5</v>
      </c>
      <c r="CV52" s="28"/>
      <c r="CW52" s="31">
        <v>8.08</v>
      </c>
      <c r="CX52" s="31">
        <v>8.1</v>
      </c>
      <c r="CY52" s="31">
        <v>-1.9999999999999574E-2</v>
      </c>
      <c r="CZ52" s="32">
        <v>5</v>
      </c>
      <c r="DA52" s="32">
        <v>-5</v>
      </c>
      <c r="DN52" s="26" t="s">
        <v>374</v>
      </c>
      <c r="DO52" s="24"/>
      <c r="DP52" s="24"/>
      <c r="DQ52" s="24"/>
      <c r="DR52" s="24"/>
      <c r="DS52" s="24"/>
    </row>
    <row r="53" spans="8:123" ht="15.75" thickBot="1" x14ac:dyDescent="0.3">
      <c r="H53" s="28"/>
      <c r="I53" s="31">
        <v>0.94399999999999995</v>
      </c>
      <c r="J53" s="31">
        <v>1.05</v>
      </c>
      <c r="K53" s="31">
        <v>-0.10600000000000009</v>
      </c>
      <c r="L53" s="32">
        <v>12</v>
      </c>
      <c r="M53" s="32">
        <v>-12</v>
      </c>
      <c r="O53" s="28"/>
      <c r="P53" s="31">
        <v>3.03</v>
      </c>
      <c r="Q53" s="31">
        <v>3.27</v>
      </c>
      <c r="R53" s="31">
        <v>-0.24000000000000021</v>
      </c>
      <c r="S53" s="32">
        <v>13.5</v>
      </c>
      <c r="T53" s="32">
        <v>-13.5</v>
      </c>
      <c r="AA53" s="26" t="s">
        <v>242</v>
      </c>
      <c r="AB53" s="24"/>
      <c r="AC53" s="24"/>
      <c r="AD53" s="24"/>
      <c r="AE53" s="24"/>
      <c r="AF53" s="24"/>
      <c r="AP53" s="28"/>
      <c r="AQ53" s="31">
        <v>1.19</v>
      </c>
      <c r="AR53" s="31">
        <v>1.18</v>
      </c>
      <c r="AS53" s="31">
        <v>1.0000000000000009E-2</v>
      </c>
      <c r="AT53" s="32">
        <v>4</v>
      </c>
      <c r="AU53" s="32">
        <v>4</v>
      </c>
      <c r="BC53" s="28"/>
      <c r="BD53" s="31">
        <v>0.53900000000000003</v>
      </c>
      <c r="BE53" s="31">
        <v>0.30199999999999999</v>
      </c>
      <c r="BF53" s="31">
        <v>0.23700000000000004</v>
      </c>
      <c r="BG53" s="32">
        <v>16</v>
      </c>
      <c r="BH53" s="32">
        <v>16</v>
      </c>
      <c r="BK53" s="28"/>
      <c r="BL53" s="31">
        <v>13.5</v>
      </c>
      <c r="BM53" s="31">
        <v>12.9</v>
      </c>
      <c r="BN53" s="31">
        <v>0.59999999999999964</v>
      </c>
      <c r="BO53" s="32">
        <v>20</v>
      </c>
      <c r="BP53" s="32">
        <v>20</v>
      </c>
      <c r="BS53" s="28"/>
      <c r="BT53" s="31">
        <v>1.04</v>
      </c>
      <c r="BU53" s="31">
        <v>0.76</v>
      </c>
      <c r="BV53" s="31">
        <v>0.28000000000000003</v>
      </c>
      <c r="BW53" s="32">
        <v>19</v>
      </c>
      <c r="BX53" s="32">
        <v>19</v>
      </c>
      <c r="CG53" s="28"/>
      <c r="CH53" s="31">
        <v>1.1100000000000001</v>
      </c>
      <c r="CI53" s="31">
        <v>1.35</v>
      </c>
      <c r="CJ53" s="31">
        <v>-0.24</v>
      </c>
      <c r="CK53" s="32">
        <v>9</v>
      </c>
      <c r="CL53" s="32">
        <v>-9</v>
      </c>
      <c r="CO53" s="36" t="s">
        <v>239</v>
      </c>
      <c r="CP53" s="31">
        <v>6.32</v>
      </c>
      <c r="CQ53" s="31">
        <v>4.1500000000000004</v>
      </c>
      <c r="CR53" s="31"/>
      <c r="CS53" s="32"/>
      <c r="CT53" s="32"/>
      <c r="CV53" s="28"/>
      <c r="CW53" s="31">
        <v>2.0299999999999998</v>
      </c>
      <c r="CX53" s="31">
        <v>1.97</v>
      </c>
      <c r="CY53" s="31">
        <v>5.9999999999999831E-2</v>
      </c>
      <c r="CZ53" s="32">
        <v>10</v>
      </c>
      <c r="DA53" s="32">
        <v>10</v>
      </c>
      <c r="DN53" s="27" t="s">
        <v>252</v>
      </c>
      <c r="DO53" s="27" t="s">
        <v>241</v>
      </c>
      <c r="DP53" s="27" t="s">
        <v>253</v>
      </c>
      <c r="DQ53" s="24"/>
      <c r="DR53" s="24"/>
      <c r="DS53" s="24"/>
    </row>
    <row r="54" spans="8:123" ht="15.75" thickBot="1" x14ac:dyDescent="0.3">
      <c r="H54" s="28"/>
      <c r="I54" s="31">
        <v>1.05</v>
      </c>
      <c r="J54" s="31">
        <v>1.1000000000000001</v>
      </c>
      <c r="K54" s="31">
        <v>-5.0000000000000044E-2</v>
      </c>
      <c r="L54" s="32">
        <v>8.5</v>
      </c>
      <c r="M54" s="32">
        <v>-8.5</v>
      </c>
      <c r="O54" s="28"/>
      <c r="P54" s="31">
        <v>1.3</v>
      </c>
      <c r="Q54" s="31">
        <v>2.04</v>
      </c>
      <c r="R54" s="31">
        <v>-0.74</v>
      </c>
      <c r="S54" s="32">
        <v>20</v>
      </c>
      <c r="T54" s="32">
        <v>-20</v>
      </c>
      <c r="AA54" s="27"/>
      <c r="AB54" s="27" t="s">
        <v>239</v>
      </c>
      <c r="AC54" s="27" t="s">
        <v>240</v>
      </c>
      <c r="AD54" s="27" t="s">
        <v>241</v>
      </c>
      <c r="AE54" s="24"/>
      <c r="AF54" s="24"/>
      <c r="AP54" s="28"/>
      <c r="AQ54" s="31">
        <v>2.33</v>
      </c>
      <c r="AR54" s="31">
        <v>2.38</v>
      </c>
      <c r="AS54" s="31">
        <v>-4.9999999999999822E-2</v>
      </c>
      <c r="AT54" s="32">
        <v>12</v>
      </c>
      <c r="AU54" s="32">
        <v>-12</v>
      </c>
      <c r="BC54" s="28"/>
      <c r="BD54" s="31">
        <v>0.439</v>
      </c>
      <c r="BE54" s="31">
        <v>0.44500000000000001</v>
      </c>
      <c r="BF54" s="31">
        <v>-6.0000000000000053E-3</v>
      </c>
      <c r="BG54" s="32">
        <v>1</v>
      </c>
      <c r="BH54" s="32">
        <v>-1</v>
      </c>
      <c r="BK54" s="28"/>
      <c r="BL54" s="31">
        <v>1.91</v>
      </c>
      <c r="BM54" s="31">
        <v>1.88</v>
      </c>
      <c r="BN54" s="31">
        <v>3.0000000000000027E-2</v>
      </c>
      <c r="BO54" s="32">
        <v>8.5</v>
      </c>
      <c r="BP54" s="32">
        <v>8.5</v>
      </c>
      <c r="BS54" s="28"/>
      <c r="BT54" s="31">
        <v>1.69</v>
      </c>
      <c r="BU54" s="31">
        <v>1.94</v>
      </c>
      <c r="BV54" s="31">
        <v>-0.25</v>
      </c>
      <c r="BW54" s="32">
        <v>18</v>
      </c>
      <c r="BX54" s="32">
        <v>-18</v>
      </c>
      <c r="CG54" s="28"/>
      <c r="CH54" s="31">
        <v>0.65800000000000003</v>
      </c>
      <c r="CI54" s="31">
        <v>0.35</v>
      </c>
      <c r="CJ54" s="31">
        <v>0.30800000000000005</v>
      </c>
      <c r="CK54" s="32">
        <v>11</v>
      </c>
      <c r="CL54" s="32">
        <v>11</v>
      </c>
      <c r="CO54" s="36" t="s">
        <v>240</v>
      </c>
      <c r="CP54" s="31">
        <v>257.58699999999999</v>
      </c>
      <c r="CQ54" s="31">
        <v>229.393</v>
      </c>
      <c r="CR54" s="31"/>
      <c r="CS54" s="32"/>
      <c r="CT54" s="32"/>
      <c r="CV54" s="28"/>
      <c r="CW54" s="31">
        <v>2.72</v>
      </c>
      <c r="CX54" s="31">
        <v>2.77</v>
      </c>
      <c r="CY54" s="31">
        <v>-4.9999999999999822E-2</v>
      </c>
      <c r="CZ54" s="32">
        <v>8</v>
      </c>
      <c r="DA54" s="32">
        <v>-8</v>
      </c>
      <c r="DN54" s="42">
        <v>1</v>
      </c>
      <c r="DO54" s="43">
        <v>8</v>
      </c>
      <c r="DP54" s="42">
        <v>7.8125E-3</v>
      </c>
      <c r="DQ54" s="24"/>
      <c r="DR54" s="24"/>
      <c r="DS54" s="24"/>
    </row>
    <row r="55" spans="8:123" ht="15.75" thickBot="1" x14ac:dyDescent="0.3">
      <c r="H55" s="28"/>
      <c r="I55" s="31">
        <v>0.66200000000000003</v>
      </c>
      <c r="J55" s="31">
        <v>0.42699999999999999</v>
      </c>
      <c r="K55" s="31">
        <v>0.23500000000000004</v>
      </c>
      <c r="L55" s="32">
        <v>16</v>
      </c>
      <c r="M55" s="32">
        <v>16</v>
      </c>
      <c r="O55" s="28"/>
      <c r="P55" s="31">
        <v>1.67</v>
      </c>
      <c r="Q55" s="31">
        <v>1.88</v>
      </c>
      <c r="R55" s="31">
        <v>-0.20999999999999996</v>
      </c>
      <c r="S55" s="32">
        <v>12</v>
      </c>
      <c r="T55" s="32">
        <v>-12</v>
      </c>
      <c r="AA55" s="36" t="s">
        <v>243</v>
      </c>
      <c r="AB55" s="29">
        <v>10</v>
      </c>
      <c r="AC55" s="29">
        <v>83.5</v>
      </c>
      <c r="AD55" s="39">
        <v>9</v>
      </c>
      <c r="AE55" s="24"/>
      <c r="AF55" s="24"/>
      <c r="AP55" s="28"/>
      <c r="AQ55" s="31">
        <v>0.33500000000000002</v>
      </c>
      <c r="AR55" s="31">
        <v>0.221</v>
      </c>
      <c r="AS55" s="31">
        <v>0.11400000000000002</v>
      </c>
      <c r="AT55" s="32">
        <v>14</v>
      </c>
      <c r="AU55" s="32">
        <v>14</v>
      </c>
      <c r="BC55" s="33"/>
      <c r="BD55" s="34">
        <v>0.11600000000000001</v>
      </c>
      <c r="BE55" s="34">
        <v>0</v>
      </c>
      <c r="BF55" s="34">
        <v>0.11600000000000001</v>
      </c>
      <c r="BG55" s="35">
        <v>12</v>
      </c>
      <c r="BH55" s="35">
        <v>12</v>
      </c>
      <c r="BK55" s="28"/>
      <c r="BL55" s="31">
        <v>3.33</v>
      </c>
      <c r="BM55" s="31">
        <v>3.52</v>
      </c>
      <c r="BN55" s="31">
        <v>-0.18999999999999995</v>
      </c>
      <c r="BO55" s="32">
        <v>15.5</v>
      </c>
      <c r="BP55" s="32">
        <v>-15.5</v>
      </c>
      <c r="BS55" s="28"/>
      <c r="BT55" s="31">
        <v>0.24299999999999999</v>
      </c>
      <c r="BU55" s="31">
        <v>0.13200000000000001</v>
      </c>
      <c r="BV55" s="31">
        <v>0.11099999999999999</v>
      </c>
      <c r="BW55" s="32">
        <v>15</v>
      </c>
      <c r="BX55" s="32">
        <v>15</v>
      </c>
      <c r="CG55" s="33"/>
      <c r="CH55" s="34">
        <v>0.78800000000000003</v>
      </c>
      <c r="CI55" s="34">
        <v>0.81100000000000005</v>
      </c>
      <c r="CJ55" s="34">
        <v>-2.300000000000002E-2</v>
      </c>
      <c r="CK55" s="35">
        <v>2</v>
      </c>
      <c r="CL55" s="35">
        <v>-2</v>
      </c>
      <c r="CO55" s="37" t="s">
        <v>241</v>
      </c>
      <c r="CP55" s="38">
        <v>19</v>
      </c>
      <c r="CQ55" s="38">
        <v>19</v>
      </c>
      <c r="CR55" s="38"/>
      <c r="CS55" s="38"/>
      <c r="CT55" s="38"/>
      <c r="CV55" s="28"/>
      <c r="CW55" s="31">
        <v>0.92700000000000005</v>
      </c>
      <c r="CX55" s="31">
        <v>0.77</v>
      </c>
      <c r="CY55" s="31">
        <v>0.15700000000000003</v>
      </c>
      <c r="CZ55" s="32">
        <v>14</v>
      </c>
      <c r="DA55" s="32">
        <v>14</v>
      </c>
      <c r="DN55" s="24"/>
      <c r="DO55" s="24"/>
      <c r="DP55" s="24"/>
      <c r="DQ55" s="24"/>
      <c r="DR55" s="24"/>
      <c r="DS55" s="24"/>
    </row>
    <row r="56" spans="8:123" x14ac:dyDescent="0.25">
      <c r="H56" s="28"/>
      <c r="I56" s="31">
        <v>0.66700000000000004</v>
      </c>
      <c r="J56" s="31">
        <v>0.72099999999999997</v>
      </c>
      <c r="K56" s="31">
        <v>-5.3999999999999937E-2</v>
      </c>
      <c r="L56" s="32">
        <v>10</v>
      </c>
      <c r="M56" s="32">
        <v>-10</v>
      </c>
      <c r="O56" s="33"/>
      <c r="P56" s="34">
        <v>0.83399999999999996</v>
      </c>
      <c r="Q56" s="34">
        <v>0.93400000000000005</v>
      </c>
      <c r="R56" s="34">
        <v>-0.10000000000000009</v>
      </c>
      <c r="S56" s="35">
        <v>8.5</v>
      </c>
      <c r="T56" s="35">
        <v>-8.5</v>
      </c>
      <c r="AA56" s="36" t="s">
        <v>244</v>
      </c>
      <c r="AB56" s="31">
        <v>5.5</v>
      </c>
      <c r="AC56" s="31">
        <v>36.5</v>
      </c>
      <c r="AD56" s="40">
        <v>6</v>
      </c>
      <c r="AE56" s="24"/>
      <c r="AF56" s="24"/>
      <c r="AP56" s="28"/>
      <c r="AQ56" s="31">
        <v>0.51</v>
      </c>
      <c r="AR56" s="31">
        <v>0.502</v>
      </c>
      <c r="AS56" s="31">
        <v>8.0000000000000071E-3</v>
      </c>
      <c r="AT56" s="32">
        <v>2</v>
      </c>
      <c r="AU56" s="32">
        <v>2</v>
      </c>
      <c r="BC56" s="36" t="s">
        <v>239</v>
      </c>
      <c r="BD56" s="31">
        <v>0.83350000000000002</v>
      </c>
      <c r="BE56" s="31">
        <v>0.65700000000000003</v>
      </c>
      <c r="BF56" s="31"/>
      <c r="BG56" s="32"/>
      <c r="BH56" s="32"/>
      <c r="BK56" s="28"/>
      <c r="BL56" s="31">
        <v>0.94699999999999995</v>
      </c>
      <c r="BM56" s="31">
        <v>0.75700000000000001</v>
      </c>
      <c r="BN56" s="31">
        <v>0.18999999999999995</v>
      </c>
      <c r="BO56" s="32">
        <v>15.5</v>
      </c>
      <c r="BP56" s="32">
        <v>15.5</v>
      </c>
      <c r="BS56" s="28"/>
      <c r="BT56" s="31">
        <v>0.57899999999999996</v>
      </c>
      <c r="BU56" s="31">
        <v>0.56699999999999995</v>
      </c>
      <c r="BV56" s="31">
        <v>1.2000000000000011E-2</v>
      </c>
      <c r="BW56" s="32">
        <v>6</v>
      </c>
      <c r="BX56" s="32">
        <v>6</v>
      </c>
      <c r="CG56" s="36" t="s">
        <v>239</v>
      </c>
      <c r="CH56" s="31">
        <v>2.2750000000000004</v>
      </c>
      <c r="CI56" s="31">
        <v>1.28</v>
      </c>
      <c r="CJ56" s="31"/>
      <c r="CK56" s="32"/>
      <c r="CL56" s="32"/>
      <c r="CO56" s="24"/>
      <c r="CP56" s="24"/>
      <c r="CQ56" s="24"/>
      <c r="CR56" s="24"/>
      <c r="CS56" s="24"/>
      <c r="CT56" s="24"/>
      <c r="CV56" s="28"/>
      <c r="CW56" s="31">
        <v>1.45</v>
      </c>
      <c r="CX56" s="31">
        <v>1.4</v>
      </c>
      <c r="CY56" s="31">
        <v>5.0000000000000044E-2</v>
      </c>
      <c r="CZ56" s="32">
        <v>8</v>
      </c>
      <c r="DA56" s="32">
        <v>8</v>
      </c>
      <c r="DN56" s="22"/>
      <c r="DO56" s="22"/>
      <c r="DP56" s="22"/>
      <c r="DQ56" s="22"/>
      <c r="DR56" s="22"/>
      <c r="DS56" s="22"/>
    </row>
    <row r="57" spans="8:123" ht="15.75" thickBot="1" x14ac:dyDescent="0.3">
      <c r="H57" s="33"/>
      <c r="I57" s="34">
        <v>7.9100000000000004E-2</v>
      </c>
      <c r="J57" s="34">
        <v>7.9899999999999999E-2</v>
      </c>
      <c r="K57" s="34">
        <v>-7.9999999999999516E-4</v>
      </c>
      <c r="L57" s="35">
        <v>1</v>
      </c>
      <c r="M57" s="35">
        <v>-1</v>
      </c>
      <c r="O57" s="36" t="s">
        <v>239</v>
      </c>
      <c r="P57" s="31">
        <v>3.05</v>
      </c>
      <c r="Q57" s="31">
        <v>3.27</v>
      </c>
      <c r="R57" s="31"/>
      <c r="S57" s="32"/>
      <c r="T57" s="32"/>
      <c r="AA57" s="37" t="s">
        <v>246</v>
      </c>
      <c r="AB57" s="41"/>
      <c r="AC57" s="41"/>
      <c r="AD57" s="38">
        <v>0</v>
      </c>
      <c r="AE57" s="24"/>
      <c r="AF57" s="24"/>
      <c r="AP57" s="33"/>
      <c r="AQ57" s="34">
        <v>0.11600000000000001</v>
      </c>
      <c r="AR57" s="34">
        <v>9.7000000000000003E-2</v>
      </c>
      <c r="AS57" s="34">
        <v>1.9000000000000003E-2</v>
      </c>
      <c r="AT57" s="35">
        <v>8</v>
      </c>
      <c r="AU57" s="35">
        <v>8</v>
      </c>
      <c r="BC57" s="36" t="s">
        <v>240</v>
      </c>
      <c r="BD57" s="31">
        <v>56.320999999999998</v>
      </c>
      <c r="BE57" s="31">
        <v>51.844999999999999</v>
      </c>
      <c r="BF57" s="31"/>
      <c r="BG57" s="32"/>
      <c r="BH57" s="32"/>
      <c r="BK57" s="28"/>
      <c r="BL57" s="31">
        <v>1.21</v>
      </c>
      <c r="BM57" s="31">
        <v>1.25</v>
      </c>
      <c r="BN57" s="31">
        <v>-4.0000000000000036E-2</v>
      </c>
      <c r="BO57" s="32">
        <v>10</v>
      </c>
      <c r="BP57" s="32">
        <v>-10</v>
      </c>
      <c r="BS57" s="33"/>
      <c r="BT57" s="34">
        <v>0.11700000000000001</v>
      </c>
      <c r="BU57" s="34">
        <v>0.11600000000000001</v>
      </c>
      <c r="BV57" s="34">
        <v>1.0000000000000009E-3</v>
      </c>
      <c r="BW57" s="35">
        <v>1.5</v>
      </c>
      <c r="BX57" s="35">
        <v>1.5</v>
      </c>
      <c r="CG57" s="36" t="s">
        <v>240</v>
      </c>
      <c r="CH57" s="31">
        <v>106.83199999999999</v>
      </c>
      <c r="CI57" s="31">
        <v>85.272999999999996</v>
      </c>
      <c r="CJ57" s="31"/>
      <c r="CK57" s="32"/>
      <c r="CL57" s="32"/>
      <c r="CO57" s="26" t="s">
        <v>242</v>
      </c>
      <c r="CP57" s="24"/>
      <c r="CQ57" s="24"/>
      <c r="CR57" s="24"/>
      <c r="CS57" s="24"/>
      <c r="CT57" s="24"/>
      <c r="CV57" s="33"/>
      <c r="CW57" s="34">
        <v>7.6300000000000007E-2</v>
      </c>
      <c r="CX57" s="34">
        <v>5.7200000000000001E-2</v>
      </c>
      <c r="CY57" s="34">
        <v>1.9100000000000006E-2</v>
      </c>
      <c r="CZ57" s="35">
        <v>4</v>
      </c>
      <c r="DA57" s="35">
        <v>4</v>
      </c>
    </row>
    <row r="58" spans="8:123" ht="15.75" thickBot="1" x14ac:dyDescent="0.3">
      <c r="H58" s="36" t="s">
        <v>239</v>
      </c>
      <c r="I58" s="31">
        <v>1.115</v>
      </c>
      <c r="J58" s="31">
        <v>1.17</v>
      </c>
      <c r="K58" s="31"/>
      <c r="L58" s="32"/>
      <c r="M58" s="32"/>
      <c r="O58" s="36" t="s">
        <v>240</v>
      </c>
      <c r="P58" s="31">
        <v>244.72700000000003</v>
      </c>
      <c r="Q58" s="31">
        <v>253.87099999999998</v>
      </c>
      <c r="R58" s="31"/>
      <c r="S58" s="32"/>
      <c r="T58" s="32"/>
      <c r="AA58" s="24"/>
      <c r="AB58" s="24"/>
      <c r="AC58" s="24"/>
      <c r="AD58" s="24"/>
      <c r="AE58" s="24"/>
      <c r="AF58" s="24"/>
      <c r="AP58" s="36" t="s">
        <v>239</v>
      </c>
      <c r="AQ58" s="31">
        <v>1.1299999999999999</v>
      </c>
      <c r="AR58" s="31">
        <v>0.66100000000000003</v>
      </c>
      <c r="AS58" s="31"/>
      <c r="AT58" s="32"/>
      <c r="AU58" s="32"/>
      <c r="BC58" s="37" t="s">
        <v>241</v>
      </c>
      <c r="BD58" s="38">
        <v>22</v>
      </c>
      <c r="BE58" s="38">
        <v>22</v>
      </c>
      <c r="BF58" s="38"/>
      <c r="BG58" s="38"/>
      <c r="BH58" s="38"/>
      <c r="BK58" s="33"/>
      <c r="BL58" s="34">
        <v>8.3199999999999996E-2</v>
      </c>
      <c r="BM58" s="34">
        <v>8.8099999999999998E-2</v>
      </c>
      <c r="BN58" s="34">
        <v>-4.9000000000000016E-3</v>
      </c>
      <c r="BO58" s="35">
        <v>2</v>
      </c>
      <c r="BP58" s="35">
        <v>-2</v>
      </c>
      <c r="BS58" s="36" t="s">
        <v>239</v>
      </c>
      <c r="BT58" s="31">
        <v>0.85499999999999998</v>
      </c>
      <c r="BU58" s="31">
        <v>0.63849999999999996</v>
      </c>
      <c r="BV58" s="31"/>
      <c r="BW58" s="32"/>
      <c r="BX58" s="32"/>
      <c r="CG58" s="37" t="s">
        <v>241</v>
      </c>
      <c r="CH58" s="38">
        <v>22</v>
      </c>
      <c r="CI58" s="38">
        <v>22</v>
      </c>
      <c r="CJ58" s="38"/>
      <c r="CK58" s="38"/>
      <c r="CL58" s="38"/>
      <c r="CO58" s="27"/>
      <c r="CP58" s="27" t="s">
        <v>239</v>
      </c>
      <c r="CQ58" s="27" t="s">
        <v>240</v>
      </c>
      <c r="CR58" s="27" t="s">
        <v>241</v>
      </c>
      <c r="CS58" s="24"/>
      <c r="CT58" s="24"/>
      <c r="CV58" s="36" t="s">
        <v>239</v>
      </c>
      <c r="CW58" s="31">
        <v>1.8399999999999999</v>
      </c>
      <c r="CX58" s="31">
        <v>1.7749999999999999</v>
      </c>
      <c r="CY58" s="31"/>
      <c r="CZ58" s="32"/>
      <c r="DA58" s="32"/>
    </row>
    <row r="59" spans="8:123" ht="15.75" thickBot="1" x14ac:dyDescent="0.3">
      <c r="H59" s="36" t="s">
        <v>240</v>
      </c>
      <c r="I59" s="31">
        <v>61.289099999999998</v>
      </c>
      <c r="J59" s="31">
        <v>64.399200000000008</v>
      </c>
      <c r="K59" s="31"/>
      <c r="L59" s="32"/>
      <c r="M59" s="32"/>
      <c r="O59" s="37" t="s">
        <v>241</v>
      </c>
      <c r="P59" s="38">
        <v>23</v>
      </c>
      <c r="Q59" s="38">
        <v>23</v>
      </c>
      <c r="R59" s="38"/>
      <c r="S59" s="38"/>
      <c r="T59" s="38"/>
      <c r="AA59" s="26" t="s">
        <v>375</v>
      </c>
      <c r="AB59" s="24"/>
      <c r="AC59" s="24"/>
      <c r="AD59" s="24"/>
      <c r="AE59" s="24"/>
      <c r="AF59" s="24"/>
      <c r="AP59" s="36" t="s">
        <v>240</v>
      </c>
      <c r="AQ59" s="31">
        <v>223.6277</v>
      </c>
      <c r="AR59" s="31">
        <v>210.673</v>
      </c>
      <c r="AS59" s="31"/>
      <c r="AT59" s="32"/>
      <c r="AU59" s="32"/>
      <c r="BC59" s="24"/>
      <c r="BD59" s="24"/>
      <c r="BE59" s="24"/>
      <c r="BF59" s="24"/>
      <c r="BG59" s="24"/>
      <c r="BH59" s="24"/>
      <c r="BK59" s="36" t="s">
        <v>239</v>
      </c>
      <c r="BL59" s="31">
        <v>1.91</v>
      </c>
      <c r="BM59" s="31">
        <v>1.43</v>
      </c>
      <c r="BN59" s="31"/>
      <c r="BO59" s="32"/>
      <c r="BP59" s="32"/>
      <c r="BS59" s="36" t="s">
        <v>240</v>
      </c>
      <c r="BT59" s="31">
        <v>65.807999999999993</v>
      </c>
      <c r="BU59" s="31">
        <v>60.533000000000001</v>
      </c>
      <c r="BV59" s="31"/>
      <c r="BW59" s="32"/>
      <c r="BX59" s="32"/>
      <c r="CG59" s="24"/>
      <c r="CH59" s="24"/>
      <c r="CI59" s="24"/>
      <c r="CJ59" s="24"/>
      <c r="CK59" s="24"/>
      <c r="CL59" s="24"/>
      <c r="CO59" s="36" t="s">
        <v>243</v>
      </c>
      <c r="CP59" s="29">
        <v>11.5</v>
      </c>
      <c r="CQ59" s="29">
        <v>133.5</v>
      </c>
      <c r="CR59" s="39">
        <v>12</v>
      </c>
      <c r="CS59" s="24"/>
      <c r="CT59" s="24"/>
      <c r="CV59" s="36" t="s">
        <v>240</v>
      </c>
      <c r="CW59" s="31">
        <v>587.38530000000003</v>
      </c>
      <c r="CX59" s="31">
        <v>594.10220000000004</v>
      </c>
      <c r="CY59" s="31"/>
      <c r="CZ59" s="32"/>
      <c r="DA59" s="32"/>
    </row>
    <row r="60" spans="8:123" ht="15.75" thickBot="1" x14ac:dyDescent="0.3">
      <c r="H60" s="37" t="s">
        <v>241</v>
      </c>
      <c r="I60" s="38">
        <v>24</v>
      </c>
      <c r="J60" s="38">
        <v>24</v>
      </c>
      <c r="K60" s="38"/>
      <c r="L60" s="38"/>
      <c r="M60" s="38"/>
      <c r="O60" s="24"/>
      <c r="P60" s="24"/>
      <c r="Q60" s="24"/>
      <c r="R60" s="24"/>
      <c r="S60" s="24"/>
      <c r="T60" s="24"/>
      <c r="AA60" s="27" t="s">
        <v>252</v>
      </c>
      <c r="AB60" s="27" t="s">
        <v>241</v>
      </c>
      <c r="AC60" s="27" t="s">
        <v>253</v>
      </c>
      <c r="AD60" s="24"/>
      <c r="AE60" s="24"/>
      <c r="AF60" s="24"/>
      <c r="AP60" s="37" t="s">
        <v>241</v>
      </c>
      <c r="AQ60" s="38">
        <v>24</v>
      </c>
      <c r="AR60" s="38">
        <v>24</v>
      </c>
      <c r="AS60" s="38"/>
      <c r="AT60" s="38"/>
      <c r="AU60" s="38"/>
      <c r="BC60" s="26" t="s">
        <v>242</v>
      </c>
      <c r="BD60" s="24"/>
      <c r="BE60" s="24"/>
      <c r="BF60" s="24"/>
      <c r="BG60" s="24"/>
      <c r="BH60" s="24"/>
      <c r="BK60" s="36" t="s">
        <v>240</v>
      </c>
      <c r="BL60" s="31">
        <v>146.2482</v>
      </c>
      <c r="BM60" s="31">
        <v>154.51909999999998</v>
      </c>
      <c r="BN60" s="31"/>
      <c r="BO60" s="32"/>
      <c r="BP60" s="32"/>
      <c r="BS60" s="37" t="s">
        <v>241</v>
      </c>
      <c r="BT60" s="38">
        <v>24</v>
      </c>
      <c r="BU60" s="38">
        <v>24</v>
      </c>
      <c r="BV60" s="38"/>
      <c r="BW60" s="38"/>
      <c r="BX60" s="38"/>
      <c r="CG60" s="26" t="s">
        <v>242</v>
      </c>
      <c r="CH60" s="24"/>
      <c r="CI60" s="24"/>
      <c r="CJ60" s="24"/>
      <c r="CK60" s="24"/>
      <c r="CL60" s="24"/>
      <c r="CO60" s="36" t="s">
        <v>244</v>
      </c>
      <c r="CP60" s="31">
        <v>5</v>
      </c>
      <c r="CQ60" s="31">
        <v>56.5</v>
      </c>
      <c r="CR60" s="40">
        <v>7</v>
      </c>
      <c r="CS60" s="24"/>
      <c r="CT60" s="24"/>
      <c r="CV60" s="37" t="s">
        <v>241</v>
      </c>
      <c r="CW60" s="38">
        <v>24</v>
      </c>
      <c r="CX60" s="38">
        <v>24</v>
      </c>
      <c r="CY60" s="38"/>
      <c r="CZ60" s="38"/>
      <c r="DA60" s="38"/>
    </row>
    <row r="61" spans="8:123" ht="15.75" thickBot="1" x14ac:dyDescent="0.3">
      <c r="H61" s="24"/>
      <c r="I61" s="24"/>
      <c r="J61" s="24"/>
      <c r="K61" s="24"/>
      <c r="L61" s="24"/>
      <c r="M61" s="24"/>
      <c r="O61" s="26" t="s">
        <v>242</v>
      </c>
      <c r="P61" s="24"/>
      <c r="Q61" s="24"/>
      <c r="R61" s="24"/>
      <c r="S61" s="24"/>
      <c r="T61" s="24"/>
      <c r="AA61" s="42">
        <v>36.5</v>
      </c>
      <c r="AB61" s="43">
        <v>15</v>
      </c>
      <c r="AC61" s="42">
        <v>9.625244140625E-2</v>
      </c>
      <c r="AD61" s="24"/>
      <c r="AE61" s="24"/>
      <c r="AF61" s="24"/>
      <c r="AP61" s="24"/>
      <c r="AQ61" s="24"/>
      <c r="AR61" s="24"/>
      <c r="AS61" s="24"/>
      <c r="AT61" s="24"/>
      <c r="AU61" s="24"/>
      <c r="BC61" s="27"/>
      <c r="BD61" s="27" t="s">
        <v>239</v>
      </c>
      <c r="BE61" s="27" t="s">
        <v>240</v>
      </c>
      <c r="BF61" s="27" t="s">
        <v>241</v>
      </c>
      <c r="BG61" s="24"/>
      <c r="BH61" s="24"/>
      <c r="BK61" s="37" t="s">
        <v>241</v>
      </c>
      <c r="BL61" s="38">
        <v>25</v>
      </c>
      <c r="BM61" s="38">
        <v>25</v>
      </c>
      <c r="BN61" s="38"/>
      <c r="BO61" s="38"/>
      <c r="BP61" s="38"/>
      <c r="BS61" s="24"/>
      <c r="BT61" s="24"/>
      <c r="BU61" s="24"/>
      <c r="BV61" s="24"/>
      <c r="BW61" s="24"/>
      <c r="BX61" s="24"/>
      <c r="CG61" s="27"/>
      <c r="CH61" s="27" t="s">
        <v>239</v>
      </c>
      <c r="CI61" s="27" t="s">
        <v>240</v>
      </c>
      <c r="CJ61" s="27" t="s">
        <v>241</v>
      </c>
      <c r="CK61" s="24"/>
      <c r="CL61" s="24"/>
      <c r="CO61" s="37" t="s">
        <v>246</v>
      </c>
      <c r="CP61" s="41"/>
      <c r="CQ61" s="41"/>
      <c r="CR61" s="38">
        <v>0</v>
      </c>
      <c r="CS61" s="24"/>
      <c r="CT61" s="24"/>
      <c r="CV61" s="24"/>
      <c r="CW61" s="24"/>
      <c r="CX61" s="24"/>
      <c r="CY61" s="24"/>
      <c r="CZ61" s="24"/>
      <c r="DA61" s="24"/>
    </row>
    <row r="62" spans="8:123" ht="15.75" thickBot="1" x14ac:dyDescent="0.3">
      <c r="H62" s="26" t="s">
        <v>242</v>
      </c>
      <c r="I62" s="24"/>
      <c r="J62" s="24"/>
      <c r="K62" s="24"/>
      <c r="L62" s="24"/>
      <c r="M62" s="24"/>
      <c r="O62" s="27"/>
      <c r="P62" s="27" t="s">
        <v>239</v>
      </c>
      <c r="Q62" s="27" t="s">
        <v>240</v>
      </c>
      <c r="R62" s="27" t="s">
        <v>241</v>
      </c>
      <c r="S62" s="24"/>
      <c r="T62" s="24"/>
      <c r="AA62" s="24"/>
      <c r="AB62" s="24"/>
      <c r="AC62" s="24"/>
      <c r="AD62" s="24"/>
      <c r="AE62" s="24"/>
      <c r="AF62" s="24"/>
      <c r="AP62" s="26" t="s">
        <v>242</v>
      </c>
      <c r="AQ62" s="24"/>
      <c r="AR62" s="24"/>
      <c r="AS62" s="24"/>
      <c r="AT62" s="24"/>
      <c r="AU62" s="24"/>
      <c r="BC62" s="36" t="s">
        <v>243</v>
      </c>
      <c r="BD62" s="29">
        <v>13.75</v>
      </c>
      <c r="BE62" s="29">
        <v>178.5</v>
      </c>
      <c r="BF62" s="39">
        <v>14</v>
      </c>
      <c r="BG62" s="24"/>
      <c r="BH62" s="24"/>
      <c r="BK62" s="24"/>
      <c r="BL62" s="24"/>
      <c r="BM62" s="24"/>
      <c r="BN62" s="24"/>
      <c r="BO62" s="24"/>
      <c r="BP62" s="24"/>
      <c r="BS62" s="26" t="s">
        <v>242</v>
      </c>
      <c r="BT62" s="24"/>
      <c r="BU62" s="24"/>
      <c r="BV62" s="24"/>
      <c r="BW62" s="24"/>
      <c r="BX62" s="24"/>
      <c r="CG62" s="36" t="s">
        <v>243</v>
      </c>
      <c r="CH62" s="29">
        <v>15</v>
      </c>
      <c r="CI62" s="29">
        <v>184.5</v>
      </c>
      <c r="CJ62" s="39">
        <v>13</v>
      </c>
      <c r="CK62" s="24"/>
      <c r="CL62" s="24"/>
      <c r="CO62" s="24"/>
      <c r="CP62" s="24"/>
      <c r="CQ62" s="24"/>
      <c r="CR62" s="24"/>
      <c r="CS62" s="24"/>
      <c r="CT62" s="24"/>
      <c r="CV62" s="26" t="s">
        <v>242</v>
      </c>
      <c r="CW62" s="24"/>
      <c r="CX62" s="24"/>
      <c r="CY62" s="24"/>
      <c r="CZ62" s="24"/>
      <c r="DA62" s="24"/>
    </row>
    <row r="63" spans="8:123" ht="15.75" thickBot="1" x14ac:dyDescent="0.3">
      <c r="H63" s="27"/>
      <c r="I63" s="27" t="s">
        <v>239</v>
      </c>
      <c r="J63" s="27" t="s">
        <v>240</v>
      </c>
      <c r="K63" s="27" t="s">
        <v>241</v>
      </c>
      <c r="L63" s="24"/>
      <c r="M63" s="24"/>
      <c r="O63" s="36" t="s">
        <v>243</v>
      </c>
      <c r="P63" s="29">
        <v>16.5</v>
      </c>
      <c r="Q63" s="29">
        <v>89</v>
      </c>
      <c r="R63" s="39">
        <v>6</v>
      </c>
      <c r="S63" s="24"/>
      <c r="T63" s="24"/>
      <c r="AA63" s="22"/>
      <c r="AB63" s="22"/>
      <c r="AC63" s="22"/>
      <c r="AD63" s="22"/>
      <c r="AE63" s="22"/>
      <c r="AF63" s="22"/>
      <c r="AP63" s="27"/>
      <c r="AQ63" s="27" t="s">
        <v>239</v>
      </c>
      <c r="AR63" s="27" t="s">
        <v>240</v>
      </c>
      <c r="AS63" s="27" t="s">
        <v>241</v>
      </c>
      <c r="AT63" s="24"/>
      <c r="AU63" s="24"/>
      <c r="BC63" s="36" t="s">
        <v>244</v>
      </c>
      <c r="BD63" s="31">
        <v>8.5</v>
      </c>
      <c r="BE63" s="31">
        <v>74.5</v>
      </c>
      <c r="BF63" s="40">
        <v>8</v>
      </c>
      <c r="BG63" s="24"/>
      <c r="BH63" s="24"/>
      <c r="BK63" s="26" t="s">
        <v>242</v>
      </c>
      <c r="BL63" s="24"/>
      <c r="BM63" s="24"/>
      <c r="BN63" s="24"/>
      <c r="BO63" s="24"/>
      <c r="BP63" s="24"/>
      <c r="BS63" s="27"/>
      <c r="BT63" s="27" t="s">
        <v>239</v>
      </c>
      <c r="BU63" s="27" t="s">
        <v>240</v>
      </c>
      <c r="BV63" s="27" t="s">
        <v>241</v>
      </c>
      <c r="BW63" s="24"/>
      <c r="BX63" s="24"/>
      <c r="CG63" s="36" t="s">
        <v>244</v>
      </c>
      <c r="CH63" s="31">
        <v>6.5</v>
      </c>
      <c r="CI63" s="31">
        <v>68.5</v>
      </c>
      <c r="CJ63" s="40">
        <v>9</v>
      </c>
      <c r="CK63" s="24"/>
      <c r="CL63" s="24"/>
      <c r="CO63" s="26" t="s">
        <v>376</v>
      </c>
      <c r="CP63" s="24"/>
      <c r="CQ63" s="24"/>
      <c r="CR63" s="24"/>
      <c r="CS63" s="24"/>
      <c r="CT63" s="24"/>
      <c r="CV63" s="27"/>
      <c r="CW63" s="27" t="s">
        <v>239</v>
      </c>
      <c r="CX63" s="27" t="s">
        <v>240</v>
      </c>
      <c r="CY63" s="27" t="s">
        <v>241</v>
      </c>
      <c r="CZ63" s="24"/>
      <c r="DA63" s="24"/>
    </row>
    <row r="64" spans="8:123" ht="15.75" thickBot="1" x14ac:dyDescent="0.3">
      <c r="H64" s="36" t="s">
        <v>243</v>
      </c>
      <c r="I64" s="29">
        <v>13</v>
      </c>
      <c r="J64" s="29">
        <v>128</v>
      </c>
      <c r="K64" s="39">
        <v>11</v>
      </c>
      <c r="L64" s="24"/>
      <c r="M64" s="24"/>
      <c r="O64" s="36" t="s">
        <v>244</v>
      </c>
      <c r="P64" s="31">
        <v>10</v>
      </c>
      <c r="Q64" s="31">
        <v>187</v>
      </c>
      <c r="R64" s="40">
        <v>17</v>
      </c>
      <c r="S64" s="24"/>
      <c r="T64" s="24"/>
      <c r="AP64" s="36" t="s">
        <v>243</v>
      </c>
      <c r="AQ64" s="29">
        <v>14.75</v>
      </c>
      <c r="AR64" s="29">
        <v>272</v>
      </c>
      <c r="AS64" s="39">
        <v>20</v>
      </c>
      <c r="AT64" s="24"/>
      <c r="AU64" s="24"/>
      <c r="BC64" s="37" t="s">
        <v>246</v>
      </c>
      <c r="BD64" s="41"/>
      <c r="BE64" s="41"/>
      <c r="BF64" s="38">
        <v>0</v>
      </c>
      <c r="BG64" s="24"/>
      <c r="BH64" s="24"/>
      <c r="BK64" s="27"/>
      <c r="BL64" s="27" t="s">
        <v>239</v>
      </c>
      <c r="BM64" s="27" t="s">
        <v>240</v>
      </c>
      <c r="BN64" s="27" t="s">
        <v>241</v>
      </c>
      <c r="BO64" s="24"/>
      <c r="BP64" s="24"/>
      <c r="BS64" s="36" t="s">
        <v>243</v>
      </c>
      <c r="BT64" s="29">
        <v>15.5</v>
      </c>
      <c r="BU64" s="29">
        <v>198</v>
      </c>
      <c r="BV64" s="39">
        <v>14</v>
      </c>
      <c r="BW64" s="24"/>
      <c r="BX64" s="24"/>
      <c r="CG64" s="37" t="s">
        <v>246</v>
      </c>
      <c r="CH64" s="41"/>
      <c r="CI64" s="41"/>
      <c r="CJ64" s="38">
        <v>0</v>
      </c>
      <c r="CK64" s="24"/>
      <c r="CL64" s="24"/>
      <c r="CO64" s="27" t="s">
        <v>252</v>
      </c>
      <c r="CP64" s="27" t="s">
        <v>241</v>
      </c>
      <c r="CQ64" s="27" t="s">
        <v>253</v>
      </c>
      <c r="CR64" s="24"/>
      <c r="CS64" s="24"/>
      <c r="CT64" s="24"/>
      <c r="CV64" s="36" t="s">
        <v>243</v>
      </c>
      <c r="CW64" s="29">
        <v>12</v>
      </c>
      <c r="CX64" s="29">
        <v>159</v>
      </c>
      <c r="CY64" s="39">
        <v>12</v>
      </c>
      <c r="CZ64" s="24"/>
      <c r="DA64" s="24"/>
    </row>
    <row r="65" spans="8:105" ht="15.75" thickBot="1" x14ac:dyDescent="0.3">
      <c r="H65" s="36" t="s">
        <v>244</v>
      </c>
      <c r="I65" s="31">
        <v>12</v>
      </c>
      <c r="J65" s="31">
        <v>172</v>
      </c>
      <c r="K65" s="40">
        <v>13</v>
      </c>
      <c r="L65" s="24"/>
      <c r="M65" s="24"/>
      <c r="O65" s="37" t="s">
        <v>246</v>
      </c>
      <c r="P65" s="41"/>
      <c r="Q65" s="41"/>
      <c r="R65" s="38">
        <v>0</v>
      </c>
      <c r="S65" s="24"/>
      <c r="T65" s="24"/>
      <c r="AP65" s="36" t="s">
        <v>244</v>
      </c>
      <c r="AQ65" s="31">
        <v>7.5</v>
      </c>
      <c r="AR65" s="31">
        <v>28</v>
      </c>
      <c r="AS65" s="40">
        <v>4</v>
      </c>
      <c r="AT65" s="24"/>
      <c r="AU65" s="24"/>
      <c r="BC65" s="24"/>
      <c r="BD65" s="24"/>
      <c r="BE65" s="24"/>
      <c r="BF65" s="24"/>
      <c r="BG65" s="24"/>
      <c r="BH65" s="24"/>
      <c r="BK65" s="36" t="s">
        <v>243</v>
      </c>
      <c r="BL65" s="29">
        <v>13.25</v>
      </c>
      <c r="BM65" s="29">
        <v>109</v>
      </c>
      <c r="BN65" s="39">
        <v>8</v>
      </c>
      <c r="BO65" s="24"/>
      <c r="BP65" s="24"/>
      <c r="BS65" s="36" t="s">
        <v>244</v>
      </c>
      <c r="BT65" s="31">
        <v>10.5</v>
      </c>
      <c r="BU65" s="31">
        <v>102</v>
      </c>
      <c r="BV65" s="40">
        <v>10</v>
      </c>
      <c r="BW65" s="24"/>
      <c r="BX65" s="24"/>
      <c r="CG65" s="24"/>
      <c r="CH65" s="24"/>
      <c r="CI65" s="24"/>
      <c r="CJ65" s="24"/>
      <c r="CK65" s="24"/>
      <c r="CL65" s="24"/>
      <c r="CO65" s="42">
        <v>56.5</v>
      </c>
      <c r="CP65" s="43">
        <v>19</v>
      </c>
      <c r="CQ65" s="42">
        <v>6.285858154296875E-2</v>
      </c>
      <c r="CR65" s="24"/>
      <c r="CS65" s="24"/>
      <c r="CT65" s="24"/>
      <c r="CV65" s="36" t="s">
        <v>244</v>
      </c>
      <c r="CW65" s="31">
        <v>15</v>
      </c>
      <c r="CX65" s="31">
        <v>140</v>
      </c>
      <c r="CY65" s="40">
        <v>11</v>
      </c>
      <c r="CZ65" s="24"/>
      <c r="DA65" s="24"/>
    </row>
    <row r="66" spans="8:105" ht="15.75" thickBot="1" x14ac:dyDescent="0.3">
      <c r="H66" s="37" t="s">
        <v>246</v>
      </c>
      <c r="I66" s="41"/>
      <c r="J66" s="41"/>
      <c r="K66" s="38">
        <v>0</v>
      </c>
      <c r="L66" s="24"/>
      <c r="M66" s="24"/>
      <c r="O66" s="24"/>
      <c r="P66" s="24"/>
      <c r="Q66" s="24"/>
      <c r="R66" s="24"/>
      <c r="S66" s="24"/>
      <c r="T66" s="24"/>
      <c r="AP66" s="37" t="s">
        <v>246</v>
      </c>
      <c r="AQ66" s="41"/>
      <c r="AR66" s="41"/>
      <c r="AS66" s="38">
        <v>0</v>
      </c>
      <c r="AT66" s="24"/>
      <c r="AU66" s="24"/>
      <c r="BC66" s="26" t="s">
        <v>377</v>
      </c>
      <c r="BD66" s="24"/>
      <c r="BE66" s="24"/>
      <c r="BF66" s="24"/>
      <c r="BG66" s="24"/>
      <c r="BH66" s="24"/>
      <c r="BK66" s="36" t="s">
        <v>244</v>
      </c>
      <c r="BL66" s="31">
        <v>13.5</v>
      </c>
      <c r="BM66" s="31">
        <v>215</v>
      </c>
      <c r="BN66" s="40">
        <v>16</v>
      </c>
      <c r="BO66" s="24"/>
      <c r="BP66" s="24"/>
      <c r="BS66" s="37" t="s">
        <v>246</v>
      </c>
      <c r="BT66" s="41"/>
      <c r="BU66" s="41"/>
      <c r="BV66" s="38">
        <v>0</v>
      </c>
      <c r="BW66" s="24"/>
      <c r="BX66" s="24"/>
      <c r="CG66" s="26" t="s">
        <v>378</v>
      </c>
      <c r="CH66" s="24"/>
      <c r="CI66" s="24"/>
      <c r="CJ66" s="24"/>
      <c r="CK66" s="24"/>
      <c r="CL66" s="24"/>
      <c r="CO66" s="24"/>
      <c r="CP66" s="24"/>
      <c r="CQ66" s="24"/>
      <c r="CR66" s="24"/>
      <c r="CS66" s="24"/>
      <c r="CT66" s="24"/>
      <c r="CV66" s="37" t="s">
        <v>246</v>
      </c>
      <c r="CW66" s="41">
        <v>1</v>
      </c>
      <c r="CX66" s="41">
        <v>1</v>
      </c>
      <c r="CY66" s="38">
        <v>1</v>
      </c>
      <c r="CZ66" s="24"/>
      <c r="DA66" s="24"/>
    </row>
    <row r="67" spans="8:105" ht="15.75" thickBot="1" x14ac:dyDescent="0.3">
      <c r="H67" s="24"/>
      <c r="I67" s="24"/>
      <c r="J67" s="24"/>
      <c r="K67" s="24"/>
      <c r="L67" s="24"/>
      <c r="M67" s="24"/>
      <c r="O67" s="26" t="s">
        <v>266</v>
      </c>
      <c r="P67" s="24"/>
      <c r="Q67" s="24"/>
      <c r="R67" s="24"/>
      <c r="S67" s="24"/>
      <c r="T67" s="24"/>
      <c r="AP67" s="24"/>
      <c r="AQ67" s="24"/>
      <c r="AR67" s="24"/>
      <c r="AS67" s="24"/>
      <c r="AT67" s="24"/>
      <c r="AU67" s="24"/>
      <c r="BC67" s="27" t="s">
        <v>252</v>
      </c>
      <c r="BD67" s="27" t="s">
        <v>241</v>
      </c>
      <c r="BE67" s="27" t="s">
        <v>253</v>
      </c>
      <c r="BF67" s="24"/>
      <c r="BG67" s="24"/>
      <c r="BH67" s="24"/>
      <c r="BK67" s="37" t="s">
        <v>246</v>
      </c>
      <c r="BL67" s="41">
        <v>1</v>
      </c>
      <c r="BM67" s="41">
        <v>1</v>
      </c>
      <c r="BN67" s="38">
        <v>1</v>
      </c>
      <c r="BO67" s="24"/>
      <c r="BP67" s="24"/>
      <c r="BS67" s="24"/>
      <c r="BT67" s="24"/>
      <c r="BU67" s="24"/>
      <c r="BV67" s="24"/>
      <c r="BW67" s="24"/>
      <c r="BX67" s="24"/>
      <c r="CG67" s="27" t="s">
        <v>252</v>
      </c>
      <c r="CH67" s="27" t="s">
        <v>241</v>
      </c>
      <c r="CI67" s="27" t="s">
        <v>253</v>
      </c>
      <c r="CJ67" s="24"/>
      <c r="CK67" s="24"/>
      <c r="CL67" s="24"/>
      <c r="CO67" s="22"/>
      <c r="CP67" s="22"/>
      <c r="CQ67" s="22"/>
      <c r="CR67" s="22"/>
      <c r="CS67" s="22"/>
      <c r="CT67" s="22"/>
      <c r="CV67" s="24"/>
      <c r="CW67" s="24"/>
      <c r="CX67" s="24"/>
      <c r="CY67" s="24"/>
      <c r="CZ67" s="24"/>
      <c r="DA67" s="24"/>
    </row>
    <row r="68" spans="8:105" ht="15.75" thickBot="1" x14ac:dyDescent="0.3">
      <c r="H68" s="26" t="s">
        <v>272</v>
      </c>
      <c r="I68" s="24"/>
      <c r="J68" s="24"/>
      <c r="K68" s="24"/>
      <c r="L68" s="24"/>
      <c r="M68" s="24"/>
      <c r="O68" s="27" t="s">
        <v>252</v>
      </c>
      <c r="P68" s="27" t="s">
        <v>241</v>
      </c>
      <c r="Q68" s="27" t="s">
        <v>253</v>
      </c>
      <c r="R68" s="24"/>
      <c r="S68" s="24"/>
      <c r="T68" s="24"/>
      <c r="AP68" s="26" t="s">
        <v>379</v>
      </c>
      <c r="AQ68" s="24"/>
      <c r="AR68" s="24"/>
      <c r="AS68" s="24"/>
      <c r="AT68" s="24"/>
      <c r="AU68" s="24"/>
      <c r="BC68" s="42">
        <v>74.5</v>
      </c>
      <c r="BD68" s="43">
        <v>22</v>
      </c>
      <c r="BE68" s="42">
        <v>4.6673297882080078E-2</v>
      </c>
      <c r="BF68" s="24"/>
      <c r="BG68" s="24"/>
      <c r="BH68" s="24"/>
      <c r="BK68" s="24"/>
      <c r="BL68" s="24"/>
      <c r="BM68" s="24"/>
      <c r="BN68" s="24"/>
      <c r="BO68" s="24"/>
      <c r="BP68" s="24"/>
      <c r="BS68" s="26" t="s">
        <v>380</v>
      </c>
      <c r="BT68" s="24"/>
      <c r="BU68" s="24"/>
      <c r="BV68" s="24"/>
      <c r="BW68" s="24"/>
      <c r="BX68" s="24"/>
      <c r="CG68" s="42">
        <v>68.5</v>
      </c>
      <c r="CH68" s="43">
        <v>22</v>
      </c>
      <c r="CI68" s="42">
        <v>2.9902219772338867E-2</v>
      </c>
      <c r="CJ68" s="24"/>
      <c r="CK68" s="24"/>
      <c r="CL68" s="24"/>
      <c r="CV68" s="26" t="s">
        <v>381</v>
      </c>
      <c r="CW68" s="24"/>
      <c r="CX68" s="24"/>
      <c r="CY68" s="24"/>
      <c r="CZ68" s="24"/>
      <c r="DA68" s="24"/>
    </row>
    <row r="69" spans="8:105" ht="15.75" thickBot="1" x14ac:dyDescent="0.3">
      <c r="H69" s="27" t="s">
        <v>252</v>
      </c>
      <c r="I69" s="27" t="s">
        <v>241</v>
      </c>
      <c r="J69" s="27" t="s">
        <v>253</v>
      </c>
      <c r="K69" s="24"/>
      <c r="L69" s="24"/>
      <c r="M69" s="24"/>
      <c r="O69" s="42">
        <v>187</v>
      </c>
      <c r="P69" s="43">
        <v>23</v>
      </c>
      <c r="Q69" s="42">
        <v>0.93194425106048584</v>
      </c>
      <c r="R69" s="24"/>
      <c r="S69" s="24"/>
      <c r="T69" s="24"/>
      <c r="AP69" s="27" t="s">
        <v>252</v>
      </c>
      <c r="AQ69" s="27" t="s">
        <v>241</v>
      </c>
      <c r="AR69" s="27" t="s">
        <v>253</v>
      </c>
      <c r="AS69" s="24"/>
      <c r="AT69" s="24"/>
      <c r="AU69" s="24"/>
      <c r="BC69" s="24"/>
      <c r="BD69" s="24"/>
      <c r="BE69" s="24"/>
      <c r="BF69" s="24"/>
      <c r="BG69" s="24"/>
      <c r="BH69" s="24"/>
      <c r="BK69" s="26" t="s">
        <v>382</v>
      </c>
      <c r="BL69" s="24"/>
      <c r="BM69" s="24"/>
      <c r="BN69" s="24"/>
      <c r="BO69" s="24"/>
      <c r="BP69" s="24"/>
      <c r="BS69" s="27" t="s">
        <v>252</v>
      </c>
      <c r="BT69" s="27" t="s">
        <v>241</v>
      </c>
      <c r="BU69" s="27" t="s">
        <v>253</v>
      </c>
      <c r="BV69" s="24"/>
      <c r="BW69" s="24"/>
      <c r="BX69" s="24"/>
      <c r="CG69" s="24"/>
      <c r="CH69" s="24"/>
      <c r="CI69" s="24"/>
      <c r="CJ69" s="24"/>
      <c r="CK69" s="24"/>
      <c r="CL69" s="24"/>
      <c r="CV69" s="27" t="s">
        <v>252</v>
      </c>
      <c r="CW69" s="27" t="s">
        <v>241</v>
      </c>
      <c r="CX69" s="27" t="s">
        <v>253</v>
      </c>
      <c r="CY69" s="24"/>
      <c r="CZ69" s="24"/>
      <c r="DA69" s="24"/>
    </row>
    <row r="70" spans="8:105" ht="15.75" thickBot="1" x14ac:dyDescent="0.3">
      <c r="H70" s="42">
        <v>172</v>
      </c>
      <c r="I70" s="43">
        <v>24</v>
      </c>
      <c r="J70" s="42">
        <v>0.73417460918426514</v>
      </c>
      <c r="K70" s="24"/>
      <c r="L70" s="24"/>
      <c r="M70" s="24"/>
      <c r="O70" s="24"/>
      <c r="P70" s="24"/>
      <c r="Q70" s="24"/>
      <c r="R70" s="24"/>
      <c r="S70" s="24"/>
      <c r="T70" s="24"/>
      <c r="AP70" s="42">
        <v>28</v>
      </c>
      <c r="AQ70" s="43">
        <v>24</v>
      </c>
      <c r="AR70" s="42">
        <v>8.487701416015625E-5</v>
      </c>
      <c r="AS70" s="24"/>
      <c r="AT70" s="24"/>
      <c r="AU70" s="24"/>
      <c r="BC70" s="22"/>
      <c r="BD70" s="22"/>
      <c r="BE70" s="22"/>
      <c r="BF70" s="22"/>
      <c r="BG70" s="22"/>
      <c r="BH70" s="22"/>
      <c r="BK70" s="27" t="s">
        <v>252</v>
      </c>
      <c r="BL70" s="27" t="s">
        <v>241</v>
      </c>
      <c r="BM70" s="27" t="s">
        <v>253</v>
      </c>
      <c r="BN70" s="24"/>
      <c r="BO70" s="24"/>
      <c r="BP70" s="24"/>
      <c r="BS70" s="42">
        <v>102</v>
      </c>
      <c r="BT70" s="43">
        <v>24</v>
      </c>
      <c r="BU70" s="42">
        <v>8.7811052799224854E-2</v>
      </c>
      <c r="BV70" s="24"/>
      <c r="BW70" s="24"/>
      <c r="BX70" s="24"/>
      <c r="CG70" s="22"/>
      <c r="CH70" s="22"/>
      <c r="CI70" s="22"/>
      <c r="CJ70" s="22"/>
      <c r="CK70" s="22"/>
      <c r="CL70" s="22"/>
      <c r="CV70" s="42">
        <v>140</v>
      </c>
      <c r="CW70" s="43">
        <v>24</v>
      </c>
      <c r="CX70" s="42">
        <v>0.40030598640441895</v>
      </c>
      <c r="CY70" s="24"/>
      <c r="CZ70" s="24"/>
      <c r="DA70" s="24"/>
    </row>
    <row r="71" spans="8:105" ht="15.75" thickBot="1" x14ac:dyDescent="0.3">
      <c r="H71" s="24"/>
      <c r="I71" s="24"/>
      <c r="J71" s="24"/>
      <c r="K71" s="24"/>
      <c r="L71" s="24"/>
      <c r="M71" s="24"/>
      <c r="O71" s="22"/>
      <c r="P71" s="22"/>
      <c r="Q71" s="22"/>
      <c r="R71" s="22"/>
      <c r="S71" s="22"/>
      <c r="T71" s="22"/>
      <c r="AP71" s="24"/>
      <c r="AQ71" s="24"/>
      <c r="AR71" s="24"/>
      <c r="AS71" s="24"/>
      <c r="AT71" s="24"/>
      <c r="AU71" s="24"/>
      <c r="BC71" s="22"/>
      <c r="BD71" s="22"/>
      <c r="BE71" s="22"/>
      <c r="BF71" s="22"/>
      <c r="BG71" s="22"/>
      <c r="BH71" s="22"/>
      <c r="BK71" s="42">
        <v>215</v>
      </c>
      <c r="BL71" s="43">
        <v>25</v>
      </c>
      <c r="BM71" s="42">
        <v>0.92285734415054321</v>
      </c>
      <c r="BN71" s="24"/>
      <c r="BO71" s="24"/>
      <c r="BP71" s="24"/>
      <c r="BS71" s="24"/>
      <c r="BT71" s="24"/>
      <c r="BU71" s="24"/>
      <c r="BV71" s="24"/>
      <c r="BW71" s="24"/>
      <c r="BX71" s="24"/>
      <c r="CV71" s="24"/>
      <c r="CW71" s="24"/>
      <c r="CX71" s="24"/>
      <c r="CY71" s="24"/>
      <c r="CZ71" s="24"/>
      <c r="DA71" s="24"/>
    </row>
    <row r="72" spans="8:105" x14ac:dyDescent="0.25">
      <c r="H72" s="22"/>
      <c r="I72" s="22"/>
      <c r="J72" s="22"/>
      <c r="K72" s="22"/>
      <c r="L72" s="22"/>
      <c r="M72" s="22"/>
      <c r="AP72" s="22"/>
      <c r="AQ72" s="22"/>
      <c r="AR72" s="22"/>
      <c r="AS72" s="22"/>
      <c r="AT72" s="22"/>
      <c r="AU72" s="22"/>
      <c r="BK72" s="24"/>
      <c r="BL72" s="24"/>
      <c r="BM72" s="24"/>
      <c r="BN72" s="24"/>
      <c r="BO72" s="24"/>
      <c r="BP72" s="24"/>
      <c r="BS72" s="22"/>
      <c r="BT72" s="22"/>
      <c r="BU72" s="22"/>
      <c r="BV72" s="22"/>
      <c r="BW72" s="22"/>
      <c r="BX72" s="22"/>
      <c r="CV72" s="22"/>
      <c r="CW72" s="22"/>
      <c r="CX72" s="22"/>
      <c r="CY72" s="22"/>
      <c r="CZ72" s="22"/>
      <c r="DA72" s="22"/>
    </row>
    <row r="73" spans="8:105" x14ac:dyDescent="0.25">
      <c r="BK73" s="22"/>
      <c r="BL73" s="22"/>
      <c r="BM73" s="22"/>
      <c r="BN73" s="22"/>
      <c r="BO73" s="22"/>
      <c r="BP73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3"/>
  <sheetViews>
    <sheetView workbookViewId="0">
      <selection activeCell="E27" sqref="E27"/>
    </sheetView>
  </sheetViews>
  <sheetFormatPr defaultRowHeight="15" x14ac:dyDescent="0.25"/>
  <cols>
    <col min="1" max="1" width="30.7109375" customWidth="1"/>
  </cols>
  <sheetData>
    <row r="1" spans="1:29" s="47" customFormat="1" ht="60" customHeight="1" x14ac:dyDescent="0.25">
      <c r="A1" s="44" t="s">
        <v>274</v>
      </c>
      <c r="B1" s="45" t="s">
        <v>275</v>
      </c>
      <c r="C1" s="46" t="s">
        <v>276</v>
      </c>
      <c r="D1" s="46" t="s">
        <v>86</v>
      </c>
      <c r="E1" s="46" t="s">
        <v>277</v>
      </c>
      <c r="F1" s="46"/>
      <c r="G1" s="46" t="s">
        <v>90</v>
      </c>
      <c r="H1" s="46" t="s">
        <v>277</v>
      </c>
      <c r="I1" s="46"/>
      <c r="J1" s="46" t="s">
        <v>94</v>
      </c>
      <c r="K1" s="46" t="s">
        <v>277</v>
      </c>
      <c r="L1" s="46"/>
      <c r="M1" s="46" t="s">
        <v>98</v>
      </c>
      <c r="N1" s="46" t="s">
        <v>277</v>
      </c>
      <c r="O1" s="46"/>
      <c r="P1" s="46" t="s">
        <v>106</v>
      </c>
      <c r="Q1" s="46" t="s">
        <v>277</v>
      </c>
      <c r="R1" s="46"/>
      <c r="S1" s="46" t="s">
        <v>112</v>
      </c>
      <c r="T1" s="46" t="s">
        <v>277</v>
      </c>
      <c r="V1" s="46" t="s">
        <v>118</v>
      </c>
      <c r="X1" s="46"/>
      <c r="Y1" s="46" t="s">
        <v>116</v>
      </c>
      <c r="Z1" s="46" t="s">
        <v>277</v>
      </c>
      <c r="AA1" s="46"/>
      <c r="AB1" s="46" t="s">
        <v>122</v>
      </c>
      <c r="AC1" s="46" t="s">
        <v>277</v>
      </c>
    </row>
    <row r="2" spans="1:29" s="9" customFormat="1" x14ac:dyDescent="0.25">
      <c r="A2" s="15" t="s">
        <v>278</v>
      </c>
      <c r="B2" s="48" t="s">
        <v>279</v>
      </c>
      <c r="C2" s="20" t="s">
        <v>72</v>
      </c>
      <c r="D2" s="4">
        <v>1.64</v>
      </c>
      <c r="E2" s="4">
        <f>D2/D$19</f>
        <v>3.5405872193436966E-2</v>
      </c>
      <c r="F2" s="4"/>
      <c r="G2" s="4">
        <v>3.27</v>
      </c>
      <c r="H2" s="4">
        <f>G2/G$19</f>
        <v>8.3945166093340864E-2</v>
      </c>
      <c r="I2" s="4"/>
      <c r="J2" s="4">
        <v>6.43</v>
      </c>
      <c r="K2" s="4">
        <f>J2/J$19</f>
        <v>8.2696710137099061E-2</v>
      </c>
      <c r="L2" s="4"/>
      <c r="M2" s="4">
        <v>1.26</v>
      </c>
      <c r="N2" s="4">
        <f t="shared" ref="N2:N18" si="0">M2/M$19</f>
        <v>3.0438458751056895E-2</v>
      </c>
      <c r="O2" s="4"/>
      <c r="P2" s="4">
        <v>1.0900000000000001</v>
      </c>
      <c r="Q2" s="4">
        <f>P2/P$19</f>
        <v>3.574473666950876E-2</v>
      </c>
      <c r="R2" s="4"/>
      <c r="S2" s="5">
        <v>0.45200000000000001</v>
      </c>
      <c r="T2" s="4">
        <f>S2/S$19</f>
        <v>2.4036160595586276E-2</v>
      </c>
      <c r="V2" s="4">
        <v>9.16</v>
      </c>
      <c r="W2" s="4">
        <f>V2/V$19</f>
        <v>8.3141590309829486E-3</v>
      </c>
      <c r="X2" s="5"/>
      <c r="Y2" s="4">
        <v>1.47</v>
      </c>
      <c r="Z2" s="4">
        <f>Y2/Y$19</f>
        <v>4.2893408421114068E-2</v>
      </c>
      <c r="AA2" s="4"/>
      <c r="AB2" s="6">
        <v>11.1</v>
      </c>
      <c r="AC2" s="4">
        <f>AB2/AB$19</f>
        <v>0.11935997247193428</v>
      </c>
    </row>
    <row r="3" spans="1:29" s="9" customFormat="1" x14ac:dyDescent="0.25">
      <c r="A3" s="15" t="s">
        <v>280</v>
      </c>
      <c r="B3" s="48" t="s">
        <v>281</v>
      </c>
      <c r="C3" s="20" t="s">
        <v>72</v>
      </c>
      <c r="D3" s="4">
        <v>3.05</v>
      </c>
      <c r="E3" s="4">
        <f>D3/D$19</f>
        <v>6.5846286701208984E-2</v>
      </c>
      <c r="F3" s="4"/>
      <c r="G3" s="4">
        <v>3.93</v>
      </c>
      <c r="H3" s="4">
        <f t="shared" ref="H3:H18" si="1">G3/G$19</f>
        <v>0.10088822713970325</v>
      </c>
      <c r="I3" s="4"/>
      <c r="J3" s="6">
        <v>47.4</v>
      </c>
      <c r="K3" s="4">
        <f t="shared" ref="K3:K18" si="2">J3/J$19</f>
        <v>0.60961493942433831</v>
      </c>
      <c r="L3" s="6"/>
      <c r="M3" s="4">
        <v>4.1100000000000003</v>
      </c>
      <c r="N3" s="4">
        <f t="shared" si="0"/>
        <v>9.9287353545114157E-2</v>
      </c>
      <c r="O3" s="4"/>
      <c r="P3" s="6">
        <v>24.1</v>
      </c>
      <c r="Q3" s="4">
        <f t="shared" ref="Q3:Q18" si="3">P3/P$19</f>
        <v>0.79031940709647808</v>
      </c>
      <c r="R3" s="6"/>
      <c r="S3" s="6">
        <v>13</v>
      </c>
      <c r="T3" s="4">
        <f t="shared" ref="T3:T18" si="4">S3/S$19</f>
        <v>0.69130550385535749</v>
      </c>
      <c r="V3" s="6">
        <v>96.8</v>
      </c>
      <c r="W3" s="4">
        <f t="shared" ref="W3:W18" si="5">V3/V$19</f>
        <v>8.7861418580693171E-2</v>
      </c>
      <c r="X3" s="6"/>
      <c r="Y3" s="4">
        <v>2.82</v>
      </c>
      <c r="Z3" s="4">
        <f t="shared" ref="Z3:Z18" si="6">Y3/Y$19</f>
        <v>8.2285314113973926E-2</v>
      </c>
      <c r="AA3" s="4"/>
      <c r="AB3" s="4">
        <v>5.57</v>
      </c>
      <c r="AC3" s="4">
        <f t="shared" ref="AC3:AC19" si="7">AB3/AB$19</f>
        <v>5.9895049249430087E-2</v>
      </c>
    </row>
    <row r="4" spans="1:29" s="9" customFormat="1" x14ac:dyDescent="0.25">
      <c r="A4" s="15" t="s">
        <v>282</v>
      </c>
      <c r="B4" s="48" t="s">
        <v>283</v>
      </c>
      <c r="C4" s="20" t="s">
        <v>72</v>
      </c>
      <c r="D4" s="5" t="s">
        <v>30</v>
      </c>
      <c r="E4" s="4" t="e">
        <f t="shared" ref="E4:E18" si="8">D4/D$19</f>
        <v>#VALUE!</v>
      </c>
      <c r="F4" s="5"/>
      <c r="G4" s="5" t="s">
        <v>30</v>
      </c>
      <c r="H4" s="4" t="e">
        <f t="shared" si="1"/>
        <v>#VALUE!</v>
      </c>
      <c r="I4" s="5"/>
      <c r="J4" s="5" t="s">
        <v>30</v>
      </c>
      <c r="K4" s="4" t="e">
        <f t="shared" si="2"/>
        <v>#VALUE!</v>
      </c>
      <c r="L4" s="5"/>
      <c r="M4" s="5" t="s">
        <v>30</v>
      </c>
      <c r="N4" s="4" t="e">
        <f t="shared" si="0"/>
        <v>#VALUE!</v>
      </c>
      <c r="O4" s="5"/>
      <c r="P4" s="5" t="s">
        <v>30</v>
      </c>
      <c r="Q4" s="4" t="e">
        <f t="shared" si="3"/>
        <v>#VALUE!</v>
      </c>
      <c r="R4" s="5"/>
      <c r="S4" s="5" t="s">
        <v>30</v>
      </c>
      <c r="T4" s="4" t="e">
        <f t="shared" si="4"/>
        <v>#VALUE!</v>
      </c>
      <c r="V4" s="5" t="s">
        <v>31</v>
      </c>
      <c r="W4" s="4" t="e">
        <f t="shared" si="5"/>
        <v>#VALUE!</v>
      </c>
      <c r="X4" s="5"/>
      <c r="Y4" s="5" t="s">
        <v>30</v>
      </c>
      <c r="Z4" s="4" t="e">
        <f t="shared" si="6"/>
        <v>#VALUE!</v>
      </c>
      <c r="AA4" s="5"/>
      <c r="AB4" s="5" t="s">
        <v>30</v>
      </c>
      <c r="AC4" s="4" t="e">
        <f t="shared" si="7"/>
        <v>#VALUE!</v>
      </c>
    </row>
    <row r="5" spans="1:29" s="9" customFormat="1" x14ac:dyDescent="0.25">
      <c r="A5" s="15" t="s">
        <v>284</v>
      </c>
      <c r="B5" s="48" t="s">
        <v>285</v>
      </c>
      <c r="C5" s="20" t="s">
        <v>72</v>
      </c>
      <c r="D5" s="5">
        <v>0.39300000000000002</v>
      </c>
      <c r="E5" s="4">
        <f t="shared" si="8"/>
        <v>8.4844559585492245E-3</v>
      </c>
      <c r="F5" s="5"/>
      <c r="G5" s="5">
        <v>0.65600000000000003</v>
      </c>
      <c r="H5" s="4">
        <f t="shared" si="1"/>
        <v>1.6840375827899573E-2</v>
      </c>
      <c r="I5" s="5"/>
      <c r="J5" s="5">
        <v>0.29699999999999999</v>
      </c>
      <c r="K5" s="4">
        <f t="shared" si="2"/>
        <v>3.8197391774056643E-3</v>
      </c>
      <c r="L5" s="5"/>
      <c r="M5" s="5">
        <v>0.23599999999999999</v>
      </c>
      <c r="N5" s="4">
        <f t="shared" si="0"/>
        <v>5.7011716390868465E-3</v>
      </c>
      <c r="O5" s="5"/>
      <c r="P5" s="5" t="s">
        <v>31</v>
      </c>
      <c r="Q5" s="4" t="e">
        <f t="shared" si="3"/>
        <v>#VALUE!</v>
      </c>
      <c r="R5" s="5"/>
      <c r="S5" s="5" t="s">
        <v>31</v>
      </c>
      <c r="T5" s="4" t="e">
        <f t="shared" si="4"/>
        <v>#VALUE!</v>
      </c>
      <c r="V5" s="6">
        <v>31.1</v>
      </c>
      <c r="W5" s="4">
        <f t="shared" si="5"/>
        <v>2.8228203696896256E-2</v>
      </c>
      <c r="X5" s="5"/>
      <c r="Y5" s="5">
        <v>0.28299999999999997</v>
      </c>
      <c r="Z5" s="4">
        <f t="shared" si="6"/>
        <v>8.2577106007995105E-3</v>
      </c>
      <c r="AA5" s="5"/>
      <c r="AB5" s="5" t="s">
        <v>31</v>
      </c>
      <c r="AC5" s="4" t="e">
        <f t="shared" si="7"/>
        <v>#VALUE!</v>
      </c>
    </row>
    <row r="6" spans="1:29" s="9" customFormat="1" x14ac:dyDescent="0.25">
      <c r="A6" s="15" t="s">
        <v>286</v>
      </c>
      <c r="B6" s="48" t="s">
        <v>287</v>
      </c>
      <c r="C6" s="20" t="s">
        <v>72</v>
      </c>
      <c r="D6" s="5" t="s">
        <v>31</v>
      </c>
      <c r="E6" s="4" t="e">
        <f t="shared" si="8"/>
        <v>#VALUE!</v>
      </c>
      <c r="F6" s="5"/>
      <c r="G6" s="5" t="s">
        <v>31</v>
      </c>
      <c r="H6" s="4" t="e">
        <f t="shared" si="1"/>
        <v>#VALUE!</v>
      </c>
      <c r="I6" s="5"/>
      <c r="J6" s="5" t="s">
        <v>31</v>
      </c>
      <c r="K6" s="4" t="e">
        <f t="shared" si="2"/>
        <v>#VALUE!</v>
      </c>
      <c r="L6" s="5"/>
      <c r="M6" s="5" t="s">
        <v>30</v>
      </c>
      <c r="N6" s="4" t="e">
        <f t="shared" si="0"/>
        <v>#VALUE!</v>
      </c>
      <c r="O6" s="5"/>
      <c r="P6" s="5" t="s">
        <v>30</v>
      </c>
      <c r="Q6" s="4" t="e">
        <f t="shared" si="3"/>
        <v>#VALUE!</v>
      </c>
      <c r="R6" s="5"/>
      <c r="S6" s="5" t="s">
        <v>30</v>
      </c>
      <c r="T6" s="4" t="e">
        <f t="shared" si="4"/>
        <v>#VALUE!</v>
      </c>
      <c r="V6" s="5">
        <v>0.27500000000000002</v>
      </c>
      <c r="W6" s="4">
        <f t="shared" si="5"/>
        <v>2.4960630278606015E-4</v>
      </c>
      <c r="X6" s="5"/>
      <c r="Y6" s="5" t="s">
        <v>30</v>
      </c>
      <c r="Z6" s="4" t="e">
        <f t="shared" si="6"/>
        <v>#VALUE!</v>
      </c>
      <c r="AA6" s="5"/>
      <c r="AB6" s="5" t="s">
        <v>30</v>
      </c>
      <c r="AC6" s="4" t="e">
        <f t="shared" si="7"/>
        <v>#VALUE!</v>
      </c>
    </row>
    <row r="7" spans="1:29" s="9" customFormat="1" x14ac:dyDescent="0.25">
      <c r="A7" s="15" t="s">
        <v>288</v>
      </c>
      <c r="B7" s="48" t="s">
        <v>289</v>
      </c>
      <c r="C7" s="20" t="s">
        <v>72</v>
      </c>
      <c r="D7" s="4">
        <v>1.56</v>
      </c>
      <c r="E7" s="4">
        <f t="shared" si="8"/>
        <v>3.3678756476683946E-2</v>
      </c>
      <c r="F7" s="4"/>
      <c r="G7" s="4">
        <v>3.16</v>
      </c>
      <c r="H7" s="4">
        <f t="shared" si="1"/>
        <v>8.1121322585613803E-2</v>
      </c>
      <c r="I7" s="4"/>
      <c r="J7" s="4">
        <v>1.46</v>
      </c>
      <c r="K7" s="4">
        <f t="shared" si="2"/>
        <v>1.8777169020243335E-2</v>
      </c>
      <c r="L7" s="4"/>
      <c r="M7" s="4">
        <v>1.1299999999999999</v>
      </c>
      <c r="N7" s="4">
        <f t="shared" si="0"/>
        <v>2.7297982848170067E-2</v>
      </c>
      <c r="O7" s="4"/>
      <c r="P7" s="5">
        <v>0.371</v>
      </c>
      <c r="Q7" s="4">
        <f t="shared" si="3"/>
        <v>1.2166327802190595E-2</v>
      </c>
      <c r="R7" s="5"/>
      <c r="S7" s="5">
        <v>0.60799999999999998</v>
      </c>
      <c r="T7" s="4">
        <f t="shared" si="4"/>
        <v>3.2331826641850567E-2</v>
      </c>
      <c r="V7" s="10">
        <v>184</v>
      </c>
      <c r="W7" s="4">
        <f t="shared" si="5"/>
        <v>0.16700930804594569</v>
      </c>
      <c r="X7" s="5"/>
      <c r="Y7" s="4">
        <v>1.1299999999999999</v>
      </c>
      <c r="Z7" s="4">
        <f t="shared" si="6"/>
        <v>3.2972484024393803E-2</v>
      </c>
      <c r="AA7" s="4"/>
      <c r="AB7" s="4">
        <v>3.05</v>
      </c>
      <c r="AC7" s="4">
        <f t="shared" si="7"/>
        <v>3.2797109553099058E-2</v>
      </c>
    </row>
    <row r="8" spans="1:29" s="9" customFormat="1" x14ac:dyDescent="0.25">
      <c r="A8" s="15" t="s">
        <v>290</v>
      </c>
      <c r="B8" s="48" t="s">
        <v>291</v>
      </c>
      <c r="C8" s="20" t="s">
        <v>72</v>
      </c>
      <c r="D8" s="5" t="s">
        <v>30</v>
      </c>
      <c r="E8" s="4" t="e">
        <f t="shared" si="8"/>
        <v>#VALUE!</v>
      </c>
      <c r="F8" s="5"/>
      <c r="G8" s="5" t="s">
        <v>30</v>
      </c>
      <c r="H8" s="4" t="e">
        <f t="shared" si="1"/>
        <v>#VALUE!</v>
      </c>
      <c r="I8" s="5"/>
      <c r="J8" s="5" t="s">
        <v>30</v>
      </c>
      <c r="K8" s="4" t="e">
        <f t="shared" si="2"/>
        <v>#VALUE!</v>
      </c>
      <c r="L8" s="5"/>
      <c r="M8" s="5" t="s">
        <v>30</v>
      </c>
      <c r="N8" s="4" t="e">
        <f t="shared" si="0"/>
        <v>#VALUE!</v>
      </c>
      <c r="O8" s="5"/>
      <c r="P8" s="5" t="s">
        <v>30</v>
      </c>
      <c r="Q8" s="4" t="e">
        <f t="shared" si="3"/>
        <v>#VALUE!</v>
      </c>
      <c r="R8" s="5"/>
      <c r="S8" s="5" t="s">
        <v>30</v>
      </c>
      <c r="T8" s="4" t="e">
        <f t="shared" si="4"/>
        <v>#VALUE!</v>
      </c>
      <c r="V8" s="5" t="s">
        <v>30</v>
      </c>
      <c r="W8" s="4" t="e">
        <f t="shared" si="5"/>
        <v>#VALUE!</v>
      </c>
      <c r="X8" s="5"/>
      <c r="Y8" s="5" t="s">
        <v>30</v>
      </c>
      <c r="Z8" s="4" t="e">
        <f t="shared" si="6"/>
        <v>#VALUE!</v>
      </c>
      <c r="AA8" s="5"/>
      <c r="AB8" s="5" t="s">
        <v>30</v>
      </c>
      <c r="AC8" s="4" t="e">
        <f t="shared" si="7"/>
        <v>#VALUE!</v>
      </c>
    </row>
    <row r="9" spans="1:29" s="9" customFormat="1" x14ac:dyDescent="0.25">
      <c r="A9" s="15" t="s">
        <v>292</v>
      </c>
      <c r="B9" s="48" t="s">
        <v>293</v>
      </c>
      <c r="C9" s="20" t="s">
        <v>72</v>
      </c>
      <c r="D9" s="4">
        <v>1.86</v>
      </c>
      <c r="E9" s="4">
        <f t="shared" si="8"/>
        <v>4.0155440414507783E-2</v>
      </c>
      <c r="F9" s="4"/>
      <c r="G9" s="6">
        <v>2.2599999999999998</v>
      </c>
      <c r="H9" s="4">
        <f t="shared" si="1"/>
        <v>5.8017148431483284E-2</v>
      </c>
      <c r="I9" s="6"/>
      <c r="J9" s="4">
        <v>1.96</v>
      </c>
      <c r="K9" s="4">
        <f t="shared" si="2"/>
        <v>2.5207706355943105E-2</v>
      </c>
      <c r="L9" s="4"/>
      <c r="M9" s="4">
        <v>1.88</v>
      </c>
      <c r="N9" s="4">
        <f t="shared" si="0"/>
        <v>4.5416113057132508E-2</v>
      </c>
      <c r="O9" s="4"/>
      <c r="P9" s="5">
        <v>0.46400000000000002</v>
      </c>
      <c r="Q9" s="4">
        <f t="shared" si="3"/>
        <v>1.5216108086836756E-2</v>
      </c>
      <c r="R9" s="5"/>
      <c r="S9" s="5">
        <v>0.52600000000000002</v>
      </c>
      <c r="T9" s="4">
        <f t="shared" si="4"/>
        <v>2.7971284232916775E-2</v>
      </c>
      <c r="V9" s="6">
        <v>19.7</v>
      </c>
      <c r="W9" s="4">
        <f t="shared" si="5"/>
        <v>1.7880887872310489E-2</v>
      </c>
      <c r="X9" s="5"/>
      <c r="Y9" s="5">
        <v>0.80800000000000005</v>
      </c>
      <c r="Z9" s="4">
        <f t="shared" si="6"/>
        <v>2.3576785036911681E-2</v>
      </c>
      <c r="AA9" s="5"/>
      <c r="AB9" s="6">
        <v>44.8</v>
      </c>
      <c r="AC9" s="4">
        <f t="shared" si="7"/>
        <v>0.48174115015699598</v>
      </c>
    </row>
    <row r="10" spans="1:29" s="9" customFormat="1" x14ac:dyDescent="0.25">
      <c r="A10" s="15" t="s">
        <v>294</v>
      </c>
      <c r="B10" s="48" t="s">
        <v>295</v>
      </c>
      <c r="C10" s="20" t="s">
        <v>72</v>
      </c>
      <c r="D10" s="4">
        <v>2.87</v>
      </c>
      <c r="E10" s="4">
        <f t="shared" si="8"/>
        <v>6.196027633851469E-2</v>
      </c>
      <c r="F10" s="4"/>
      <c r="G10" s="4">
        <v>6.4</v>
      </c>
      <c r="H10" s="4">
        <f t="shared" si="1"/>
        <v>0.16429634954048367</v>
      </c>
      <c r="I10" s="4"/>
      <c r="J10" s="4">
        <v>2.6</v>
      </c>
      <c r="K10" s="4">
        <f t="shared" si="2"/>
        <v>3.3438794145638814E-2</v>
      </c>
      <c r="L10" s="4"/>
      <c r="M10" s="4">
        <v>1.43</v>
      </c>
      <c r="N10" s="4">
        <f t="shared" si="0"/>
        <v>3.4545234931755042E-2</v>
      </c>
      <c r="O10" s="4"/>
      <c r="P10" s="5">
        <v>0.753</v>
      </c>
      <c r="Q10" s="4">
        <f t="shared" si="3"/>
        <v>2.4693382304715683E-2</v>
      </c>
      <c r="R10" s="5"/>
      <c r="S10" s="5">
        <v>0.91100000000000003</v>
      </c>
      <c r="T10" s="4">
        <f t="shared" si="4"/>
        <v>4.8444562616325439E-2</v>
      </c>
      <c r="V10" s="6">
        <v>55.1</v>
      </c>
      <c r="W10" s="4">
        <f t="shared" si="5"/>
        <v>5.0012026485497872E-2</v>
      </c>
      <c r="X10" s="5"/>
      <c r="Y10" s="4">
        <v>2.12</v>
      </c>
      <c r="Z10" s="4">
        <f t="shared" si="6"/>
        <v>6.1859881532491043E-2</v>
      </c>
      <c r="AA10" s="4"/>
      <c r="AB10" s="6">
        <v>13.5</v>
      </c>
      <c r="AC10" s="4">
        <f t="shared" si="7"/>
        <v>0.14516753408748764</v>
      </c>
    </row>
    <row r="11" spans="1:29" s="9" customFormat="1" x14ac:dyDescent="0.25">
      <c r="A11" s="15" t="s">
        <v>296</v>
      </c>
      <c r="B11" s="48" t="s">
        <v>297</v>
      </c>
      <c r="C11" s="20" t="s">
        <v>72</v>
      </c>
      <c r="D11" s="4">
        <v>1.51</v>
      </c>
      <c r="E11" s="4">
        <f t="shared" si="8"/>
        <v>3.2599309153713306E-2</v>
      </c>
      <c r="F11" s="4"/>
      <c r="G11" s="4">
        <v>2.12</v>
      </c>
      <c r="H11" s="4">
        <f t="shared" si="1"/>
        <v>5.4423165785285207E-2</v>
      </c>
      <c r="I11" s="4"/>
      <c r="J11" s="4">
        <v>1.32</v>
      </c>
      <c r="K11" s="4">
        <f t="shared" si="2"/>
        <v>1.6976618566247399E-2</v>
      </c>
      <c r="L11" s="4"/>
      <c r="M11" s="4">
        <v>1.25</v>
      </c>
      <c r="N11" s="4">
        <f t="shared" si="0"/>
        <v>3.0196883681604062E-2</v>
      </c>
      <c r="O11" s="4"/>
      <c r="P11" s="5">
        <v>0.316</v>
      </c>
      <c r="Q11" s="4">
        <f t="shared" si="3"/>
        <v>1.0362694300518135E-2</v>
      </c>
      <c r="R11" s="5"/>
      <c r="S11" s="5">
        <v>0.40899999999999997</v>
      </c>
      <c r="T11" s="4">
        <f t="shared" si="4"/>
        <v>2.1749534698218553E-2</v>
      </c>
      <c r="V11" s="6">
        <v>41.4</v>
      </c>
      <c r="W11" s="4">
        <f t="shared" si="5"/>
        <v>3.7577094310337782E-2</v>
      </c>
      <c r="X11" s="5"/>
      <c r="Y11" s="5">
        <v>0.86</v>
      </c>
      <c r="Z11" s="4">
        <f t="shared" si="6"/>
        <v>2.5094102885821836E-2</v>
      </c>
      <c r="AA11" s="5"/>
      <c r="AB11" s="5">
        <v>0.156</v>
      </c>
      <c r="AC11" s="4">
        <f t="shared" si="7"/>
        <v>1.6774915050109683E-3</v>
      </c>
    </row>
    <row r="12" spans="1:29" s="9" customFormat="1" x14ac:dyDescent="0.25">
      <c r="A12" s="15" t="s">
        <v>298</v>
      </c>
      <c r="B12" s="48" t="s">
        <v>299</v>
      </c>
      <c r="C12" s="20" t="s">
        <v>72</v>
      </c>
      <c r="D12" s="5" t="s">
        <v>30</v>
      </c>
      <c r="E12" s="4" t="e">
        <f t="shared" si="8"/>
        <v>#VALUE!</v>
      </c>
      <c r="F12" s="5"/>
      <c r="G12" s="5" t="s">
        <v>30</v>
      </c>
      <c r="H12" s="4" t="e">
        <f t="shared" si="1"/>
        <v>#VALUE!</v>
      </c>
      <c r="I12" s="5"/>
      <c r="J12" s="5" t="s">
        <v>30</v>
      </c>
      <c r="K12" s="4" t="e">
        <f t="shared" si="2"/>
        <v>#VALUE!</v>
      </c>
      <c r="L12" s="5"/>
      <c r="M12" s="5" t="s">
        <v>30</v>
      </c>
      <c r="N12" s="4" t="e">
        <f t="shared" si="0"/>
        <v>#VALUE!</v>
      </c>
      <c r="O12" s="5"/>
      <c r="P12" s="5" t="s">
        <v>30</v>
      </c>
      <c r="Q12" s="4" t="e">
        <f t="shared" si="3"/>
        <v>#VALUE!</v>
      </c>
      <c r="R12" s="5"/>
      <c r="S12" s="5" t="s">
        <v>30</v>
      </c>
      <c r="T12" s="4" t="e">
        <f t="shared" si="4"/>
        <v>#VALUE!</v>
      </c>
      <c r="V12" s="5" t="s">
        <v>30</v>
      </c>
      <c r="W12" s="4" t="e">
        <f t="shared" si="5"/>
        <v>#VALUE!</v>
      </c>
      <c r="X12" s="5"/>
      <c r="Y12" s="5" t="s">
        <v>30</v>
      </c>
      <c r="Z12" s="4" t="e">
        <f t="shared" si="6"/>
        <v>#VALUE!</v>
      </c>
      <c r="AA12" s="5"/>
      <c r="AB12" s="5" t="s">
        <v>30</v>
      </c>
      <c r="AC12" s="4" t="e">
        <f t="shared" si="7"/>
        <v>#VALUE!</v>
      </c>
    </row>
    <row r="13" spans="1:29" s="9" customFormat="1" x14ac:dyDescent="0.25">
      <c r="A13" s="15" t="s">
        <v>29</v>
      </c>
      <c r="B13" s="48" t="s">
        <v>300</v>
      </c>
      <c r="C13" s="20" t="s">
        <v>72</v>
      </c>
      <c r="D13" s="4">
        <v>2.99</v>
      </c>
      <c r="E13" s="4">
        <f t="shared" si="8"/>
        <v>6.4550949913644226E-2</v>
      </c>
      <c r="F13" s="4"/>
      <c r="G13" s="4">
        <v>2.88</v>
      </c>
      <c r="H13" s="4">
        <f t="shared" si="1"/>
        <v>7.3933357293217636E-2</v>
      </c>
      <c r="I13" s="4"/>
      <c r="J13" s="4">
        <v>5.14</v>
      </c>
      <c r="K13" s="4">
        <f t="shared" si="2"/>
        <v>6.6105923810993644E-2</v>
      </c>
      <c r="L13" s="4"/>
      <c r="M13" s="4">
        <v>3.41</v>
      </c>
      <c r="N13" s="4">
        <f t="shared" si="0"/>
        <v>8.2377098683415889E-2</v>
      </c>
      <c r="O13" s="4"/>
      <c r="P13" s="4">
        <v>1.1000000000000001</v>
      </c>
      <c r="Q13" s="4">
        <f t="shared" si="3"/>
        <v>3.6072670033449203E-2</v>
      </c>
      <c r="R13" s="4"/>
      <c r="S13" s="5">
        <v>0.46700000000000003</v>
      </c>
      <c r="T13" s="4">
        <f t="shared" si="4"/>
        <v>2.4833820792342459E-2</v>
      </c>
      <c r="V13" s="6">
        <v>48.3</v>
      </c>
      <c r="W13" s="4">
        <f t="shared" si="5"/>
        <v>4.3839943362060742E-2</v>
      </c>
      <c r="X13" s="5"/>
      <c r="Y13" s="4">
        <v>2.75</v>
      </c>
      <c r="Z13" s="4">
        <f t="shared" si="6"/>
        <v>8.0242770855825638E-2</v>
      </c>
      <c r="AA13" s="4"/>
      <c r="AB13" s="4">
        <v>3.25</v>
      </c>
      <c r="AC13" s="4">
        <f t="shared" si="7"/>
        <v>3.4947739687728505E-2</v>
      </c>
    </row>
    <row r="14" spans="1:29" s="9" customFormat="1" x14ac:dyDescent="0.25">
      <c r="A14" s="15" t="s">
        <v>32</v>
      </c>
      <c r="B14" s="48" t="s">
        <v>301</v>
      </c>
      <c r="C14" s="20" t="s">
        <v>72</v>
      </c>
      <c r="D14" s="6">
        <v>26.4</v>
      </c>
      <c r="E14" s="4">
        <f t="shared" si="8"/>
        <v>0.56994818652849744</v>
      </c>
      <c r="F14" s="6"/>
      <c r="G14" s="4">
        <v>8.44</v>
      </c>
      <c r="H14" s="4">
        <f t="shared" si="1"/>
        <v>0.2166658109565128</v>
      </c>
      <c r="I14" s="4"/>
      <c r="J14" s="4">
        <v>6.32</v>
      </c>
      <c r="K14" s="4">
        <f t="shared" si="2"/>
        <v>8.1281991923245117E-2</v>
      </c>
      <c r="L14" s="4"/>
      <c r="M14" s="6">
        <v>25.7</v>
      </c>
      <c r="N14" s="4">
        <f t="shared" si="0"/>
        <v>0.62084792849377946</v>
      </c>
      <c r="O14" s="6"/>
      <c r="P14" s="4">
        <v>1.52</v>
      </c>
      <c r="Q14" s="4">
        <f t="shared" si="3"/>
        <v>4.9845871318947993E-2</v>
      </c>
      <c r="R14" s="4"/>
      <c r="S14" s="4">
        <v>1.44</v>
      </c>
      <c r="T14" s="4">
        <f t="shared" si="4"/>
        <v>7.6575378888593448E-2</v>
      </c>
      <c r="V14" s="10">
        <v>112</v>
      </c>
      <c r="W14" s="4">
        <f t="shared" si="5"/>
        <v>0.10165783968014086</v>
      </c>
      <c r="X14" s="4"/>
      <c r="Y14" s="6">
        <v>20.3</v>
      </c>
      <c r="Z14" s="4">
        <f t="shared" si="6"/>
        <v>0.59233754486300383</v>
      </c>
      <c r="AA14" s="6"/>
      <c r="AB14" s="4">
        <v>3.49</v>
      </c>
      <c r="AC14" s="4">
        <f t="shared" si="7"/>
        <v>3.7528495849283847E-2</v>
      </c>
    </row>
    <row r="15" spans="1:29" s="21" customFormat="1" x14ac:dyDescent="0.25">
      <c r="A15" s="15" t="s">
        <v>302</v>
      </c>
      <c r="B15" s="48" t="s">
        <v>303</v>
      </c>
      <c r="C15" s="20" t="s">
        <v>72</v>
      </c>
      <c r="D15" s="4">
        <v>3.94</v>
      </c>
      <c r="E15" s="4">
        <f t="shared" si="8"/>
        <v>8.5060449050086362E-2</v>
      </c>
      <c r="F15" s="4"/>
      <c r="G15" s="4">
        <v>5.7</v>
      </c>
      <c r="H15" s="4">
        <f t="shared" si="1"/>
        <v>0.14632643630949324</v>
      </c>
      <c r="I15" s="4"/>
      <c r="J15" s="4">
        <v>4.72</v>
      </c>
      <c r="K15" s="4">
        <f t="shared" si="2"/>
        <v>6.0704272449005843E-2</v>
      </c>
      <c r="L15" s="4"/>
      <c r="M15" s="5">
        <v>0.98899999999999999</v>
      </c>
      <c r="N15" s="4">
        <f t="shared" si="0"/>
        <v>2.3891774368885132E-2</v>
      </c>
      <c r="O15" s="5"/>
      <c r="P15" s="5">
        <v>0.78</v>
      </c>
      <c r="Q15" s="4">
        <f t="shared" si="3"/>
        <v>2.5578802387354889E-2</v>
      </c>
      <c r="R15" s="5"/>
      <c r="S15" s="5">
        <v>0.99199999999999999</v>
      </c>
      <c r="T15" s="4">
        <f t="shared" si="4"/>
        <v>5.2751927678808819E-2</v>
      </c>
      <c r="V15" s="14">
        <v>501</v>
      </c>
      <c r="W15" s="4">
        <f t="shared" si="5"/>
        <v>0.45473730071205865</v>
      </c>
      <c r="X15" s="5"/>
      <c r="Y15" s="4">
        <v>1.73</v>
      </c>
      <c r="Z15" s="4">
        <f t="shared" si="6"/>
        <v>5.0479997665664855E-2</v>
      </c>
      <c r="AA15" s="4"/>
      <c r="AB15" s="4">
        <v>8.08</v>
      </c>
      <c r="AC15" s="4">
        <f t="shared" si="7"/>
        <v>8.6885457439029645E-2</v>
      </c>
    </row>
    <row r="16" spans="1:29" s="21" customFormat="1" x14ac:dyDescent="0.25">
      <c r="A16" s="15" t="s">
        <v>304</v>
      </c>
      <c r="B16" s="48" t="s">
        <v>305</v>
      </c>
      <c r="C16" s="20" t="s">
        <v>72</v>
      </c>
      <c r="D16" s="5" t="s">
        <v>30</v>
      </c>
      <c r="E16" s="4" t="e">
        <f t="shared" si="8"/>
        <v>#VALUE!</v>
      </c>
      <c r="F16" s="5"/>
      <c r="G16" s="5" t="s">
        <v>30</v>
      </c>
      <c r="H16" s="4" t="e">
        <f t="shared" si="1"/>
        <v>#VALUE!</v>
      </c>
      <c r="I16" s="5"/>
      <c r="J16" s="5" t="s">
        <v>30</v>
      </c>
      <c r="K16" s="4" t="e">
        <f t="shared" si="2"/>
        <v>#VALUE!</v>
      </c>
      <c r="L16" s="5"/>
      <c r="M16" s="5" t="s">
        <v>30</v>
      </c>
      <c r="N16" s="4" t="e">
        <f t="shared" si="0"/>
        <v>#VALUE!</v>
      </c>
      <c r="O16" s="5"/>
      <c r="P16" s="5" t="s">
        <v>30</v>
      </c>
      <c r="Q16" s="4" t="e">
        <f t="shared" si="3"/>
        <v>#VALUE!</v>
      </c>
      <c r="R16" s="5"/>
      <c r="S16" s="5" t="s">
        <v>30</v>
      </c>
      <c r="T16" s="4" t="e">
        <f t="shared" si="4"/>
        <v>#VALUE!</v>
      </c>
      <c r="V16" s="5" t="s">
        <v>30</v>
      </c>
      <c r="W16" s="4" t="e">
        <f t="shared" si="5"/>
        <v>#VALUE!</v>
      </c>
      <c r="X16" s="5"/>
      <c r="Y16" s="5" t="s">
        <v>30</v>
      </c>
      <c r="Z16" s="4" t="e">
        <f t="shared" si="6"/>
        <v>#VALUE!</v>
      </c>
      <c r="AA16" s="5"/>
      <c r="AB16" s="5" t="s">
        <v>30</v>
      </c>
      <c r="AC16" s="4" t="e">
        <f t="shared" si="7"/>
        <v>#VALUE!</v>
      </c>
    </row>
    <row r="17" spans="1:29" s="21" customFormat="1" x14ac:dyDescent="0.25">
      <c r="A17" s="15" t="s">
        <v>306</v>
      </c>
      <c r="B17" s="48" t="s">
        <v>307</v>
      </c>
      <c r="C17" s="20" t="s">
        <v>72</v>
      </c>
      <c r="D17" s="5" t="s">
        <v>30</v>
      </c>
      <c r="E17" s="4" t="e">
        <f t="shared" si="8"/>
        <v>#VALUE!</v>
      </c>
      <c r="F17" s="5"/>
      <c r="G17" s="5" t="s">
        <v>30</v>
      </c>
      <c r="H17" s="4" t="e">
        <f t="shared" si="1"/>
        <v>#VALUE!</v>
      </c>
      <c r="I17" s="5"/>
      <c r="J17" s="5" t="s">
        <v>30</v>
      </c>
      <c r="K17" s="4" t="e">
        <f t="shared" si="2"/>
        <v>#VALUE!</v>
      </c>
      <c r="L17" s="5"/>
      <c r="M17" s="5" t="s">
        <v>30</v>
      </c>
      <c r="N17" s="4" t="e">
        <f t="shared" si="0"/>
        <v>#VALUE!</v>
      </c>
      <c r="O17" s="5"/>
      <c r="P17" s="5" t="s">
        <v>30</v>
      </c>
      <c r="Q17" s="4" t="e">
        <f t="shared" si="3"/>
        <v>#VALUE!</v>
      </c>
      <c r="R17" s="5"/>
      <c r="S17" s="5" t="s">
        <v>30</v>
      </c>
      <c r="T17" s="4" t="e">
        <f t="shared" si="4"/>
        <v>#VALUE!</v>
      </c>
      <c r="V17" s="5" t="s">
        <v>31</v>
      </c>
      <c r="W17" s="4" t="e">
        <f t="shared" si="5"/>
        <v>#VALUE!</v>
      </c>
      <c r="X17" s="5"/>
      <c r="Y17" s="5" t="s">
        <v>30</v>
      </c>
      <c r="Z17" s="4" t="e">
        <f t="shared" si="6"/>
        <v>#VALUE!</v>
      </c>
      <c r="AA17" s="5"/>
      <c r="AB17" s="5" t="s">
        <v>30</v>
      </c>
      <c r="AC17" s="4" t="e">
        <f t="shared" si="7"/>
        <v>#VALUE!</v>
      </c>
    </row>
    <row r="18" spans="1:29" s="21" customFormat="1" x14ac:dyDescent="0.25">
      <c r="A18" s="15" t="s">
        <v>308</v>
      </c>
      <c r="B18" s="48" t="s">
        <v>309</v>
      </c>
      <c r="C18" s="20" t="s">
        <v>72</v>
      </c>
      <c r="D18" s="5">
        <v>0.107</v>
      </c>
      <c r="E18" s="4">
        <f t="shared" si="8"/>
        <v>2.3100172711571676E-3</v>
      </c>
      <c r="F18" s="5"/>
      <c r="G18" s="5">
        <v>0.13800000000000001</v>
      </c>
      <c r="H18" s="4">
        <f t="shared" si="1"/>
        <v>3.542640036966679E-3</v>
      </c>
      <c r="I18" s="5"/>
      <c r="J18" s="5">
        <v>0.107</v>
      </c>
      <c r="K18" s="4">
        <f t="shared" si="2"/>
        <v>1.3761349898397512E-3</v>
      </c>
      <c r="L18" s="5"/>
      <c r="M18" s="5" t="s">
        <v>30</v>
      </c>
      <c r="N18" s="4" t="e">
        <f t="shared" si="0"/>
        <v>#VALUE!</v>
      </c>
      <c r="O18" s="5"/>
      <c r="P18" s="5" t="s">
        <v>30</v>
      </c>
      <c r="Q18" s="4" t="e">
        <f t="shared" si="3"/>
        <v>#VALUE!</v>
      </c>
      <c r="R18" s="5"/>
      <c r="S18" s="5" t="s">
        <v>30</v>
      </c>
      <c r="T18" s="4" t="e">
        <f t="shared" si="4"/>
        <v>#VALUE!</v>
      </c>
      <c r="V18" s="4">
        <v>2.9</v>
      </c>
      <c r="W18" s="4">
        <f t="shared" si="5"/>
        <v>2.6322119202893614E-3</v>
      </c>
      <c r="X18" s="5"/>
      <c r="Y18" s="5" t="s">
        <v>31</v>
      </c>
      <c r="Z18" s="4" t="e">
        <f t="shared" si="6"/>
        <v>#VALUE!</v>
      </c>
      <c r="AA18" s="5"/>
      <c r="AB18" s="5" t="s">
        <v>30</v>
      </c>
      <c r="AC18" s="4" t="e">
        <f t="shared" si="7"/>
        <v>#VALUE!</v>
      </c>
    </row>
    <row r="19" spans="1:29" s="9" customFormat="1" x14ac:dyDescent="0.25">
      <c r="A19" s="49"/>
      <c r="B19" s="50"/>
      <c r="D19" s="2">
        <f>SUM(D2:D18)</f>
        <v>46.319999999999993</v>
      </c>
      <c r="E19" s="2"/>
      <c r="F19" s="2"/>
      <c r="G19" s="2">
        <f>SUM(G2:G18)</f>
        <v>38.954000000000001</v>
      </c>
      <c r="H19" s="2"/>
      <c r="I19" s="2"/>
      <c r="J19" s="2">
        <f>SUM(J2:J18)</f>
        <v>77.753999999999991</v>
      </c>
      <c r="K19" s="2"/>
      <c r="L19" s="2"/>
      <c r="M19" s="2">
        <f>SUM(M2:M18)</f>
        <v>41.394999999999996</v>
      </c>
      <c r="N19" s="2"/>
      <c r="O19" s="2"/>
      <c r="P19" s="2">
        <f>SUM(P2:P18)</f>
        <v>30.494</v>
      </c>
      <c r="Q19" s="2"/>
      <c r="R19" s="2"/>
      <c r="S19" s="2">
        <f>SUM(S2:S18)</f>
        <v>18.805000000000003</v>
      </c>
      <c r="T19" s="2"/>
      <c r="V19" s="2">
        <f>SUM(V2:V18)</f>
        <v>1101.7350000000001</v>
      </c>
      <c r="X19" s="2"/>
      <c r="Y19" s="2">
        <f>SUM(Y2:Y18)</f>
        <v>34.270999999999994</v>
      </c>
      <c r="Z19" s="2"/>
      <c r="AA19" s="2"/>
      <c r="AB19" s="2">
        <f>SUM(AB2:AB18)</f>
        <v>92.995999999999995</v>
      </c>
      <c r="AC19" s="4">
        <f t="shared" si="7"/>
        <v>1</v>
      </c>
    </row>
    <row r="20" spans="1:29" x14ac:dyDescent="0.25">
      <c r="V20" s="9"/>
    </row>
    <row r="21" spans="1:29" x14ac:dyDescent="0.25">
      <c r="V21" s="9"/>
    </row>
    <row r="22" spans="1:29" x14ac:dyDescent="0.25">
      <c r="V22" s="9"/>
    </row>
    <row r="23" spans="1:29" x14ac:dyDescent="0.25">
      <c r="A23" t="s">
        <v>274</v>
      </c>
      <c r="B23" t="s">
        <v>275</v>
      </c>
      <c r="C23" t="s">
        <v>276</v>
      </c>
    </row>
    <row r="24" spans="1:29" x14ac:dyDescent="0.25">
      <c r="A24" t="s">
        <v>310</v>
      </c>
      <c r="B24" t="s">
        <v>281</v>
      </c>
      <c r="C24" t="s">
        <v>72</v>
      </c>
    </row>
    <row r="25" spans="1:29" x14ac:dyDescent="0.25">
      <c r="A25" t="s">
        <v>80</v>
      </c>
      <c r="B25" t="s">
        <v>301</v>
      </c>
      <c r="C25" t="s">
        <v>72</v>
      </c>
    </row>
    <row r="26" spans="1:29" x14ac:dyDescent="0.25">
      <c r="A26" t="s">
        <v>311</v>
      </c>
      <c r="B26" t="s">
        <v>303</v>
      </c>
      <c r="C26" t="s">
        <v>72</v>
      </c>
    </row>
    <row r="27" spans="1:29" x14ac:dyDescent="0.25">
      <c r="A27" t="s">
        <v>81</v>
      </c>
      <c r="B27" t="s">
        <v>300</v>
      </c>
      <c r="C27" t="s">
        <v>72</v>
      </c>
    </row>
    <row r="28" spans="1:29" x14ac:dyDescent="0.25">
      <c r="A28" t="s">
        <v>77</v>
      </c>
      <c r="B28" t="s">
        <v>293</v>
      </c>
      <c r="C28" t="s">
        <v>72</v>
      </c>
    </row>
    <row r="31" spans="1:29" x14ac:dyDescent="0.25">
      <c r="B31" t="s">
        <v>274</v>
      </c>
      <c r="C31" t="s">
        <v>51</v>
      </c>
      <c r="D31" t="s">
        <v>45</v>
      </c>
      <c r="E31" t="s">
        <v>59</v>
      </c>
    </row>
    <row r="32" spans="1:29" x14ac:dyDescent="0.25">
      <c r="B32" t="s">
        <v>310</v>
      </c>
      <c r="C32" s="12">
        <v>9.9287353545114157E-2</v>
      </c>
      <c r="D32" s="12">
        <v>6.5846286701208984E-2</v>
      </c>
      <c r="E32" s="12">
        <v>8.2285314113973926E-2</v>
      </c>
    </row>
    <row r="33" spans="2:5" x14ac:dyDescent="0.25">
      <c r="B33" t="s">
        <v>311</v>
      </c>
      <c r="C33" s="12">
        <v>2.3891774368885132E-2</v>
      </c>
      <c r="D33" s="12">
        <v>8.5060449050086362E-2</v>
      </c>
      <c r="E33" s="12">
        <v>5.0479997665664855E-2</v>
      </c>
    </row>
    <row r="34" spans="2:5" x14ac:dyDescent="0.25">
      <c r="B34" t="s">
        <v>77</v>
      </c>
      <c r="C34" s="12">
        <v>4.5416113057132508E-2</v>
      </c>
      <c r="D34" s="12">
        <v>4.0155440414507783E-2</v>
      </c>
      <c r="E34" s="12">
        <v>2.3576785036911681E-2</v>
      </c>
    </row>
    <row r="35" spans="2:5" x14ac:dyDescent="0.25">
      <c r="B35" t="s">
        <v>81</v>
      </c>
      <c r="C35" s="12">
        <v>8.2377098683415889E-2</v>
      </c>
      <c r="D35" s="12">
        <v>6.4550949913644226E-2</v>
      </c>
      <c r="E35" s="12">
        <v>8.0242770855825638E-2</v>
      </c>
    </row>
    <row r="36" spans="2:5" x14ac:dyDescent="0.25">
      <c r="B36" t="s">
        <v>80</v>
      </c>
      <c r="C36" s="12">
        <v>0.62084792849377946</v>
      </c>
      <c r="D36" s="12">
        <v>0.56994818652849744</v>
      </c>
      <c r="E36" s="12">
        <v>0.59233754486300383</v>
      </c>
    </row>
    <row r="39" spans="2:5" x14ac:dyDescent="0.25">
      <c r="C39" t="s">
        <v>57</v>
      </c>
      <c r="D39" t="s">
        <v>54</v>
      </c>
      <c r="E39" t="s">
        <v>49</v>
      </c>
    </row>
    <row r="40" spans="2:5" x14ac:dyDescent="0.25">
      <c r="B40" t="s">
        <v>310</v>
      </c>
      <c r="C40" s="12">
        <v>0.69130550385535749</v>
      </c>
      <c r="D40" s="12">
        <v>0.79031940709647808</v>
      </c>
      <c r="E40" s="12">
        <v>0.60961493942433831</v>
      </c>
    </row>
    <row r="41" spans="2:5" x14ac:dyDescent="0.25">
      <c r="B41" t="s">
        <v>311</v>
      </c>
      <c r="C41" s="12">
        <v>5.2751927678808819E-2</v>
      </c>
      <c r="D41" s="12">
        <v>2.5578802387354889E-2</v>
      </c>
      <c r="E41" s="12">
        <v>6.0704272449005843E-2</v>
      </c>
    </row>
    <row r="42" spans="2:5" x14ac:dyDescent="0.25">
      <c r="B42" t="s">
        <v>77</v>
      </c>
      <c r="C42" s="12">
        <v>2.7971284232916775E-2</v>
      </c>
      <c r="D42" s="12">
        <v>1.5216108086836756E-2</v>
      </c>
      <c r="E42" s="12">
        <v>2.5207706355943105E-2</v>
      </c>
    </row>
    <row r="43" spans="2:5" x14ac:dyDescent="0.25">
      <c r="B43" t="s">
        <v>81</v>
      </c>
      <c r="C43" s="12">
        <v>2.4833820792342459E-2</v>
      </c>
      <c r="D43" s="12">
        <v>3.6072670033449203E-2</v>
      </c>
      <c r="E43" s="12">
        <v>6.6105923810993644E-2</v>
      </c>
    </row>
    <row r="44" spans="2:5" x14ac:dyDescent="0.25">
      <c r="B44" t="s">
        <v>80</v>
      </c>
      <c r="C44" s="12">
        <v>7.6575378888593448E-2</v>
      </c>
      <c r="D44" s="12">
        <v>4.9845871318947993E-2</v>
      </c>
      <c r="E44" s="12">
        <v>8.1281991923245117E-2</v>
      </c>
    </row>
    <row r="48" spans="2:5" x14ac:dyDescent="0.25">
      <c r="B48" t="s">
        <v>274</v>
      </c>
      <c r="C48" t="s">
        <v>47</v>
      </c>
      <c r="D48" t="s">
        <v>60</v>
      </c>
      <c r="E48" t="s">
        <v>62</v>
      </c>
    </row>
    <row r="49" spans="2:5" x14ac:dyDescent="0.25">
      <c r="B49" t="s">
        <v>310</v>
      </c>
      <c r="C49" s="12">
        <v>0.10088822713970325</v>
      </c>
      <c r="D49" s="12">
        <v>8.7861418580693171E-2</v>
      </c>
      <c r="E49" s="12">
        <v>5.9895049249430087E-2</v>
      </c>
    </row>
    <row r="50" spans="2:5" x14ac:dyDescent="0.25">
      <c r="B50" t="s">
        <v>311</v>
      </c>
      <c r="C50" s="12">
        <v>0.14632643630949324</v>
      </c>
      <c r="D50" s="12">
        <v>0.45473730071205865</v>
      </c>
      <c r="E50" s="12">
        <v>8.6885457439029645E-2</v>
      </c>
    </row>
    <row r="51" spans="2:5" x14ac:dyDescent="0.25">
      <c r="B51" t="s">
        <v>77</v>
      </c>
      <c r="C51" s="12">
        <v>5.8017148431483284E-2</v>
      </c>
      <c r="D51" s="12">
        <v>1.7880887872310489E-2</v>
      </c>
      <c r="E51" s="12">
        <v>0.48174115015699598</v>
      </c>
    </row>
    <row r="52" spans="2:5" x14ac:dyDescent="0.25">
      <c r="B52" t="s">
        <v>81</v>
      </c>
      <c r="C52" s="12">
        <v>7.3933357293217636E-2</v>
      </c>
      <c r="D52" s="12">
        <v>4.3839943362060742E-2</v>
      </c>
      <c r="E52" s="12">
        <v>3.4947739687728505E-2</v>
      </c>
    </row>
    <row r="53" spans="2:5" x14ac:dyDescent="0.25">
      <c r="B53" t="s">
        <v>80</v>
      </c>
      <c r="C53" s="12">
        <v>0.2166658109565128</v>
      </c>
      <c r="D53" s="12">
        <v>0.10165783968014086</v>
      </c>
      <c r="E53" s="12">
        <v>3.7528495849283847E-2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"/>
  <sheetViews>
    <sheetView workbookViewId="0">
      <selection activeCell="A10" sqref="A10"/>
    </sheetView>
  </sheetViews>
  <sheetFormatPr defaultRowHeight="15" x14ac:dyDescent="0.25"/>
  <cols>
    <col min="1" max="1" width="24.140625" customWidth="1"/>
  </cols>
  <sheetData>
    <row r="1" spans="1:26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x14ac:dyDescent="0.25">
      <c r="A2" t="s">
        <v>25</v>
      </c>
      <c r="B2">
        <v>14</v>
      </c>
      <c r="C2">
        <v>12</v>
      </c>
      <c r="D2">
        <v>12</v>
      </c>
      <c r="E2">
        <v>12</v>
      </c>
      <c r="F2">
        <v>4</v>
      </c>
      <c r="G2">
        <v>12</v>
      </c>
      <c r="H2">
        <v>9</v>
      </c>
      <c r="I2">
        <v>10</v>
      </c>
      <c r="J2">
        <v>10</v>
      </c>
      <c r="K2">
        <v>10</v>
      </c>
      <c r="L2">
        <v>10</v>
      </c>
      <c r="M2">
        <v>10</v>
      </c>
      <c r="N2">
        <v>10</v>
      </c>
      <c r="O2">
        <v>12</v>
      </c>
      <c r="P2">
        <v>10</v>
      </c>
      <c r="Q2">
        <v>9</v>
      </c>
      <c r="R2">
        <v>11</v>
      </c>
      <c r="S2">
        <v>14</v>
      </c>
      <c r="T2">
        <v>11</v>
      </c>
      <c r="U2">
        <v>10</v>
      </c>
      <c r="V2">
        <v>10</v>
      </c>
      <c r="W2">
        <v>10</v>
      </c>
      <c r="X2">
        <v>10</v>
      </c>
      <c r="Y2">
        <v>10</v>
      </c>
      <c r="Z2">
        <v>9</v>
      </c>
    </row>
    <row r="3" spans="1:26" x14ac:dyDescent="0.25">
      <c r="A3" t="s">
        <v>33</v>
      </c>
      <c r="B3">
        <v>12</v>
      </c>
      <c r="C3">
        <v>6</v>
      </c>
      <c r="D3">
        <v>11</v>
      </c>
      <c r="E3">
        <v>12</v>
      </c>
      <c r="F3">
        <v>4</v>
      </c>
      <c r="G3">
        <v>12</v>
      </c>
      <c r="H3">
        <v>9</v>
      </c>
      <c r="I3">
        <v>10</v>
      </c>
      <c r="J3">
        <v>10</v>
      </c>
      <c r="K3">
        <v>10</v>
      </c>
      <c r="L3">
        <v>9</v>
      </c>
      <c r="M3">
        <v>10</v>
      </c>
      <c r="N3">
        <v>11</v>
      </c>
      <c r="O3">
        <v>10</v>
      </c>
      <c r="P3">
        <v>10</v>
      </c>
      <c r="Q3">
        <v>9</v>
      </c>
      <c r="R3">
        <v>11</v>
      </c>
      <c r="S3">
        <v>11</v>
      </c>
      <c r="T3">
        <v>12</v>
      </c>
      <c r="U3">
        <v>10</v>
      </c>
      <c r="V3">
        <v>10</v>
      </c>
      <c r="W3">
        <v>10</v>
      </c>
      <c r="X3">
        <v>10</v>
      </c>
      <c r="Y3">
        <v>10</v>
      </c>
      <c r="Z3">
        <v>8</v>
      </c>
    </row>
    <row r="4" spans="1:26" x14ac:dyDescent="0.25">
      <c r="A4" t="s">
        <v>522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5"/>
  <sheetViews>
    <sheetView workbookViewId="0">
      <selection activeCell="A10" sqref="A10"/>
    </sheetView>
  </sheetViews>
  <sheetFormatPr defaultRowHeight="15" x14ac:dyDescent="0.25"/>
  <cols>
    <col min="1" max="1" width="30.42578125" customWidth="1"/>
  </cols>
  <sheetData>
    <row r="1" spans="1:27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7" x14ac:dyDescent="0.25">
      <c r="A2" t="s">
        <v>25</v>
      </c>
      <c r="B2">
        <v>56.267000000000003</v>
      </c>
      <c r="C2">
        <v>46.319999999999993</v>
      </c>
      <c r="D2">
        <v>17.942300000000003</v>
      </c>
      <c r="E2">
        <v>38.954000000000001</v>
      </c>
      <c r="F2" t="s">
        <v>26</v>
      </c>
      <c r="G2">
        <v>77.753999999999991</v>
      </c>
      <c r="H2">
        <v>1.5009999999999999</v>
      </c>
      <c r="I2">
        <v>41.394999999999996</v>
      </c>
      <c r="J2">
        <v>3.2519999999999998</v>
      </c>
      <c r="K2">
        <v>2.6890000000000005</v>
      </c>
      <c r="L2">
        <v>1.494</v>
      </c>
      <c r="M2">
        <v>30.494</v>
      </c>
      <c r="N2">
        <v>34.42</v>
      </c>
      <c r="O2">
        <v>44.610999999999997</v>
      </c>
      <c r="P2">
        <v>18.805000000000003</v>
      </c>
      <c r="Q2">
        <v>1.9836999999999998</v>
      </c>
      <c r="R2">
        <v>34.270999999999994</v>
      </c>
      <c r="S2">
        <v>1101.7350000000001</v>
      </c>
      <c r="T2">
        <v>138.26999999999998</v>
      </c>
      <c r="U2">
        <v>92.995999999999995</v>
      </c>
      <c r="V2">
        <v>17.581999999999997</v>
      </c>
      <c r="W2">
        <v>21.393999999999998</v>
      </c>
      <c r="X2">
        <v>6.9440000000000008</v>
      </c>
      <c r="Y2">
        <v>9.2579999999999991</v>
      </c>
      <c r="Z2">
        <v>1.4216000000000002</v>
      </c>
    </row>
    <row r="3" spans="1:27" x14ac:dyDescent="0.25">
      <c r="A3" t="s">
        <v>27</v>
      </c>
      <c r="B3">
        <v>55.166699999999992</v>
      </c>
      <c r="C3">
        <v>6.3120000000000003</v>
      </c>
      <c r="D3">
        <v>14.854000000000003</v>
      </c>
      <c r="E3">
        <v>38.552</v>
      </c>
      <c r="G3">
        <v>76.19</v>
      </c>
      <c r="H3">
        <v>2.7030000000000003</v>
      </c>
      <c r="I3">
        <v>44.727000000000004</v>
      </c>
      <c r="J3">
        <v>2.9069000000000003</v>
      </c>
      <c r="K3">
        <v>2.7670000000000003</v>
      </c>
      <c r="L3">
        <v>1.6133999999999999</v>
      </c>
      <c r="M3">
        <v>33.583000000000006</v>
      </c>
      <c r="N3">
        <v>34.515999999999998</v>
      </c>
      <c r="O3">
        <v>24.761999999999997</v>
      </c>
      <c r="P3">
        <v>19.451000000000001</v>
      </c>
      <c r="Q3">
        <v>2.3410000000000002</v>
      </c>
      <c r="R3">
        <v>32.156999999999996</v>
      </c>
      <c r="S3">
        <v>1094.8499999999999</v>
      </c>
      <c r="T3">
        <v>151.78699999999998</v>
      </c>
      <c r="U3" s="2">
        <v>47.466999999999999</v>
      </c>
      <c r="V3">
        <v>16.131999999999998</v>
      </c>
      <c r="W3">
        <v>23.278999999999996</v>
      </c>
      <c r="X3">
        <v>5.7119999999999997</v>
      </c>
      <c r="Y3">
        <v>9.6270000000000007</v>
      </c>
      <c r="Z3">
        <v>1.3722000000000001</v>
      </c>
    </row>
    <row r="4" spans="1:27" x14ac:dyDescent="0.25">
      <c r="A4" t="s">
        <v>28</v>
      </c>
      <c r="B4">
        <v>70</v>
      </c>
      <c r="C4">
        <v>70</v>
      </c>
      <c r="D4">
        <v>70</v>
      </c>
      <c r="E4">
        <v>70</v>
      </c>
      <c r="F4">
        <v>70</v>
      </c>
      <c r="G4">
        <v>70</v>
      </c>
      <c r="H4">
        <v>70</v>
      </c>
      <c r="I4">
        <v>70</v>
      </c>
      <c r="J4">
        <v>70</v>
      </c>
      <c r="K4">
        <v>70</v>
      </c>
      <c r="L4">
        <v>70</v>
      </c>
      <c r="M4">
        <v>70</v>
      </c>
      <c r="N4">
        <v>70</v>
      </c>
      <c r="O4">
        <v>70</v>
      </c>
      <c r="P4">
        <v>70</v>
      </c>
      <c r="Q4">
        <v>70</v>
      </c>
      <c r="R4">
        <v>70</v>
      </c>
      <c r="S4">
        <v>70</v>
      </c>
      <c r="T4">
        <v>70</v>
      </c>
      <c r="U4">
        <v>70</v>
      </c>
      <c r="V4">
        <v>70</v>
      </c>
      <c r="W4">
        <v>70</v>
      </c>
      <c r="X4">
        <v>70</v>
      </c>
      <c r="Y4">
        <v>70</v>
      </c>
      <c r="Z4">
        <v>70</v>
      </c>
    </row>
    <row r="5" spans="1:27" x14ac:dyDescent="0.25">
      <c r="A5" t="s">
        <v>523</v>
      </c>
    </row>
    <row r="8" spans="1:27" s="9" customFormat="1" x14ac:dyDescent="0.25">
      <c r="A8" s="15"/>
      <c r="B8" s="4"/>
      <c r="C8" s="4"/>
      <c r="D8" s="4"/>
      <c r="E8" s="4"/>
      <c r="F8" s="5"/>
      <c r="G8" s="4"/>
      <c r="H8" s="5"/>
      <c r="I8" s="4"/>
      <c r="J8" s="5"/>
      <c r="K8" s="5"/>
      <c r="L8" s="5"/>
      <c r="M8" s="4"/>
      <c r="N8" s="4"/>
      <c r="O8" s="4"/>
      <c r="P8" s="5"/>
      <c r="Q8" s="5"/>
      <c r="R8" s="4"/>
      <c r="S8" s="6"/>
      <c r="T8" s="6"/>
      <c r="U8" s="4"/>
      <c r="V8" s="4"/>
      <c r="W8" s="4"/>
      <c r="X8" s="5"/>
      <c r="Y8" s="7"/>
      <c r="Z8" s="7"/>
      <c r="AA8" s="8"/>
    </row>
    <row r="9" spans="1:27" s="9" customFormat="1" x14ac:dyDescent="0.25">
      <c r="A9" s="15"/>
      <c r="B9" s="4"/>
      <c r="C9" s="6"/>
      <c r="D9" s="4"/>
      <c r="E9" s="4"/>
      <c r="F9" s="5"/>
      <c r="G9" s="4"/>
      <c r="H9" s="5"/>
      <c r="I9" s="6"/>
      <c r="J9" s="5"/>
      <c r="K9" s="5"/>
      <c r="L9" s="5"/>
      <c r="M9" s="4"/>
      <c r="N9" s="4"/>
      <c r="O9" s="4"/>
      <c r="P9" s="4"/>
      <c r="Q9" s="5"/>
      <c r="R9" s="6"/>
      <c r="S9" s="10"/>
      <c r="T9" s="6"/>
      <c r="U9" s="4"/>
      <c r="V9" s="4"/>
      <c r="W9" s="4"/>
      <c r="X9" s="4"/>
      <c r="Y9" s="11"/>
      <c r="Z9" s="7"/>
      <c r="AA9" s="8"/>
    </row>
    <row r="10" spans="1:27" x14ac:dyDescent="0.25">
      <c r="A10" s="16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7" x14ac:dyDescent="0.25">
      <c r="A11" s="16"/>
    </row>
    <row r="12" spans="1:27" x14ac:dyDescent="0.25">
      <c r="A12" s="16"/>
    </row>
    <row r="13" spans="1:27" s="9" customFormat="1" x14ac:dyDescent="0.25">
      <c r="A13" s="15"/>
      <c r="B13" s="4"/>
      <c r="C13" s="5"/>
      <c r="D13" s="4"/>
      <c r="E13" s="4"/>
      <c r="F13" s="5"/>
      <c r="G13" s="4"/>
      <c r="H13" s="5"/>
      <c r="I13" s="4"/>
      <c r="J13" s="5"/>
      <c r="K13" s="5"/>
      <c r="L13" s="5"/>
      <c r="M13" s="4"/>
      <c r="N13" s="4"/>
      <c r="O13" s="4"/>
      <c r="P13" s="5"/>
      <c r="Q13" s="5"/>
      <c r="R13" s="4"/>
      <c r="S13" s="13"/>
      <c r="T13" s="6"/>
      <c r="U13" s="4"/>
      <c r="V13" s="5"/>
      <c r="W13" s="4"/>
      <c r="X13" s="5"/>
      <c r="Y13" s="7"/>
      <c r="Z13" s="7"/>
    </row>
    <row r="14" spans="1:27" s="9" customFormat="1" x14ac:dyDescent="0.25">
      <c r="A14" s="15"/>
      <c r="B14" s="4"/>
      <c r="C14" s="4"/>
      <c r="D14" s="4"/>
      <c r="E14" s="4"/>
      <c r="F14" s="5"/>
      <c r="G14" s="4"/>
      <c r="H14" s="5"/>
      <c r="I14" s="6"/>
      <c r="J14" s="5"/>
      <c r="K14" s="5"/>
      <c r="L14" s="5"/>
      <c r="M14" s="4"/>
      <c r="N14" s="4"/>
      <c r="O14" s="4"/>
      <c r="P14" s="4"/>
      <c r="Q14" s="5"/>
      <c r="R14" s="6"/>
      <c r="S14" s="14"/>
      <c r="T14" s="6"/>
      <c r="U14" s="4"/>
      <c r="V14" s="4"/>
      <c r="W14" s="4"/>
      <c r="X14" s="5"/>
      <c r="Y14" s="11"/>
      <c r="Z14" s="7"/>
    </row>
    <row r="15" spans="1:27" x14ac:dyDescent="0.25">
      <c r="A15" s="1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N57"/>
  <sheetViews>
    <sheetView workbookViewId="0">
      <pane xSplit="3" ySplit="13" topLeftCell="FB14" activePane="bottomRight" state="frozen"/>
      <selection pane="topRight" activeCell="D1" sqref="D1"/>
      <selection pane="bottomLeft" activeCell="A14" sqref="A14"/>
      <selection pane="bottomRight" activeCell="FC32" sqref="FC32"/>
    </sheetView>
  </sheetViews>
  <sheetFormatPr defaultRowHeight="15" x14ac:dyDescent="0.25"/>
  <cols>
    <col min="206" max="207" width="9.42578125" customWidth="1"/>
  </cols>
  <sheetData>
    <row r="1" spans="1:222" s="19" customFormat="1" ht="46.5" customHeight="1" x14ac:dyDescent="0.25">
      <c r="G1" s="1"/>
      <c r="H1" s="1" t="s">
        <v>84</v>
      </c>
      <c r="I1" s="1" t="s">
        <v>85</v>
      </c>
      <c r="J1" s="1"/>
      <c r="K1" s="1"/>
      <c r="L1" s="1"/>
      <c r="M1" s="1"/>
      <c r="N1" s="1"/>
      <c r="O1" s="1" t="s">
        <v>86</v>
      </c>
      <c r="P1" s="1" t="s">
        <v>87</v>
      </c>
      <c r="Q1" s="1"/>
      <c r="R1" s="1"/>
      <c r="S1" s="1"/>
      <c r="T1" s="1"/>
      <c r="U1" s="1"/>
      <c r="V1" s="1"/>
      <c r="W1" s="1" t="s">
        <v>88</v>
      </c>
      <c r="X1" s="1" t="s">
        <v>89</v>
      </c>
      <c r="Y1" s="1"/>
      <c r="Z1" s="1"/>
      <c r="AA1" s="1"/>
      <c r="AB1" s="1"/>
      <c r="AC1" s="1"/>
      <c r="AD1" s="1"/>
      <c r="AE1" s="1" t="s">
        <v>90</v>
      </c>
      <c r="AF1" s="1" t="s">
        <v>91</v>
      </c>
      <c r="AG1" s="1"/>
      <c r="AH1" s="1"/>
      <c r="AI1" s="1"/>
      <c r="AJ1" s="1"/>
      <c r="AK1" s="1"/>
      <c r="AL1" s="1"/>
      <c r="AM1" s="1" t="s">
        <v>92</v>
      </c>
      <c r="AN1" s="1" t="s">
        <v>93</v>
      </c>
      <c r="AO1" s="1"/>
      <c r="AP1" s="1"/>
      <c r="AQ1" s="1"/>
      <c r="AR1" s="1"/>
      <c r="AS1" s="1"/>
      <c r="AT1" s="1"/>
      <c r="AU1" s="1" t="s">
        <v>94</v>
      </c>
      <c r="AV1" s="1" t="s">
        <v>95</v>
      </c>
      <c r="AW1" s="1"/>
      <c r="AX1" s="1"/>
      <c r="AY1" s="1"/>
      <c r="AZ1" s="1"/>
      <c r="BA1" s="1"/>
      <c r="BB1" s="1"/>
      <c r="BC1" s="1"/>
      <c r="BD1" s="1" t="s">
        <v>96</v>
      </c>
      <c r="BE1" s="1" t="s">
        <v>97</v>
      </c>
      <c r="BF1" s="1"/>
      <c r="BG1" s="1"/>
      <c r="BH1" s="1"/>
      <c r="BI1" s="1"/>
      <c r="BJ1" s="1"/>
      <c r="BK1" s="1"/>
      <c r="BL1" s="1" t="s">
        <v>98</v>
      </c>
      <c r="BM1" s="1" t="s">
        <v>99</v>
      </c>
      <c r="BN1" s="1"/>
      <c r="BO1" s="1"/>
      <c r="BP1" s="1"/>
      <c r="BQ1" s="1"/>
      <c r="BR1" s="1"/>
      <c r="BS1" s="1"/>
      <c r="BT1" s="1" t="s">
        <v>100</v>
      </c>
      <c r="BU1" s="1" t="s">
        <v>101</v>
      </c>
      <c r="BV1" s="1"/>
      <c r="BW1" s="1"/>
      <c r="BX1" s="1"/>
      <c r="BY1" s="1"/>
      <c r="BZ1" s="1"/>
      <c r="CA1" s="1"/>
      <c r="CB1" s="1" t="s">
        <v>102</v>
      </c>
      <c r="CC1" s="1" t="s">
        <v>103</v>
      </c>
      <c r="CD1" s="1"/>
      <c r="CE1" s="1"/>
      <c r="CF1" s="1"/>
      <c r="CG1" s="1"/>
      <c r="CH1" s="1"/>
      <c r="CI1" s="1"/>
      <c r="CJ1" s="1"/>
      <c r="CK1" s="1" t="s">
        <v>104</v>
      </c>
      <c r="CL1" s="1" t="s">
        <v>105</v>
      </c>
      <c r="CM1" s="1"/>
      <c r="CN1" s="1"/>
      <c r="CO1" s="1"/>
      <c r="CP1" s="1"/>
      <c r="CQ1" s="1"/>
      <c r="CR1" s="1"/>
      <c r="CS1" s="1" t="s">
        <v>106</v>
      </c>
      <c r="CT1" s="1" t="s">
        <v>107</v>
      </c>
      <c r="CU1" s="1"/>
      <c r="CV1" s="1"/>
      <c r="CW1" s="1"/>
      <c r="CX1" s="1"/>
      <c r="CY1" s="1"/>
      <c r="CZ1" s="1"/>
      <c r="DA1" s="1"/>
      <c r="DB1" s="1" t="s">
        <v>108</v>
      </c>
      <c r="DC1" s="1" t="s">
        <v>109</v>
      </c>
      <c r="DD1" s="1"/>
      <c r="DE1" s="1"/>
      <c r="DF1" s="1"/>
      <c r="DG1" s="1"/>
      <c r="DH1" s="1"/>
      <c r="DI1" s="1"/>
      <c r="DJ1" s="1"/>
      <c r="DK1" s="1" t="s">
        <v>110</v>
      </c>
      <c r="DL1" s="1" t="s">
        <v>111</v>
      </c>
      <c r="DM1" s="1"/>
      <c r="DN1" s="1"/>
      <c r="DO1" s="1"/>
      <c r="DP1" s="1"/>
      <c r="DQ1" s="1"/>
      <c r="DR1" s="1"/>
      <c r="DS1" s="1"/>
      <c r="DT1" s="1" t="s">
        <v>112</v>
      </c>
      <c r="DU1" s="1" t="s">
        <v>113</v>
      </c>
      <c r="DV1" s="1"/>
      <c r="DW1" s="1"/>
      <c r="DX1" s="1"/>
      <c r="DY1" s="1"/>
      <c r="DZ1" s="1"/>
      <c r="EA1" s="1"/>
      <c r="EB1" s="1"/>
      <c r="EC1" s="1" t="s">
        <v>114</v>
      </c>
      <c r="ED1" s="1" t="s">
        <v>115</v>
      </c>
      <c r="EE1" s="1"/>
      <c r="EF1" s="1"/>
      <c r="EG1" s="1"/>
      <c r="EH1" s="1"/>
      <c r="EI1" s="1"/>
      <c r="EJ1" s="1"/>
      <c r="EK1" s="1"/>
      <c r="EL1" s="1" t="s">
        <v>116</v>
      </c>
      <c r="EM1" s="1" t="s">
        <v>117</v>
      </c>
      <c r="EN1" s="1"/>
      <c r="EO1" s="1"/>
      <c r="EP1" s="1"/>
      <c r="EQ1" s="1"/>
      <c r="ER1" s="1"/>
      <c r="ES1" s="1"/>
      <c r="ET1" s="1"/>
      <c r="EU1" s="1" t="s">
        <v>118</v>
      </c>
      <c r="EV1" s="1" t="s">
        <v>119</v>
      </c>
      <c r="EW1" s="1"/>
      <c r="EX1" s="1"/>
      <c r="EY1" s="1"/>
      <c r="EZ1" s="1"/>
      <c r="FA1" s="1"/>
      <c r="FB1" s="1"/>
      <c r="FC1" s="1"/>
      <c r="FD1" s="1"/>
      <c r="FE1" s="1"/>
      <c r="FF1" s="1" t="s">
        <v>120</v>
      </c>
      <c r="FG1" s="1" t="s">
        <v>121</v>
      </c>
      <c r="FH1" s="1"/>
      <c r="FI1" s="1"/>
      <c r="FJ1" s="1"/>
      <c r="FK1" s="1"/>
      <c r="FL1" s="1"/>
      <c r="FM1" s="1"/>
      <c r="FN1" s="1" t="s">
        <v>122</v>
      </c>
      <c r="FO1" s="1" t="s">
        <v>123</v>
      </c>
      <c r="FP1" s="1"/>
      <c r="FQ1" s="1"/>
      <c r="FR1" s="1"/>
      <c r="FS1" s="1"/>
      <c r="FT1" s="1"/>
      <c r="FU1" s="1"/>
      <c r="FV1" s="1"/>
      <c r="FW1" s="1" t="s">
        <v>124</v>
      </c>
      <c r="FX1" s="1" t="s">
        <v>125</v>
      </c>
      <c r="FY1" s="1"/>
      <c r="FZ1" s="1"/>
      <c r="GA1" s="1"/>
      <c r="GB1" s="1"/>
      <c r="GC1" s="1"/>
      <c r="GD1" s="1"/>
      <c r="GE1" s="1"/>
      <c r="GF1" s="1" t="s">
        <v>126</v>
      </c>
      <c r="GG1" s="1" t="s">
        <v>127</v>
      </c>
      <c r="GH1" s="1"/>
      <c r="GI1" s="1"/>
      <c r="GJ1" s="1"/>
      <c r="GK1" s="1"/>
      <c r="GL1" s="1"/>
      <c r="GM1" s="1"/>
      <c r="GN1" s="1"/>
      <c r="GO1" s="1" t="s">
        <v>128</v>
      </c>
      <c r="GP1" s="1" t="s">
        <v>129</v>
      </c>
      <c r="GQ1" s="1"/>
      <c r="GR1" s="1"/>
      <c r="GS1" s="1"/>
      <c r="GT1" s="1"/>
      <c r="GU1" s="1"/>
      <c r="GV1" s="1"/>
      <c r="GW1" s="1"/>
      <c r="GX1" s="1"/>
      <c r="GY1" s="1" t="s">
        <v>130</v>
      </c>
      <c r="GZ1" s="1" t="s">
        <v>131</v>
      </c>
      <c r="HA1" s="1"/>
      <c r="HB1" s="1"/>
      <c r="HC1" s="1"/>
      <c r="HD1" s="1"/>
      <c r="HE1" s="1"/>
      <c r="HF1" s="1"/>
      <c r="HG1" s="1"/>
      <c r="HH1" s="1"/>
      <c r="HI1" s="1" t="s">
        <v>132</v>
      </c>
      <c r="HJ1" s="1" t="s">
        <v>133</v>
      </c>
    </row>
    <row r="2" spans="1:222" s="9" customFormat="1" x14ac:dyDescent="0.25">
      <c r="G2" s="20"/>
      <c r="H2" s="4">
        <v>3.22</v>
      </c>
      <c r="I2" s="4">
        <v>3.44</v>
      </c>
      <c r="J2" s="4"/>
      <c r="K2" s="4"/>
      <c r="L2" s="4"/>
      <c r="M2" s="4"/>
      <c r="N2" s="5"/>
      <c r="O2" s="4">
        <v>1.64</v>
      </c>
      <c r="P2" s="5">
        <v>0.16700000000000001</v>
      </c>
      <c r="Q2" s="5"/>
      <c r="R2" s="5"/>
      <c r="S2" s="5"/>
      <c r="T2" s="5"/>
      <c r="U2" s="5"/>
      <c r="V2" s="5"/>
      <c r="W2" s="4">
        <v>1.1399999999999999</v>
      </c>
      <c r="X2" s="4">
        <v>1.0900000000000001</v>
      </c>
      <c r="Y2" s="4"/>
      <c r="Z2" s="4"/>
      <c r="AA2" s="4"/>
      <c r="AB2" s="4"/>
      <c r="AC2" s="4"/>
      <c r="AD2" s="5"/>
      <c r="AE2" s="4">
        <v>3.27</v>
      </c>
      <c r="AF2" s="4">
        <v>3.11</v>
      </c>
      <c r="AG2" s="4"/>
      <c r="AH2" s="4"/>
      <c r="AI2" s="4"/>
      <c r="AJ2" s="4"/>
      <c r="AK2" s="4"/>
      <c r="AL2" s="5"/>
      <c r="AM2" s="5">
        <v>0.12</v>
      </c>
      <c r="AN2" s="5">
        <v>0.15</v>
      </c>
      <c r="AO2" s="5"/>
      <c r="AP2" s="5"/>
      <c r="AQ2" s="5"/>
      <c r="AR2" s="5"/>
      <c r="AS2" s="5"/>
      <c r="AT2" s="5"/>
      <c r="AU2" s="4">
        <v>6.43</v>
      </c>
      <c r="AV2" s="4">
        <v>6.85</v>
      </c>
      <c r="AW2" s="4"/>
      <c r="AX2" s="4"/>
      <c r="AY2" s="4"/>
      <c r="AZ2" s="4"/>
      <c r="BA2" s="4"/>
      <c r="BB2" s="4"/>
      <c r="BC2" s="5"/>
      <c r="BD2" s="5">
        <v>0.27900000000000003</v>
      </c>
      <c r="BE2" s="4">
        <v>1.9</v>
      </c>
      <c r="BF2" s="4"/>
      <c r="BG2" s="4"/>
      <c r="BH2" s="4"/>
      <c r="BI2" s="4"/>
      <c r="BJ2" s="4"/>
      <c r="BK2" s="5"/>
      <c r="BL2" s="4">
        <v>1.26</v>
      </c>
      <c r="BM2" s="4">
        <v>1.24</v>
      </c>
      <c r="BN2" s="4"/>
      <c r="BO2" s="4"/>
      <c r="BP2" s="4"/>
      <c r="BQ2" s="4"/>
      <c r="BR2" s="4"/>
      <c r="BS2" s="5"/>
      <c r="BT2" s="5">
        <v>0.10299999999999999</v>
      </c>
      <c r="BU2" s="5">
        <v>9.9900000000000003E-2</v>
      </c>
      <c r="BV2" s="5"/>
      <c r="BW2" s="5"/>
      <c r="BX2" s="5"/>
      <c r="BY2" s="5"/>
      <c r="BZ2" s="5"/>
      <c r="CA2" s="5"/>
      <c r="CB2" s="5">
        <v>0.27400000000000002</v>
      </c>
      <c r="CC2" s="5">
        <v>0.27200000000000002</v>
      </c>
      <c r="CD2" s="5"/>
      <c r="CE2" s="5"/>
      <c r="CF2" s="5"/>
      <c r="CG2" s="5"/>
      <c r="CH2" s="5"/>
      <c r="CI2" s="5"/>
      <c r="CJ2" s="5"/>
      <c r="CK2" s="5">
        <v>0.10100000000000001</v>
      </c>
      <c r="CL2" s="5">
        <v>9.64E-2</v>
      </c>
      <c r="CM2" s="5"/>
      <c r="CN2" s="5"/>
      <c r="CO2" s="5"/>
      <c r="CP2" s="5"/>
      <c r="CQ2" s="5"/>
      <c r="CR2" s="5"/>
      <c r="CS2" s="4">
        <v>1.0900000000000001</v>
      </c>
      <c r="CT2" s="4">
        <v>1.69</v>
      </c>
      <c r="CU2" s="4"/>
      <c r="CV2" s="4"/>
      <c r="CW2" s="4"/>
      <c r="CX2" s="4"/>
      <c r="CY2" s="4"/>
      <c r="CZ2" s="4"/>
      <c r="DA2" s="5"/>
      <c r="DB2" s="4">
        <v>6.71</v>
      </c>
      <c r="DC2" s="4">
        <v>6.51</v>
      </c>
      <c r="DD2" s="4"/>
      <c r="DE2" s="4"/>
      <c r="DF2" s="4"/>
      <c r="DG2" s="4"/>
      <c r="DH2" s="4"/>
      <c r="DI2" s="4"/>
      <c r="DJ2" s="5"/>
      <c r="DK2" s="4">
        <v>2.69</v>
      </c>
      <c r="DL2" s="4">
        <v>1.76</v>
      </c>
      <c r="DM2" s="4"/>
      <c r="DN2" s="4"/>
      <c r="DO2" s="4"/>
      <c r="DP2" s="4"/>
      <c r="DQ2" s="4"/>
      <c r="DR2" s="4"/>
      <c r="DS2" s="4"/>
      <c r="DT2" s="5">
        <v>0.45200000000000001</v>
      </c>
      <c r="DU2" s="5">
        <v>0.47199999999999998</v>
      </c>
      <c r="DV2" s="5"/>
      <c r="DW2" s="5"/>
      <c r="DX2" s="5"/>
      <c r="DY2" s="5"/>
      <c r="DZ2" s="5"/>
      <c r="EA2" s="5"/>
      <c r="EB2" s="5"/>
      <c r="EC2" s="5">
        <v>0.26800000000000002</v>
      </c>
      <c r="ED2" s="5">
        <v>0.33400000000000002</v>
      </c>
      <c r="EE2" s="5"/>
      <c r="EF2" s="5"/>
      <c r="EG2" s="5"/>
      <c r="EH2" s="5"/>
      <c r="EI2" s="5"/>
      <c r="EJ2" s="5"/>
      <c r="EK2" s="5"/>
      <c r="EL2" s="4">
        <v>1.47</v>
      </c>
      <c r="EM2" s="4">
        <v>1.48</v>
      </c>
      <c r="EN2" s="4"/>
      <c r="EO2" s="4"/>
      <c r="EP2" s="4"/>
      <c r="EQ2" s="4"/>
      <c r="ER2" s="4"/>
      <c r="ES2" s="4"/>
      <c r="ET2" s="5"/>
      <c r="EU2" s="4">
        <v>9.16</v>
      </c>
      <c r="EV2" s="6">
        <v>11.9</v>
      </c>
      <c r="EW2" s="6"/>
      <c r="EX2" s="6"/>
      <c r="EY2" s="6"/>
      <c r="EZ2" s="6"/>
      <c r="FA2" s="6"/>
      <c r="FB2" s="6"/>
      <c r="FC2" s="6"/>
      <c r="FD2" s="6"/>
      <c r="FE2" s="5"/>
      <c r="FF2" s="4">
        <v>7.23</v>
      </c>
      <c r="FG2" s="4">
        <v>8.41</v>
      </c>
      <c r="FH2" s="4"/>
      <c r="FI2" s="4"/>
      <c r="FJ2" s="4"/>
      <c r="FK2" s="4"/>
      <c r="FL2" s="4"/>
      <c r="FM2" s="5"/>
      <c r="FN2" s="6">
        <v>11.1</v>
      </c>
      <c r="FO2" s="6">
        <v>10.199999999999999</v>
      </c>
      <c r="FP2" s="6"/>
      <c r="FQ2" s="6"/>
      <c r="FR2" s="6"/>
      <c r="FS2" s="6"/>
      <c r="FT2" s="6"/>
      <c r="FU2" s="6"/>
      <c r="FV2" s="5"/>
      <c r="FW2" s="5">
        <v>0.94399999999999995</v>
      </c>
      <c r="FX2" s="4">
        <v>1.05</v>
      </c>
      <c r="FY2" s="4"/>
      <c r="FZ2" s="4"/>
      <c r="GA2" s="4"/>
      <c r="GB2" s="4"/>
      <c r="GC2" s="4"/>
      <c r="GD2" s="4"/>
      <c r="GE2" s="5"/>
      <c r="GF2" s="4">
        <v>1.05</v>
      </c>
      <c r="GG2" s="4">
        <v>1.1000000000000001</v>
      </c>
      <c r="GH2" s="4"/>
      <c r="GI2" s="4"/>
      <c r="GJ2" s="4"/>
      <c r="GK2" s="4"/>
      <c r="GL2" s="4"/>
      <c r="GM2" s="4"/>
      <c r="GN2" s="5"/>
      <c r="GO2" s="5">
        <v>0.66200000000000003</v>
      </c>
      <c r="GP2" s="5">
        <v>0.42699999999999999</v>
      </c>
      <c r="GQ2" s="5"/>
      <c r="GR2" s="5"/>
      <c r="GS2" s="5"/>
      <c r="GT2" s="5"/>
      <c r="GU2" s="5"/>
      <c r="GV2" s="5"/>
      <c r="GW2" s="5"/>
      <c r="GX2" s="5"/>
      <c r="GY2" s="7">
        <v>0.66700000000000004</v>
      </c>
      <c r="GZ2" s="7">
        <v>0.72099999999999997</v>
      </c>
      <c r="HA2" s="7"/>
      <c r="HB2" s="7"/>
      <c r="HC2" s="7"/>
      <c r="HD2" s="7"/>
      <c r="HE2" s="7"/>
      <c r="HF2" s="7"/>
      <c r="HG2" s="7"/>
      <c r="HH2" s="7"/>
      <c r="HI2" s="7">
        <v>7.9100000000000004E-2</v>
      </c>
      <c r="HJ2" s="7">
        <v>7.9899999999999999E-2</v>
      </c>
      <c r="HK2" s="8"/>
    </row>
    <row r="3" spans="1:222" s="9" customFormat="1" x14ac:dyDescent="0.25">
      <c r="G3" s="20"/>
      <c r="H3" s="4">
        <v>6.93</v>
      </c>
      <c r="I3" s="4">
        <v>7.12</v>
      </c>
      <c r="J3" s="4"/>
      <c r="K3" s="4"/>
      <c r="L3" s="4"/>
      <c r="M3" s="4"/>
      <c r="N3" s="5"/>
      <c r="O3" s="4">
        <v>3.05</v>
      </c>
      <c r="P3" s="4">
        <v>2.48</v>
      </c>
      <c r="Q3" s="4"/>
      <c r="R3" s="4"/>
      <c r="S3" s="4"/>
      <c r="T3" s="4"/>
      <c r="U3" s="4"/>
      <c r="V3" s="4"/>
      <c r="W3" s="4">
        <v>2.5299999999999998</v>
      </c>
      <c r="X3" s="4">
        <v>2.62</v>
      </c>
      <c r="Y3" s="4"/>
      <c r="Z3" s="4"/>
      <c r="AA3" s="4"/>
      <c r="AB3" s="4"/>
      <c r="AC3" s="4"/>
      <c r="AD3" s="5"/>
      <c r="AE3" s="4">
        <v>3.93</v>
      </c>
      <c r="AF3" s="4">
        <v>3.97</v>
      </c>
      <c r="AG3" s="4"/>
      <c r="AH3" s="4"/>
      <c r="AI3" s="4"/>
      <c r="AJ3" s="4"/>
      <c r="AK3" s="4"/>
      <c r="AL3" s="5"/>
      <c r="AM3"/>
      <c r="AN3"/>
      <c r="AO3" s="5"/>
      <c r="AP3" s="5"/>
      <c r="AQ3" s="5"/>
      <c r="AR3" s="5"/>
      <c r="AS3" s="5"/>
      <c r="AT3" s="5"/>
      <c r="AU3" s="6">
        <v>47.4</v>
      </c>
      <c r="AV3" s="6">
        <v>46.8</v>
      </c>
      <c r="AW3" s="6"/>
      <c r="AX3" s="6"/>
      <c r="AY3" s="6"/>
      <c r="AZ3" s="6"/>
      <c r="BA3" s="6"/>
      <c r="BB3" s="6"/>
      <c r="BC3" s="5"/>
      <c r="BD3" s="5">
        <v>0.113</v>
      </c>
      <c r="BE3" s="5">
        <v>0.104</v>
      </c>
      <c r="BF3" s="5"/>
      <c r="BG3" s="5"/>
      <c r="BH3" s="5"/>
      <c r="BI3" s="5"/>
      <c r="BJ3" s="5"/>
      <c r="BK3" s="5"/>
      <c r="BL3" s="4">
        <v>4.1100000000000003</v>
      </c>
      <c r="BM3" s="4">
        <v>4.22</v>
      </c>
      <c r="BN3" s="4"/>
      <c r="BO3" s="4"/>
      <c r="BP3" s="4"/>
      <c r="BQ3" s="4"/>
      <c r="BR3" s="4"/>
      <c r="BS3" s="5"/>
      <c r="BT3" s="5">
        <v>0.57499999999999996</v>
      </c>
      <c r="BU3" s="5">
        <v>0</v>
      </c>
      <c r="BV3" s="5"/>
      <c r="BW3" s="5"/>
      <c r="BX3" s="5"/>
      <c r="BY3" s="5"/>
      <c r="BZ3" s="5"/>
      <c r="CA3" s="5"/>
      <c r="CB3" s="4">
        <v>1.18</v>
      </c>
      <c r="CC3" s="4">
        <v>1.19</v>
      </c>
      <c r="CD3" s="4"/>
      <c r="CE3" s="4"/>
      <c r="CF3" s="4"/>
      <c r="CG3" s="4"/>
      <c r="CH3" s="4"/>
      <c r="CI3" s="4"/>
      <c r="CJ3" s="5"/>
      <c r="CK3" s="5">
        <v>0.872</v>
      </c>
      <c r="CL3" s="5">
        <v>0.85599999999999998</v>
      </c>
      <c r="CM3" s="5"/>
      <c r="CN3" s="5"/>
      <c r="CO3" s="5"/>
      <c r="CP3" s="5"/>
      <c r="CQ3" s="5"/>
      <c r="CR3" s="5"/>
      <c r="CS3" s="6">
        <v>24.1</v>
      </c>
      <c r="CT3" s="6">
        <v>26.2</v>
      </c>
      <c r="CU3" s="6"/>
      <c r="CV3" s="6"/>
      <c r="CW3" s="6"/>
      <c r="CX3" s="6"/>
      <c r="CY3" s="6"/>
      <c r="CZ3" s="6"/>
      <c r="DA3" s="5"/>
      <c r="DB3" s="4">
        <v>2.72</v>
      </c>
      <c r="DC3" s="4">
        <v>2.82</v>
      </c>
      <c r="DD3" s="4"/>
      <c r="DE3" s="4"/>
      <c r="DF3" s="4"/>
      <c r="DG3" s="4"/>
      <c r="DH3" s="4"/>
      <c r="DI3" s="4"/>
      <c r="DJ3" s="5"/>
      <c r="DK3" s="4">
        <v>5.63</v>
      </c>
      <c r="DL3" s="4">
        <v>4.6399999999999997</v>
      </c>
      <c r="DM3" s="4"/>
      <c r="DN3" s="4"/>
      <c r="DO3" s="4"/>
      <c r="DP3" s="4"/>
      <c r="DQ3" s="4"/>
      <c r="DR3" s="4"/>
      <c r="DS3" s="4"/>
      <c r="DT3" s="6">
        <v>13</v>
      </c>
      <c r="DU3" s="6">
        <v>13.7</v>
      </c>
      <c r="DV3" s="6"/>
      <c r="DW3" s="6"/>
      <c r="DX3" s="6"/>
      <c r="DY3" s="6"/>
      <c r="DZ3" s="6"/>
      <c r="EA3" s="6"/>
      <c r="EB3" s="5"/>
      <c r="EC3" s="5">
        <v>0.63600000000000001</v>
      </c>
      <c r="ED3" s="5">
        <v>0.66100000000000003</v>
      </c>
      <c r="EE3" s="5"/>
      <c r="EF3" s="5"/>
      <c r="EG3" s="5"/>
      <c r="EH3" s="5"/>
      <c r="EI3" s="5"/>
      <c r="EJ3" s="5"/>
      <c r="EK3" s="5"/>
      <c r="EL3" s="4">
        <v>2.82</v>
      </c>
      <c r="EM3" s="4">
        <v>2.86</v>
      </c>
      <c r="EN3" s="4"/>
      <c r="EO3" s="4"/>
      <c r="EP3" s="4"/>
      <c r="EQ3" s="4"/>
      <c r="ER3" s="4"/>
      <c r="ES3" s="4"/>
      <c r="ET3" s="5"/>
      <c r="EU3" s="6">
        <v>96.8</v>
      </c>
      <c r="EV3" s="10">
        <v>104</v>
      </c>
      <c r="EW3" s="10"/>
      <c r="EX3" s="10"/>
      <c r="EY3" s="10"/>
      <c r="EZ3" s="10"/>
      <c r="FA3" s="10"/>
      <c r="FB3" s="10"/>
      <c r="FC3" s="10"/>
      <c r="FD3" s="10"/>
      <c r="FE3" s="5"/>
      <c r="FF3" s="6">
        <v>11.5</v>
      </c>
      <c r="FG3" s="6">
        <v>11.2</v>
      </c>
      <c r="FH3" s="6"/>
      <c r="FI3" s="6"/>
      <c r="FJ3" s="6"/>
      <c r="FK3" s="6"/>
      <c r="FL3" s="6"/>
      <c r="FM3" s="5"/>
      <c r="FN3" s="4">
        <v>5.57</v>
      </c>
      <c r="FO3" s="4">
        <v>5.81</v>
      </c>
      <c r="FP3" s="4"/>
      <c r="FQ3" s="4"/>
      <c r="FR3" s="4"/>
      <c r="FS3" s="4"/>
      <c r="FT3" s="4"/>
      <c r="FU3" s="4"/>
      <c r="FV3" s="5"/>
      <c r="FW3" s="4">
        <v>4.54</v>
      </c>
      <c r="FX3" s="4">
        <v>4.5999999999999996</v>
      </c>
      <c r="FY3" s="4"/>
      <c r="FZ3" s="4"/>
      <c r="GA3" s="4"/>
      <c r="GB3" s="4"/>
      <c r="GC3" s="4"/>
      <c r="GD3" s="4"/>
      <c r="GE3" s="5"/>
      <c r="GF3" s="4">
        <v>3.03</v>
      </c>
      <c r="GG3" s="4">
        <v>3.27</v>
      </c>
      <c r="GH3" s="4"/>
      <c r="GI3" s="4"/>
      <c r="GJ3" s="4"/>
      <c r="GK3" s="4"/>
      <c r="GL3" s="4"/>
      <c r="GM3" s="4"/>
      <c r="GN3" s="5"/>
      <c r="GO3" s="4">
        <v>1.3</v>
      </c>
      <c r="GP3" s="4">
        <v>2.04</v>
      </c>
      <c r="GQ3" s="4"/>
      <c r="GR3" s="4"/>
      <c r="GS3" s="4"/>
      <c r="GT3" s="4"/>
      <c r="GU3" s="4"/>
      <c r="GV3" s="4"/>
      <c r="GW3" s="4"/>
      <c r="GX3" s="5"/>
      <c r="GY3" s="11">
        <v>1.67</v>
      </c>
      <c r="GZ3" s="11">
        <v>1.88</v>
      </c>
      <c r="HA3" s="11"/>
      <c r="HB3" s="11"/>
      <c r="HC3" s="11"/>
      <c r="HD3" s="11"/>
      <c r="HE3" s="11"/>
      <c r="HF3" s="11"/>
      <c r="HG3" s="11"/>
      <c r="HH3" s="7"/>
      <c r="HI3" s="7">
        <v>0.83399999999999996</v>
      </c>
      <c r="HJ3" s="7">
        <v>0.93400000000000005</v>
      </c>
      <c r="HK3" s="8"/>
    </row>
    <row r="4" spans="1:222" s="9" customFormat="1" x14ac:dyDescent="0.25">
      <c r="G4" s="20"/>
      <c r="H4" s="4">
        <v>1.64</v>
      </c>
      <c r="I4" s="4">
        <v>1.44</v>
      </c>
      <c r="J4" s="5"/>
      <c r="K4" s="5"/>
      <c r="L4" s="5"/>
      <c r="M4" s="5"/>
      <c r="N4" s="5"/>
      <c r="O4" s="5">
        <v>0.39300000000000002</v>
      </c>
      <c r="P4" s="5">
        <v>0</v>
      </c>
      <c r="Q4" s="5"/>
      <c r="R4" s="5"/>
      <c r="S4" s="5"/>
      <c r="T4" s="5"/>
      <c r="U4" s="5"/>
      <c r="V4" s="5"/>
      <c r="W4" s="5">
        <v>0.49</v>
      </c>
      <c r="X4" s="5">
        <v>0.33</v>
      </c>
      <c r="Y4" s="5"/>
      <c r="Z4" s="5"/>
      <c r="AA4" s="5"/>
      <c r="AB4" s="5"/>
      <c r="AC4" s="5"/>
      <c r="AD4" s="5"/>
      <c r="AE4" s="5">
        <v>0.65600000000000003</v>
      </c>
      <c r="AF4" s="5">
        <v>0.67700000000000005</v>
      </c>
      <c r="AG4" s="5"/>
      <c r="AH4" s="5"/>
      <c r="AI4" s="5"/>
      <c r="AJ4" s="5"/>
      <c r="AK4" s="5"/>
      <c r="AL4" s="5"/>
      <c r="AM4"/>
      <c r="AN4"/>
      <c r="AO4" s="5"/>
      <c r="AP4" s="5"/>
      <c r="AQ4" s="5"/>
      <c r="AR4" s="5"/>
      <c r="AS4" s="5"/>
      <c r="AT4" s="5"/>
      <c r="AU4" s="5">
        <v>0.29699999999999999</v>
      </c>
      <c r="AV4" s="5">
        <v>0.22</v>
      </c>
      <c r="AW4" s="5"/>
      <c r="AX4" s="5"/>
      <c r="AY4" s="5"/>
      <c r="AZ4" s="5"/>
      <c r="BA4" s="5"/>
      <c r="BB4" s="5"/>
      <c r="BC4" s="5"/>
      <c r="BD4" s="5">
        <v>0.24199999999999999</v>
      </c>
      <c r="BE4" s="5">
        <v>0.105</v>
      </c>
      <c r="BF4" s="5"/>
      <c r="BG4" s="5"/>
      <c r="BH4" s="5"/>
      <c r="BI4" s="5"/>
      <c r="BJ4" s="5"/>
      <c r="BK4" s="5"/>
      <c r="BL4" s="5">
        <v>0.23599999999999999</v>
      </c>
      <c r="BM4" s="5">
        <v>0.25</v>
      </c>
      <c r="BN4" s="5"/>
      <c r="BO4" s="5"/>
      <c r="BP4" s="5"/>
      <c r="BQ4" s="5"/>
      <c r="BR4" s="5"/>
      <c r="BS4" s="5"/>
      <c r="BT4" s="5">
        <v>0.23400000000000001</v>
      </c>
      <c r="BU4" s="5">
        <v>0.25800000000000001</v>
      </c>
      <c r="BV4" s="5"/>
      <c r="BW4" s="5"/>
      <c r="BX4" s="5"/>
      <c r="BY4" s="5"/>
      <c r="BZ4" s="5"/>
      <c r="CA4" s="5"/>
      <c r="CB4" s="5">
        <v>0.17299999999999999</v>
      </c>
      <c r="CC4" s="5">
        <v>0.157</v>
      </c>
      <c r="CD4" s="5"/>
      <c r="CE4" s="5"/>
      <c r="CF4" s="5"/>
      <c r="CG4" s="5"/>
      <c r="CH4" s="5"/>
      <c r="CI4" s="5"/>
      <c r="CJ4" s="5"/>
      <c r="CK4" s="5">
        <v>0.10100000000000001</v>
      </c>
      <c r="CL4" s="5">
        <v>0.104</v>
      </c>
      <c r="CM4" s="5"/>
      <c r="CN4" s="5"/>
      <c r="CO4" s="5"/>
      <c r="CP4" s="5"/>
      <c r="CQ4" s="5"/>
      <c r="CR4" s="5"/>
      <c r="CS4" s="5">
        <v>0.371</v>
      </c>
      <c r="CT4" s="5">
        <v>0.35699999999999998</v>
      </c>
      <c r="CU4" s="5"/>
      <c r="CV4" s="5"/>
      <c r="CW4" s="5"/>
      <c r="CX4" s="5"/>
      <c r="CY4" s="5"/>
      <c r="CZ4" s="5"/>
      <c r="DA4" s="5"/>
      <c r="DB4" s="4">
        <v>2.36</v>
      </c>
      <c r="DC4" s="4">
        <v>2.4700000000000002</v>
      </c>
      <c r="DD4" s="5"/>
      <c r="DE4" s="5"/>
      <c r="DF4" s="5"/>
      <c r="DG4" s="5"/>
      <c r="DH4" s="5"/>
      <c r="DI4" s="5"/>
      <c r="DJ4" s="5"/>
      <c r="DK4" s="5">
        <v>0.90200000000000002</v>
      </c>
      <c r="DL4" s="5">
        <v>0.27200000000000002</v>
      </c>
      <c r="DM4" s="5"/>
      <c r="DN4" s="5"/>
      <c r="DO4" s="5"/>
      <c r="DP4" s="5"/>
      <c r="DQ4" s="5"/>
      <c r="DR4" s="5"/>
      <c r="DS4" s="5"/>
      <c r="DT4" s="5">
        <v>0.60799999999999998</v>
      </c>
      <c r="DU4" s="5">
        <v>0.53600000000000003</v>
      </c>
      <c r="DV4" s="5"/>
      <c r="DW4" s="5"/>
      <c r="DX4" s="5"/>
      <c r="DY4" s="5"/>
      <c r="DZ4" s="5"/>
      <c r="EA4" s="5"/>
      <c r="EB4" s="5"/>
      <c r="EC4" s="5">
        <v>9.2700000000000005E-2</v>
      </c>
      <c r="ED4" s="5">
        <v>0.107</v>
      </c>
      <c r="EE4" s="5"/>
      <c r="EF4" s="5"/>
      <c r="EG4" s="5"/>
      <c r="EH4" s="5"/>
      <c r="EI4" s="5"/>
      <c r="EJ4" s="5"/>
      <c r="EK4" s="5"/>
      <c r="EL4" s="5">
        <v>0.28299999999999997</v>
      </c>
      <c r="EM4" s="5">
        <v>0.28899999999999998</v>
      </c>
      <c r="EN4" s="5"/>
      <c r="EO4" s="5"/>
      <c r="EP4" s="5"/>
      <c r="EQ4" s="5"/>
      <c r="ER4" s="5"/>
      <c r="ES4" s="5"/>
      <c r="ET4" s="5"/>
      <c r="EU4" s="6">
        <v>31.1</v>
      </c>
      <c r="EV4" s="6">
        <v>24.7</v>
      </c>
      <c r="EW4" s="5"/>
      <c r="EX4" s="5"/>
      <c r="EY4" s="5"/>
      <c r="EZ4" s="5"/>
      <c r="FA4" s="5"/>
      <c r="FB4" s="5"/>
      <c r="FC4" s="5"/>
      <c r="FD4" s="5"/>
      <c r="FE4" s="5"/>
      <c r="FF4" s="4">
        <v>2.2000000000000002</v>
      </c>
      <c r="FG4" s="4">
        <v>3.84</v>
      </c>
      <c r="FH4" s="5"/>
      <c r="FI4" s="5"/>
      <c r="FJ4" s="5"/>
      <c r="FK4" s="5"/>
      <c r="FL4" s="5"/>
      <c r="FM4" s="5"/>
      <c r="FN4" s="4">
        <v>3.05</v>
      </c>
      <c r="FO4" s="4">
        <v>2.75</v>
      </c>
      <c r="FP4" s="5"/>
      <c r="FQ4" s="5"/>
      <c r="FR4" s="5"/>
      <c r="FS4" s="5"/>
      <c r="FT4" s="5"/>
      <c r="FU4" s="5"/>
      <c r="FV4" s="5"/>
      <c r="FW4" s="5">
        <v>0.42699999999999999</v>
      </c>
      <c r="FX4" s="5">
        <v>0.113</v>
      </c>
      <c r="FY4" s="5"/>
      <c r="FZ4" s="5"/>
      <c r="GA4" s="5"/>
      <c r="GB4" s="5"/>
      <c r="GC4" s="5"/>
      <c r="GD4" s="5"/>
      <c r="GE4" s="5"/>
      <c r="GF4" s="5">
        <v>0.28399999999999997</v>
      </c>
      <c r="GG4" s="5">
        <v>0.39900000000000002</v>
      </c>
      <c r="GH4" s="5"/>
      <c r="GI4" s="5"/>
      <c r="GJ4" s="5"/>
      <c r="GK4" s="5"/>
      <c r="GL4" s="5"/>
      <c r="GM4" s="5"/>
      <c r="GN4" s="5"/>
      <c r="GO4" s="5">
        <v>0.10299999999999999</v>
      </c>
      <c r="GP4" s="5">
        <v>0</v>
      </c>
      <c r="GQ4" s="5"/>
      <c r="GR4" s="5"/>
      <c r="GS4" s="5"/>
      <c r="GT4" s="5"/>
      <c r="GU4" s="5"/>
      <c r="GV4" s="5"/>
      <c r="GW4" s="5"/>
      <c r="GX4" s="5"/>
      <c r="GY4" s="7">
        <v>0.26500000000000001</v>
      </c>
      <c r="GZ4" s="7">
        <v>0.251</v>
      </c>
      <c r="HA4" s="7"/>
      <c r="HB4" s="7"/>
      <c r="HC4" s="7"/>
      <c r="HD4" s="7"/>
      <c r="HE4" s="7"/>
      <c r="HF4" s="7"/>
      <c r="HG4" s="7"/>
      <c r="HH4" s="7"/>
      <c r="HI4" s="7">
        <v>0.11600000000000001</v>
      </c>
      <c r="HJ4" s="7">
        <v>9.7000000000000003E-2</v>
      </c>
      <c r="HK4" s="8"/>
    </row>
    <row r="5" spans="1:222" s="9" customFormat="1" x14ac:dyDescent="0.25">
      <c r="G5" s="20"/>
      <c r="H5" s="5">
        <v>0.13700000000000001</v>
      </c>
      <c r="I5" s="5">
        <v>9.1700000000000004E-2</v>
      </c>
      <c r="J5" s="4"/>
      <c r="K5" s="4"/>
      <c r="L5" s="4"/>
      <c r="M5" s="4"/>
      <c r="N5" s="5"/>
      <c r="O5" s="4">
        <v>1.56</v>
      </c>
      <c r="P5" s="5">
        <v>0.104</v>
      </c>
      <c r="Q5" s="5"/>
      <c r="R5" s="5"/>
      <c r="S5" s="5"/>
      <c r="T5" s="5"/>
      <c r="U5" s="5"/>
      <c r="V5" s="5"/>
      <c r="W5" s="5">
        <v>0.97399999999999998</v>
      </c>
      <c r="X5" s="5">
        <v>0.78600000000000003</v>
      </c>
      <c r="Y5" s="5"/>
      <c r="Z5" s="5"/>
      <c r="AA5" s="5"/>
      <c r="AB5" s="5"/>
      <c r="AC5" s="5"/>
      <c r="AD5" s="5"/>
      <c r="AE5" s="4">
        <v>3.16</v>
      </c>
      <c r="AF5" s="4">
        <v>3.04</v>
      </c>
      <c r="AG5" s="5"/>
      <c r="AH5" s="5"/>
      <c r="AI5" s="5"/>
      <c r="AJ5" s="5"/>
      <c r="AK5" s="5"/>
      <c r="AL5" s="5"/>
      <c r="AM5"/>
      <c r="AN5"/>
      <c r="AO5" s="5"/>
      <c r="AP5" s="5"/>
      <c r="AQ5" s="5"/>
      <c r="AR5" s="5"/>
      <c r="AS5" s="5"/>
      <c r="AT5" s="5"/>
      <c r="AU5" s="4">
        <v>1.46</v>
      </c>
      <c r="AV5" s="4">
        <v>1.43</v>
      </c>
      <c r="AW5" s="5"/>
      <c r="AX5" s="5"/>
      <c r="AY5" s="5"/>
      <c r="AZ5" s="5"/>
      <c r="BA5" s="5"/>
      <c r="BB5" s="5"/>
      <c r="BC5" s="5"/>
      <c r="BD5" s="5">
        <v>0.20300000000000001</v>
      </c>
      <c r="BE5" s="5">
        <v>0.22800000000000001</v>
      </c>
      <c r="BF5" s="5"/>
      <c r="BG5" s="5"/>
      <c r="BH5" s="5"/>
      <c r="BI5" s="5"/>
      <c r="BJ5" s="5"/>
      <c r="BK5" s="5"/>
      <c r="BL5" s="4">
        <v>1.1299999999999999</v>
      </c>
      <c r="BM5" s="4">
        <v>1.1000000000000001</v>
      </c>
      <c r="BN5" s="5"/>
      <c r="BO5" s="5"/>
      <c r="BP5" s="5"/>
      <c r="BQ5" s="5"/>
      <c r="BR5" s="5"/>
      <c r="BS5" s="5"/>
      <c r="BT5" s="5">
        <v>0.255</v>
      </c>
      <c r="BU5" s="5">
        <v>0.28899999999999998</v>
      </c>
      <c r="BV5" s="5"/>
      <c r="BW5" s="5"/>
      <c r="BX5" s="5"/>
      <c r="BY5" s="5"/>
      <c r="BZ5" s="5"/>
      <c r="CA5" s="5"/>
      <c r="CB5" s="5">
        <v>0.153</v>
      </c>
      <c r="CC5" s="5">
        <v>0.13300000000000001</v>
      </c>
      <c r="CD5" s="5"/>
      <c r="CE5" s="5"/>
      <c r="CF5" s="5"/>
      <c r="CG5" s="5"/>
      <c r="CH5" s="5"/>
      <c r="CI5" s="5"/>
      <c r="CJ5" s="5"/>
      <c r="CK5" s="5">
        <v>0.11899999999999999</v>
      </c>
      <c r="CL5" s="5">
        <v>0.105</v>
      </c>
      <c r="CM5" s="5"/>
      <c r="CN5" s="5"/>
      <c r="CO5" s="5"/>
      <c r="CP5" s="5"/>
      <c r="CQ5" s="5"/>
      <c r="CR5" s="5"/>
      <c r="CS5" s="5">
        <v>0.46400000000000002</v>
      </c>
      <c r="CT5" s="5">
        <v>0.53600000000000003</v>
      </c>
      <c r="CU5" s="5"/>
      <c r="CV5" s="5"/>
      <c r="CW5" s="5"/>
      <c r="CX5" s="5"/>
      <c r="CY5" s="5"/>
      <c r="CZ5" s="5"/>
      <c r="DA5" s="5"/>
      <c r="DB5" s="4">
        <v>1.58</v>
      </c>
      <c r="DC5" s="4">
        <v>1.46</v>
      </c>
      <c r="DD5" s="4"/>
      <c r="DE5" s="4"/>
      <c r="DF5" s="4"/>
      <c r="DG5" s="4"/>
      <c r="DH5" s="4"/>
      <c r="DI5" s="4"/>
      <c r="DJ5" s="5"/>
      <c r="DK5" s="4">
        <v>3.55</v>
      </c>
      <c r="DL5" s="4">
        <v>1.82</v>
      </c>
      <c r="DM5" s="5"/>
      <c r="DN5" s="5"/>
      <c r="DO5" s="5"/>
      <c r="DP5" s="5"/>
      <c r="DQ5" s="5"/>
      <c r="DR5" s="5"/>
      <c r="DS5" s="5"/>
      <c r="DT5" s="5">
        <v>0.52600000000000002</v>
      </c>
      <c r="DU5" s="5">
        <v>0.50700000000000001</v>
      </c>
      <c r="DV5" s="5"/>
      <c r="DW5" s="5"/>
      <c r="DX5" s="5"/>
      <c r="DY5" s="5"/>
      <c r="DZ5" s="5"/>
      <c r="EA5" s="5"/>
      <c r="EB5" s="5"/>
      <c r="EC5" s="5">
        <v>0.30399999999999999</v>
      </c>
      <c r="ED5" s="5">
        <v>0.56999999999999995</v>
      </c>
      <c r="EE5" s="5"/>
      <c r="EF5" s="5"/>
      <c r="EG5" s="5"/>
      <c r="EH5" s="5"/>
      <c r="EI5" s="5"/>
      <c r="EJ5" s="5"/>
      <c r="EK5" s="5"/>
      <c r="EL5" s="4">
        <v>1.1299999999999999</v>
      </c>
      <c r="EM5" s="5">
        <v>0</v>
      </c>
      <c r="EN5" s="5"/>
      <c r="EO5" s="5"/>
      <c r="EP5" s="5"/>
      <c r="EQ5" s="5"/>
      <c r="ER5" s="5"/>
      <c r="ES5" s="5"/>
      <c r="ET5" s="5"/>
      <c r="EU5" s="5">
        <v>0.27500000000000002</v>
      </c>
      <c r="EV5" s="5">
        <v>0</v>
      </c>
      <c r="EW5" s="6"/>
      <c r="EX5" s="6"/>
      <c r="EY5" s="6"/>
      <c r="EZ5" s="6"/>
      <c r="FA5" s="6"/>
      <c r="FB5" s="6"/>
      <c r="FC5" s="6"/>
      <c r="FD5" s="6"/>
      <c r="FE5" s="5"/>
      <c r="FF5" s="6">
        <v>11.7</v>
      </c>
      <c r="FG5" s="6">
        <v>11.3</v>
      </c>
      <c r="FH5" s="4"/>
      <c r="FI5" s="4"/>
      <c r="FJ5" s="4"/>
      <c r="FK5" s="4"/>
      <c r="FL5" s="4"/>
      <c r="FM5" s="5"/>
      <c r="FN5" s="6">
        <v>13.5</v>
      </c>
      <c r="FO5" s="6">
        <v>12.9</v>
      </c>
      <c r="FP5" s="5"/>
      <c r="FQ5" s="5"/>
      <c r="FR5" s="5"/>
      <c r="FS5" s="5"/>
      <c r="FT5" s="5"/>
      <c r="FU5" s="5"/>
      <c r="FV5" s="5"/>
      <c r="FW5" s="4">
        <v>1.19</v>
      </c>
      <c r="FX5" s="4">
        <v>1.18</v>
      </c>
      <c r="FY5" s="5"/>
      <c r="FZ5" s="5"/>
      <c r="GA5" s="5"/>
      <c r="GB5" s="5"/>
      <c r="GC5" s="5"/>
      <c r="GD5" s="5"/>
      <c r="GE5" s="5"/>
      <c r="GF5" s="4">
        <v>2.33</v>
      </c>
      <c r="GG5" s="4">
        <v>2.38</v>
      </c>
      <c r="GH5" s="5"/>
      <c r="GI5" s="5"/>
      <c r="GJ5" s="5"/>
      <c r="GK5" s="5"/>
      <c r="GL5" s="5"/>
      <c r="GM5" s="5"/>
      <c r="GN5" s="5"/>
      <c r="GO5" s="5">
        <v>0.33500000000000002</v>
      </c>
      <c r="GP5" s="5">
        <v>0.221</v>
      </c>
      <c r="GQ5" s="5"/>
      <c r="GR5" s="5"/>
      <c r="GS5" s="5"/>
      <c r="GT5" s="5"/>
      <c r="GU5" s="5"/>
      <c r="GV5" s="5"/>
      <c r="GW5" s="5"/>
      <c r="GX5" s="5"/>
      <c r="GY5" s="7">
        <v>0.51</v>
      </c>
      <c r="GZ5" s="7">
        <v>0.502</v>
      </c>
      <c r="HA5" s="7"/>
      <c r="HB5" s="7"/>
      <c r="HC5" s="7"/>
      <c r="HD5" s="7"/>
      <c r="HE5" s="7"/>
      <c r="HF5" s="7"/>
      <c r="HG5" s="7"/>
      <c r="HH5" s="7"/>
      <c r="HI5" s="7">
        <v>0.11600000000000001</v>
      </c>
      <c r="HJ5" s="5">
        <v>0</v>
      </c>
      <c r="HK5" s="8"/>
    </row>
    <row r="6" spans="1:222" s="9" customFormat="1" x14ac:dyDescent="0.25">
      <c r="G6" s="20"/>
      <c r="H6" s="4">
        <v>4.16</v>
      </c>
      <c r="I6" s="4">
        <v>3.88</v>
      </c>
      <c r="J6" s="5"/>
      <c r="K6" s="5"/>
      <c r="L6" s="5"/>
      <c r="M6" s="5"/>
      <c r="N6" s="5"/>
      <c r="O6" s="4">
        <v>1.86</v>
      </c>
      <c r="P6" s="5">
        <v>0</v>
      </c>
      <c r="Q6" s="5"/>
      <c r="R6" s="5"/>
      <c r="S6" s="5"/>
      <c r="T6" s="5"/>
      <c r="U6" s="5"/>
      <c r="V6" s="5"/>
      <c r="W6" s="5">
        <v>0.85899999999999999</v>
      </c>
      <c r="X6" s="5">
        <v>0.59799999999999998</v>
      </c>
      <c r="Y6" s="5"/>
      <c r="Z6" s="5"/>
      <c r="AA6" s="5"/>
      <c r="AB6" s="5"/>
      <c r="AC6" s="5"/>
      <c r="AD6" s="5"/>
      <c r="AE6" s="6">
        <v>2.2599999999999998</v>
      </c>
      <c r="AF6" s="4">
        <v>2.19</v>
      </c>
      <c r="AG6" s="5"/>
      <c r="AH6" s="5"/>
      <c r="AI6" s="5"/>
      <c r="AJ6" s="5"/>
      <c r="AK6" s="5"/>
      <c r="AL6" s="5"/>
      <c r="AM6"/>
      <c r="AN6"/>
      <c r="AO6" s="5"/>
      <c r="AP6" s="5"/>
      <c r="AQ6" s="5"/>
      <c r="AR6" s="5"/>
      <c r="AS6" s="5"/>
      <c r="AT6" s="5"/>
      <c r="AU6" s="4">
        <v>1.96</v>
      </c>
      <c r="AV6" s="4">
        <v>1.68</v>
      </c>
      <c r="AW6" s="5"/>
      <c r="AX6" s="5"/>
      <c r="AY6" s="5"/>
      <c r="AZ6" s="5"/>
      <c r="BA6" s="5"/>
      <c r="BB6" s="5"/>
      <c r="BC6" s="5"/>
      <c r="BD6" s="5">
        <v>0.13100000000000001</v>
      </c>
      <c r="BE6" s="5">
        <v>0</v>
      </c>
      <c r="BF6" s="5"/>
      <c r="BG6" s="5"/>
      <c r="BH6" s="5"/>
      <c r="BI6" s="5"/>
      <c r="BJ6" s="5"/>
      <c r="BK6" s="5"/>
      <c r="BL6" s="4">
        <v>1.88</v>
      </c>
      <c r="BM6" s="4">
        <v>2.0699999999999998</v>
      </c>
      <c r="BN6" s="5"/>
      <c r="BO6" s="5"/>
      <c r="BP6" s="5"/>
      <c r="BQ6" s="5"/>
      <c r="BR6" s="5"/>
      <c r="BS6" s="5"/>
      <c r="BT6" s="5">
        <v>0.29699999999999999</v>
      </c>
      <c r="BU6" s="5">
        <v>0.32500000000000001</v>
      </c>
      <c r="BV6" s="5"/>
      <c r="BW6" s="5"/>
      <c r="BX6" s="5"/>
      <c r="BY6" s="5"/>
      <c r="BZ6" s="5"/>
      <c r="CA6" s="5"/>
      <c r="CB6" s="5">
        <v>0.23</v>
      </c>
      <c r="CC6" s="5">
        <v>0.23599999999999999</v>
      </c>
      <c r="CD6" s="5"/>
      <c r="CE6" s="5"/>
      <c r="CF6" s="5"/>
      <c r="CG6" s="5"/>
      <c r="CH6" s="5"/>
      <c r="CI6" s="5"/>
      <c r="CJ6" s="5"/>
      <c r="CK6" s="5">
        <v>0</v>
      </c>
      <c r="CL6" s="5">
        <v>0.16200000000000001</v>
      </c>
      <c r="CM6" s="5"/>
      <c r="CN6" s="5"/>
      <c r="CO6" s="5"/>
      <c r="CP6" s="5"/>
      <c r="CQ6" s="5"/>
      <c r="CR6" s="5"/>
      <c r="CS6" s="5">
        <v>0.753</v>
      </c>
      <c r="CT6" s="5">
        <v>0.84199999999999997</v>
      </c>
      <c r="CU6" s="5"/>
      <c r="CV6" s="5"/>
      <c r="CW6" s="5"/>
      <c r="CX6" s="5"/>
      <c r="CY6" s="5"/>
      <c r="CZ6" s="5"/>
      <c r="DA6" s="5"/>
      <c r="DB6" s="4">
        <v>1.1299999999999999</v>
      </c>
      <c r="DC6" s="4">
        <v>1.19</v>
      </c>
      <c r="DD6" s="5"/>
      <c r="DE6" s="5"/>
      <c r="DF6" s="5"/>
      <c r="DG6" s="5"/>
      <c r="DH6" s="5"/>
      <c r="DI6" s="5"/>
      <c r="DJ6" s="5"/>
      <c r="DK6" s="4">
        <v>2.69</v>
      </c>
      <c r="DL6" s="4">
        <v>1.19</v>
      </c>
      <c r="DM6" s="5"/>
      <c r="DN6" s="5"/>
      <c r="DO6" s="5"/>
      <c r="DP6" s="5"/>
      <c r="DQ6" s="5"/>
      <c r="DR6" s="5"/>
      <c r="DS6" s="5"/>
      <c r="DT6" s="5">
        <v>0.91100000000000003</v>
      </c>
      <c r="DU6" s="5">
        <v>0.9</v>
      </c>
      <c r="DV6" s="5"/>
      <c r="DW6" s="5"/>
      <c r="DX6" s="5"/>
      <c r="DY6" s="5"/>
      <c r="DZ6" s="5"/>
      <c r="EA6" s="5"/>
      <c r="EB6" s="5"/>
      <c r="EC6" s="5">
        <v>0.16800000000000001</v>
      </c>
      <c r="ED6" s="5">
        <v>0.13500000000000001</v>
      </c>
      <c r="EE6" s="5"/>
      <c r="EF6" s="5"/>
      <c r="EG6" s="5"/>
      <c r="EH6" s="5"/>
      <c r="EI6" s="5"/>
      <c r="EJ6" s="5"/>
      <c r="EK6" s="5"/>
      <c r="EL6" s="5">
        <v>0.80800000000000005</v>
      </c>
      <c r="EM6" s="5">
        <v>0.85899999999999999</v>
      </c>
      <c r="EN6" s="5"/>
      <c r="EO6" s="5"/>
      <c r="EP6" s="5"/>
      <c r="EQ6" s="5"/>
      <c r="ER6" s="5"/>
      <c r="ES6" s="5"/>
      <c r="ET6" s="5"/>
      <c r="EU6" s="10">
        <v>184</v>
      </c>
      <c r="EV6" s="10">
        <v>177</v>
      </c>
      <c r="EW6" s="5"/>
      <c r="EX6" s="5"/>
      <c r="EY6" s="5"/>
      <c r="EZ6" s="5"/>
      <c r="FA6" s="5"/>
      <c r="FB6" s="5"/>
      <c r="FC6" s="5"/>
      <c r="FD6" s="5"/>
      <c r="FE6" s="5"/>
      <c r="FF6" s="6">
        <v>13.3</v>
      </c>
      <c r="FG6" s="6">
        <v>11.7</v>
      </c>
      <c r="FH6" s="5"/>
      <c r="FI6" s="5"/>
      <c r="FJ6" s="5"/>
      <c r="FK6" s="5"/>
      <c r="FL6" s="5"/>
      <c r="FM6" s="5"/>
      <c r="FN6" s="5">
        <v>0.156</v>
      </c>
      <c r="FO6" s="5">
        <v>0.157</v>
      </c>
      <c r="FP6" s="5"/>
      <c r="FQ6" s="5"/>
      <c r="FR6" s="5"/>
      <c r="FS6" s="5"/>
      <c r="FT6" s="5"/>
      <c r="FU6" s="5"/>
      <c r="FV6" s="5"/>
      <c r="FW6" s="5">
        <v>0.76100000000000001</v>
      </c>
      <c r="FX6" s="5">
        <v>0.71599999999999997</v>
      </c>
      <c r="FY6" s="5"/>
      <c r="FZ6" s="5"/>
      <c r="GA6" s="5"/>
      <c r="GB6" s="5"/>
      <c r="GC6" s="5"/>
      <c r="GD6" s="5"/>
      <c r="GE6" s="5"/>
      <c r="GF6" s="4">
        <v>1.27</v>
      </c>
      <c r="GG6" s="4">
        <v>1.33</v>
      </c>
      <c r="GH6" s="5"/>
      <c r="GI6" s="5"/>
      <c r="GJ6" s="5"/>
      <c r="GK6" s="5"/>
      <c r="GL6" s="5"/>
      <c r="GM6" s="5"/>
      <c r="GN6" s="5"/>
      <c r="GO6" s="5">
        <v>0.53900000000000003</v>
      </c>
      <c r="GP6" s="5">
        <v>0.30199999999999999</v>
      </c>
      <c r="GQ6" s="5"/>
      <c r="GR6" s="5"/>
      <c r="GS6" s="5"/>
      <c r="GT6" s="5"/>
      <c r="GU6" s="5"/>
      <c r="GV6" s="5"/>
      <c r="GW6" s="5"/>
      <c r="GX6" s="5"/>
      <c r="GY6" s="7">
        <v>0.439</v>
      </c>
      <c r="GZ6" s="7">
        <v>0.44500000000000001</v>
      </c>
      <c r="HA6" s="7"/>
      <c r="HB6" s="7"/>
      <c r="HC6" s="7"/>
      <c r="HD6" s="7"/>
      <c r="HE6" s="7"/>
      <c r="HF6" s="7"/>
      <c r="HG6" s="7"/>
      <c r="HH6" s="7"/>
      <c r="HI6" s="7">
        <v>8.3199999999999996E-2</v>
      </c>
      <c r="HJ6" s="7">
        <v>8.8099999999999998E-2</v>
      </c>
      <c r="HK6" s="8"/>
    </row>
    <row r="7" spans="1:222" s="9" customFormat="1" x14ac:dyDescent="0.25">
      <c r="G7" s="20"/>
      <c r="H7" s="4">
        <v>4.99</v>
      </c>
      <c r="I7" s="4">
        <v>4.8</v>
      </c>
      <c r="J7" s="4"/>
      <c r="K7" s="4"/>
      <c r="L7" s="4"/>
      <c r="M7" s="4"/>
      <c r="N7" s="5"/>
      <c r="O7" s="4">
        <v>2.87</v>
      </c>
      <c r="P7" s="5">
        <v>0.68100000000000005</v>
      </c>
      <c r="Q7" s="5"/>
      <c r="R7" s="5"/>
      <c r="S7" s="5"/>
      <c r="T7" s="5"/>
      <c r="U7" s="5"/>
      <c r="V7" s="5"/>
      <c r="W7" s="4">
        <v>2.73</v>
      </c>
      <c r="X7" s="4">
        <v>2.85</v>
      </c>
      <c r="Y7" s="5"/>
      <c r="Z7" s="5"/>
      <c r="AA7" s="5"/>
      <c r="AB7" s="5"/>
      <c r="AC7" s="5"/>
      <c r="AD7" s="5"/>
      <c r="AE7" s="4">
        <v>6.4</v>
      </c>
      <c r="AF7" s="4">
        <v>6.39</v>
      </c>
      <c r="AG7" s="4"/>
      <c r="AH7" s="4"/>
      <c r="AI7" s="4"/>
      <c r="AJ7" s="4"/>
      <c r="AK7" s="4"/>
      <c r="AL7" s="5"/>
      <c r="AM7"/>
      <c r="AN7"/>
      <c r="AO7" s="5"/>
      <c r="AP7" s="5"/>
      <c r="AQ7" s="5"/>
      <c r="AR7" s="5"/>
      <c r="AS7" s="5"/>
      <c r="AT7" s="5"/>
      <c r="AU7" s="4">
        <v>2.6</v>
      </c>
      <c r="AV7" s="4">
        <v>2.5499999999999998</v>
      </c>
      <c r="AW7" s="4"/>
      <c r="AX7" s="4"/>
      <c r="AY7" s="4"/>
      <c r="AZ7" s="4"/>
      <c r="BA7" s="4"/>
      <c r="BB7" s="4"/>
      <c r="BC7" s="5"/>
      <c r="BD7" s="5">
        <v>0.53300000000000003</v>
      </c>
      <c r="BE7" s="5">
        <v>0.184</v>
      </c>
      <c r="BF7" s="5"/>
      <c r="BG7" s="5"/>
      <c r="BH7" s="5"/>
      <c r="BI7" s="5"/>
      <c r="BJ7" s="5"/>
      <c r="BK7" s="5"/>
      <c r="BL7" s="4">
        <v>1.43</v>
      </c>
      <c r="BM7" s="4">
        <v>1.43</v>
      </c>
      <c r="BN7" s="4"/>
      <c r="BO7" s="4"/>
      <c r="BP7" s="4"/>
      <c r="BQ7" s="4"/>
      <c r="BR7" s="4"/>
      <c r="BS7" s="5"/>
      <c r="BT7" s="5">
        <v>0.22600000000000001</v>
      </c>
      <c r="BU7" s="5">
        <v>0.26</v>
      </c>
      <c r="BV7" s="5"/>
      <c r="BW7" s="5"/>
      <c r="BX7" s="5"/>
      <c r="BY7" s="5"/>
      <c r="BZ7" s="5"/>
      <c r="CA7" s="5"/>
      <c r="CB7" s="5">
        <v>0.185</v>
      </c>
      <c r="CC7" s="5">
        <v>0.188</v>
      </c>
      <c r="CD7" s="5"/>
      <c r="CE7" s="5"/>
      <c r="CF7" s="5"/>
      <c r="CG7" s="5"/>
      <c r="CH7" s="5"/>
      <c r="CI7" s="5"/>
      <c r="CJ7" s="5"/>
      <c r="CK7" s="5">
        <v>0.19800000000000001</v>
      </c>
      <c r="CL7" s="5">
        <v>0.17</v>
      </c>
      <c r="CM7" s="5"/>
      <c r="CN7" s="5"/>
      <c r="CO7" s="5"/>
      <c r="CP7" s="5"/>
      <c r="CQ7" s="5"/>
      <c r="CR7" s="5"/>
      <c r="CS7" s="5">
        <v>0.316</v>
      </c>
      <c r="CT7" s="5">
        <v>0.312</v>
      </c>
      <c r="CU7" s="5"/>
      <c r="CV7" s="5"/>
      <c r="CW7" s="5"/>
      <c r="CX7" s="5"/>
      <c r="CY7" s="5"/>
      <c r="CZ7" s="5"/>
      <c r="DA7" s="5"/>
      <c r="DB7" s="4">
        <v>7.34</v>
      </c>
      <c r="DC7" s="4">
        <v>7.73</v>
      </c>
      <c r="DD7" s="4"/>
      <c r="DE7" s="4"/>
      <c r="DF7" s="4"/>
      <c r="DG7" s="4"/>
      <c r="DH7" s="4"/>
      <c r="DI7" s="4"/>
      <c r="DJ7" s="5"/>
      <c r="DK7" s="4">
        <v>5</v>
      </c>
      <c r="DL7" s="4">
        <v>3.46</v>
      </c>
      <c r="DM7" s="4"/>
      <c r="DN7" s="4"/>
      <c r="DO7" s="4"/>
      <c r="DP7" s="4"/>
      <c r="DQ7" s="4"/>
      <c r="DR7" s="4"/>
      <c r="DS7" s="4"/>
      <c r="DT7" s="5">
        <v>0.40899999999999997</v>
      </c>
      <c r="DU7" s="5">
        <v>0.41099999999999998</v>
      </c>
      <c r="DV7" s="5"/>
      <c r="DW7" s="5"/>
      <c r="DX7" s="5"/>
      <c r="DY7" s="5"/>
      <c r="DZ7" s="5"/>
      <c r="EA7" s="5"/>
      <c r="EB7" s="5"/>
      <c r="EC7" s="5">
        <v>0.15</v>
      </c>
      <c r="ED7" s="5">
        <v>0</v>
      </c>
      <c r="EE7" s="5"/>
      <c r="EF7" s="5"/>
      <c r="EG7" s="5"/>
      <c r="EH7" s="5"/>
      <c r="EI7" s="5"/>
      <c r="EJ7" s="5"/>
      <c r="EK7" s="5"/>
      <c r="EL7" s="4">
        <v>2.12</v>
      </c>
      <c r="EM7" s="4">
        <v>2.3199999999999998</v>
      </c>
      <c r="EN7" s="5"/>
      <c r="EO7" s="5"/>
      <c r="EP7" s="5"/>
      <c r="EQ7" s="5"/>
      <c r="ER7" s="5"/>
      <c r="ES7" s="5"/>
      <c r="ET7" s="5"/>
      <c r="EU7" s="6">
        <v>19.7</v>
      </c>
      <c r="EV7" s="6">
        <v>21.1</v>
      </c>
      <c r="EW7" s="10"/>
      <c r="EX7" s="10"/>
      <c r="EY7" s="10"/>
      <c r="EZ7" s="10"/>
      <c r="FA7" s="10"/>
      <c r="FB7" s="10"/>
      <c r="FC7" s="10"/>
      <c r="FD7" s="10"/>
      <c r="FE7" s="5"/>
      <c r="FF7" s="6">
        <v>27</v>
      </c>
      <c r="FG7" s="6">
        <v>31.9</v>
      </c>
      <c r="FH7" s="6"/>
      <c r="FI7" s="6"/>
      <c r="FJ7" s="6"/>
      <c r="FK7" s="6"/>
      <c r="FL7" s="6"/>
      <c r="FM7" s="5"/>
      <c r="FN7" s="4">
        <v>3.25</v>
      </c>
      <c r="FO7" s="4">
        <v>4.45</v>
      </c>
      <c r="FP7" s="4"/>
      <c r="FQ7" s="4"/>
      <c r="FR7" s="4"/>
      <c r="FS7" s="4"/>
      <c r="FT7" s="4"/>
      <c r="FU7" s="4"/>
      <c r="FV7" s="5"/>
      <c r="FW7" s="4">
        <v>1.91</v>
      </c>
      <c r="FX7" s="4">
        <v>1.88</v>
      </c>
      <c r="FY7" s="4"/>
      <c r="FZ7" s="4"/>
      <c r="GA7" s="4"/>
      <c r="GB7" s="4"/>
      <c r="GC7" s="4"/>
      <c r="GD7" s="4"/>
      <c r="GE7" s="5"/>
      <c r="GF7" s="4">
        <v>3.33</v>
      </c>
      <c r="GG7" s="4">
        <v>3.52</v>
      </c>
      <c r="GH7" s="4"/>
      <c r="GI7" s="4"/>
      <c r="GJ7" s="4"/>
      <c r="GK7" s="4"/>
      <c r="GL7" s="4"/>
      <c r="GM7" s="4"/>
      <c r="GN7" s="5"/>
      <c r="GO7" s="5">
        <v>0.94699999999999995</v>
      </c>
      <c r="GP7" s="5">
        <v>0.75700000000000001</v>
      </c>
      <c r="GQ7" s="5"/>
      <c r="GR7" s="5"/>
      <c r="GS7" s="5"/>
      <c r="GT7" s="5"/>
      <c r="GU7" s="5"/>
      <c r="GV7" s="5"/>
      <c r="GW7" s="5"/>
      <c r="GX7" s="5"/>
      <c r="GY7" s="11">
        <v>1.21</v>
      </c>
      <c r="GZ7" s="11">
        <v>1.25</v>
      </c>
      <c r="HA7" s="7"/>
      <c r="HB7" s="7"/>
      <c r="HC7" s="7"/>
      <c r="HD7" s="7"/>
      <c r="HE7" s="7"/>
      <c r="HF7" s="7"/>
      <c r="HG7" s="7"/>
      <c r="HH7" s="7"/>
      <c r="HI7" s="7">
        <v>0.11700000000000001</v>
      </c>
      <c r="HJ7" s="7">
        <v>0.11600000000000001</v>
      </c>
      <c r="HK7" s="8"/>
    </row>
    <row r="8" spans="1:222" s="9" customFormat="1" x14ac:dyDescent="0.25">
      <c r="G8" s="20"/>
      <c r="H8" s="4">
        <v>9.86</v>
      </c>
      <c r="I8" s="6">
        <v>10.6</v>
      </c>
      <c r="J8" s="5"/>
      <c r="K8" s="5"/>
      <c r="L8" s="5"/>
      <c r="M8" s="5"/>
      <c r="N8" s="5"/>
      <c r="O8" s="4">
        <v>1.51</v>
      </c>
      <c r="P8" s="5">
        <v>0</v>
      </c>
      <c r="Q8" s="5"/>
      <c r="R8" s="5"/>
      <c r="S8" s="5"/>
      <c r="T8" s="5"/>
      <c r="U8" s="5"/>
      <c r="V8" s="5"/>
      <c r="W8" s="4">
        <v>1.06</v>
      </c>
      <c r="X8" s="5">
        <v>0.71</v>
      </c>
      <c r="Y8" s="5"/>
      <c r="Z8" s="5"/>
      <c r="AA8" s="5"/>
      <c r="AB8" s="5"/>
      <c r="AC8" s="5"/>
      <c r="AD8" s="5"/>
      <c r="AE8" s="4">
        <v>2.12</v>
      </c>
      <c r="AF8" s="5">
        <v>2.14</v>
      </c>
      <c r="AG8" s="5"/>
      <c r="AH8" s="5"/>
      <c r="AI8" s="5"/>
      <c r="AJ8" s="5"/>
      <c r="AK8" s="5"/>
      <c r="AL8" s="5"/>
      <c r="AM8"/>
      <c r="AN8"/>
      <c r="AO8" s="5"/>
      <c r="AP8" s="5"/>
      <c r="AQ8" s="5"/>
      <c r="AR8" s="5"/>
      <c r="AS8" s="5"/>
      <c r="AT8" s="5"/>
      <c r="AU8" s="4">
        <v>1.32</v>
      </c>
      <c r="AV8" s="5">
        <v>1.23</v>
      </c>
      <c r="AW8" s="5"/>
      <c r="AX8" s="5"/>
      <c r="AY8" s="5"/>
      <c r="AZ8" s="5"/>
      <c r="BA8" s="5"/>
      <c r="BB8" s="5"/>
      <c r="BC8" s="5"/>
      <c r="BD8" s="5">
        <v>0</v>
      </c>
      <c r="BE8" s="5">
        <v>0.182</v>
      </c>
      <c r="BF8" s="5"/>
      <c r="BG8" s="5"/>
      <c r="BH8" s="5"/>
      <c r="BI8" s="5"/>
      <c r="BJ8" s="5"/>
      <c r="BK8" s="5"/>
      <c r="BL8" s="4">
        <v>1.25</v>
      </c>
      <c r="BM8" s="4">
        <v>1.34</v>
      </c>
      <c r="BN8" s="5"/>
      <c r="BO8" s="5"/>
      <c r="BP8" s="5"/>
      <c r="BQ8" s="5"/>
      <c r="BR8" s="5"/>
      <c r="BS8" s="5"/>
      <c r="BT8" s="5">
        <v>0.41399999999999998</v>
      </c>
      <c r="BU8" s="5">
        <v>0.45100000000000001</v>
      </c>
      <c r="BV8" s="5"/>
      <c r="BW8" s="5"/>
      <c r="BX8" s="5"/>
      <c r="BY8" s="5"/>
      <c r="BZ8" s="5"/>
      <c r="CA8" s="5"/>
      <c r="CB8" s="5">
        <v>0.34200000000000003</v>
      </c>
      <c r="CC8" s="5">
        <v>0.35099999999999998</v>
      </c>
      <c r="CD8" s="5"/>
      <c r="CE8" s="5"/>
      <c r="CF8" s="5"/>
      <c r="CG8" s="5"/>
      <c r="CH8" s="5"/>
      <c r="CI8" s="5"/>
      <c r="CJ8" s="5"/>
      <c r="CK8" s="5">
        <v>0.10299999999999999</v>
      </c>
      <c r="CL8" s="5">
        <v>0.12</v>
      </c>
      <c r="CM8" s="5"/>
      <c r="CN8" s="5"/>
      <c r="CO8" s="5"/>
      <c r="CP8" s="5"/>
      <c r="CQ8" s="5"/>
      <c r="CR8" s="5"/>
      <c r="CS8" s="4">
        <v>1.1000000000000001</v>
      </c>
      <c r="CT8" s="4">
        <v>1.1399999999999999</v>
      </c>
      <c r="CU8" s="5"/>
      <c r="CV8" s="5"/>
      <c r="CW8" s="5"/>
      <c r="CX8" s="5"/>
      <c r="CY8" s="5"/>
      <c r="CZ8" s="5"/>
      <c r="DA8" s="5"/>
      <c r="DB8" s="5">
        <v>0.85</v>
      </c>
      <c r="DC8" s="5">
        <v>0.90600000000000003</v>
      </c>
      <c r="DD8" s="5"/>
      <c r="DE8" s="5"/>
      <c r="DF8" s="5"/>
      <c r="DG8" s="5"/>
      <c r="DH8" s="5"/>
      <c r="DI8" s="5"/>
      <c r="DJ8" s="5"/>
      <c r="DK8" s="4">
        <v>3.22</v>
      </c>
      <c r="DL8" s="4">
        <v>1.31</v>
      </c>
      <c r="DM8" s="5"/>
      <c r="DN8" s="5"/>
      <c r="DO8" s="5"/>
      <c r="DP8" s="5"/>
      <c r="DQ8" s="5"/>
      <c r="DR8" s="5"/>
      <c r="DS8" s="5"/>
      <c r="DT8" s="5">
        <v>0.46700000000000003</v>
      </c>
      <c r="DU8" s="5">
        <v>0.433</v>
      </c>
      <c r="DV8" s="5"/>
      <c r="DW8" s="5"/>
      <c r="DX8" s="5"/>
      <c r="DY8" s="5"/>
      <c r="DZ8" s="5"/>
      <c r="EA8" s="5"/>
      <c r="EB8" s="5"/>
      <c r="EC8" s="5">
        <v>0.36499999999999999</v>
      </c>
      <c r="ED8" s="5">
        <v>0.53400000000000003</v>
      </c>
      <c r="EE8" s="5"/>
      <c r="EF8" s="5"/>
      <c r="EG8" s="5"/>
      <c r="EH8" s="5"/>
      <c r="EI8" s="5"/>
      <c r="EJ8" s="5"/>
      <c r="EK8" s="5"/>
      <c r="EL8" s="5">
        <v>0.86</v>
      </c>
      <c r="EM8" s="5">
        <v>0.90900000000000003</v>
      </c>
      <c r="EN8" s="5"/>
      <c r="EO8" s="5"/>
      <c r="EP8" s="5"/>
      <c r="EQ8" s="5"/>
      <c r="ER8" s="5"/>
      <c r="ES8" s="5"/>
      <c r="ET8" s="5"/>
      <c r="EU8" s="6">
        <v>55.1</v>
      </c>
      <c r="EV8" s="6">
        <v>60.8</v>
      </c>
      <c r="EW8" s="5"/>
      <c r="EX8" s="5"/>
      <c r="EY8" s="5"/>
      <c r="EZ8" s="5"/>
      <c r="FA8" s="5"/>
      <c r="FB8" s="5"/>
      <c r="FC8" s="5"/>
      <c r="FD8" s="5"/>
      <c r="FE8" s="5"/>
      <c r="FF8" s="4">
        <v>4.8499999999999996</v>
      </c>
      <c r="FG8" s="4">
        <v>6.51</v>
      </c>
      <c r="FH8" s="5"/>
      <c r="FI8" s="5"/>
      <c r="FJ8" s="5"/>
      <c r="FK8" s="5"/>
      <c r="FL8" s="5"/>
      <c r="FM8" s="5"/>
      <c r="FN8" s="4">
        <v>3.49</v>
      </c>
      <c r="FO8" s="4">
        <v>3.1</v>
      </c>
      <c r="FP8" s="5"/>
      <c r="FQ8" s="5"/>
      <c r="FR8" s="5"/>
      <c r="FS8" s="5"/>
      <c r="FT8" s="5"/>
      <c r="FU8" s="5"/>
      <c r="FV8" s="5"/>
      <c r="FW8" s="4">
        <v>1.04</v>
      </c>
      <c r="FX8" s="5">
        <v>0.76</v>
      </c>
      <c r="FY8" s="5"/>
      <c r="FZ8" s="5"/>
      <c r="GA8" s="5"/>
      <c r="GB8" s="5"/>
      <c r="GC8" s="5"/>
      <c r="GD8" s="5"/>
      <c r="GE8" s="5"/>
      <c r="GF8" s="4">
        <v>1.69</v>
      </c>
      <c r="GG8" s="4">
        <v>1.94</v>
      </c>
      <c r="GH8" s="5"/>
      <c r="GI8" s="5"/>
      <c r="GJ8" s="5"/>
      <c r="GK8" s="5"/>
      <c r="GL8" s="5"/>
      <c r="GM8" s="5"/>
      <c r="GN8" s="5"/>
      <c r="GO8" s="5">
        <v>0.24299999999999999</v>
      </c>
      <c r="GP8" s="5">
        <v>0.13200000000000001</v>
      </c>
      <c r="GQ8" s="5"/>
      <c r="GR8" s="5"/>
      <c r="GS8" s="5"/>
      <c r="GT8" s="5"/>
      <c r="GU8" s="5"/>
      <c r="GV8" s="5"/>
      <c r="GW8" s="5"/>
      <c r="GX8" s="5"/>
      <c r="GY8" s="7">
        <v>0.57899999999999996</v>
      </c>
      <c r="GZ8" s="7">
        <v>0.56699999999999995</v>
      </c>
      <c r="HA8" s="7"/>
      <c r="HB8" s="7"/>
      <c r="HC8" s="7"/>
      <c r="HD8" s="7"/>
      <c r="HE8" s="7"/>
      <c r="HF8" s="7"/>
      <c r="HG8" s="7"/>
      <c r="HH8" s="7"/>
      <c r="HI8" s="7">
        <v>7.6300000000000007E-2</v>
      </c>
      <c r="HJ8" s="7">
        <v>5.7200000000000001E-2</v>
      </c>
      <c r="HK8" s="8"/>
    </row>
    <row r="9" spans="1:222" s="9" customFormat="1" x14ac:dyDescent="0.25">
      <c r="G9" s="20"/>
      <c r="H9" s="4">
        <v>1.91</v>
      </c>
      <c r="I9" s="5">
        <v>1.73</v>
      </c>
      <c r="J9" s="4"/>
      <c r="K9" s="4"/>
      <c r="L9" s="4"/>
      <c r="M9" s="4"/>
      <c r="N9" s="5"/>
      <c r="O9" s="4">
        <v>2.99</v>
      </c>
      <c r="P9" s="5">
        <v>0</v>
      </c>
      <c r="Q9" s="5"/>
      <c r="R9" s="5"/>
      <c r="S9" s="5"/>
      <c r="T9" s="5"/>
      <c r="U9" s="5"/>
      <c r="V9" s="5"/>
      <c r="W9" s="4">
        <v>2.7</v>
      </c>
      <c r="X9" s="4">
        <v>1.21</v>
      </c>
      <c r="Y9" s="5"/>
      <c r="Z9" s="5"/>
      <c r="AA9" s="5"/>
      <c r="AB9" s="5"/>
      <c r="AC9" s="5"/>
      <c r="AD9" s="5"/>
      <c r="AE9" s="4">
        <v>2.88</v>
      </c>
      <c r="AF9" s="4">
        <v>3.14</v>
      </c>
      <c r="AG9" s="4"/>
      <c r="AH9" s="4"/>
      <c r="AI9" s="4"/>
      <c r="AJ9" s="4"/>
      <c r="AK9" s="4"/>
      <c r="AL9" s="5"/>
      <c r="AM9"/>
      <c r="AN9"/>
      <c r="AO9" s="5"/>
      <c r="AP9" s="5"/>
      <c r="AQ9" s="5"/>
      <c r="AR9" s="5"/>
      <c r="AS9" s="5"/>
      <c r="AT9" s="5"/>
      <c r="AU9" s="4">
        <v>5.14</v>
      </c>
      <c r="AV9" s="4">
        <v>4.59</v>
      </c>
      <c r="AW9" s="4"/>
      <c r="AX9" s="4"/>
      <c r="AY9" s="4"/>
      <c r="AZ9" s="4"/>
      <c r="BA9" s="4"/>
      <c r="BB9" s="4"/>
      <c r="BC9" s="5"/>
      <c r="BD9"/>
      <c r="BE9"/>
      <c r="BF9" s="5"/>
      <c r="BG9" s="5"/>
      <c r="BH9" s="5"/>
      <c r="BI9" s="5"/>
      <c r="BJ9" s="5"/>
      <c r="BK9" s="5"/>
      <c r="BL9" s="4">
        <v>3.41</v>
      </c>
      <c r="BM9" s="4">
        <v>3.87</v>
      </c>
      <c r="BN9" s="4"/>
      <c r="BO9" s="4"/>
      <c r="BP9" s="4"/>
      <c r="BQ9" s="4"/>
      <c r="BR9" s="4"/>
      <c r="BS9" s="5"/>
      <c r="BT9" s="5">
        <v>0.83699999999999997</v>
      </c>
      <c r="BU9" s="5">
        <v>0.91</v>
      </c>
      <c r="BV9" s="5"/>
      <c r="BW9" s="5"/>
      <c r="BX9" s="5"/>
      <c r="BY9" s="5"/>
      <c r="BZ9" s="5"/>
      <c r="CA9" s="5"/>
      <c r="CB9" s="5">
        <v>0.152</v>
      </c>
      <c r="CC9" s="5">
        <v>0.24</v>
      </c>
      <c r="CD9" s="5"/>
      <c r="CE9" s="5"/>
      <c r="CF9" s="5"/>
      <c r="CG9" s="5"/>
      <c r="CH9" s="5"/>
      <c r="CI9" s="5"/>
      <c r="CJ9" s="5"/>
      <c r="CK9"/>
      <c r="CL9"/>
      <c r="CM9" s="5"/>
      <c r="CN9" s="5"/>
      <c r="CO9" s="5"/>
      <c r="CP9" s="5"/>
      <c r="CQ9" s="5"/>
      <c r="CR9" s="5"/>
      <c r="CS9" s="4">
        <v>1.52</v>
      </c>
      <c r="CT9" s="4">
        <v>1.55</v>
      </c>
      <c r="CU9" s="5"/>
      <c r="CV9" s="5"/>
      <c r="CW9" s="5"/>
      <c r="CX9" s="5"/>
      <c r="CY9" s="5"/>
      <c r="CZ9" s="5"/>
      <c r="DA9" s="5"/>
      <c r="DB9" s="4">
        <v>1.85</v>
      </c>
      <c r="DC9" s="4">
        <v>1.88</v>
      </c>
      <c r="DD9" s="4"/>
      <c r="DE9" s="4"/>
      <c r="DF9" s="4"/>
      <c r="DG9" s="4"/>
      <c r="DH9" s="4"/>
      <c r="DI9" s="4"/>
      <c r="DJ9" s="5"/>
      <c r="DK9" s="4">
        <v>6.87</v>
      </c>
      <c r="DL9" s="4">
        <v>2.25</v>
      </c>
      <c r="DM9" s="4"/>
      <c r="DN9" s="4"/>
      <c r="DO9" s="4"/>
      <c r="DP9" s="4"/>
      <c r="DQ9" s="4"/>
      <c r="DR9" s="4"/>
      <c r="DS9" s="4"/>
      <c r="DT9" s="4">
        <v>1.44</v>
      </c>
      <c r="DU9" s="4">
        <v>1.55</v>
      </c>
      <c r="DV9" s="5"/>
      <c r="DW9" s="5"/>
      <c r="DX9" s="5"/>
      <c r="DY9" s="5"/>
      <c r="DZ9" s="5"/>
      <c r="EA9" s="5"/>
      <c r="EB9" s="5"/>
      <c r="EC9"/>
      <c r="ED9"/>
      <c r="EE9" s="5"/>
      <c r="EF9" s="5"/>
      <c r="EG9" s="5"/>
      <c r="EH9" s="5"/>
      <c r="EI9" s="5"/>
      <c r="EJ9" s="5"/>
      <c r="EK9" s="5"/>
      <c r="EL9" s="4">
        <v>2.75</v>
      </c>
      <c r="EM9" s="4">
        <v>2.71</v>
      </c>
      <c r="EN9" s="5"/>
      <c r="EO9" s="5"/>
      <c r="EP9" s="5"/>
      <c r="EQ9" s="5"/>
      <c r="ER9" s="5"/>
      <c r="ES9" s="5"/>
      <c r="ET9" s="5"/>
      <c r="EU9" s="6">
        <v>41.4</v>
      </c>
      <c r="EV9" s="13">
        <v>38.6</v>
      </c>
      <c r="EW9" s="6"/>
      <c r="EX9" s="6"/>
      <c r="EY9" s="6"/>
      <c r="EZ9" s="6"/>
      <c r="FA9" s="6"/>
      <c r="FB9" s="6"/>
      <c r="FC9" s="6"/>
      <c r="FD9" s="6"/>
      <c r="FE9" s="5"/>
      <c r="FF9" s="6">
        <v>13</v>
      </c>
      <c r="FG9" s="6">
        <v>12.6</v>
      </c>
      <c r="FH9" s="6"/>
      <c r="FI9" s="6"/>
      <c r="FJ9" s="6"/>
      <c r="FK9" s="6"/>
      <c r="FL9" s="6"/>
      <c r="FM9" s="5"/>
      <c r="FN9" s="4">
        <v>8.08</v>
      </c>
      <c r="FO9" s="4">
        <v>8.1</v>
      </c>
      <c r="FP9" s="13"/>
      <c r="FQ9" s="13"/>
      <c r="FR9" s="13"/>
      <c r="FS9" s="13"/>
      <c r="FT9" s="13"/>
      <c r="FU9" s="13"/>
      <c r="FV9" s="5"/>
      <c r="FW9" s="4">
        <v>1.44</v>
      </c>
      <c r="FX9" s="5">
        <v>0.78300000000000003</v>
      </c>
      <c r="FY9" s="5"/>
      <c r="FZ9" s="5"/>
      <c r="GA9" s="5"/>
      <c r="GB9" s="5"/>
      <c r="GC9" s="5"/>
      <c r="GD9" s="5"/>
      <c r="GE9" s="5"/>
      <c r="GF9" s="4">
        <v>1.1100000000000001</v>
      </c>
      <c r="GG9" s="4">
        <v>1.35</v>
      </c>
      <c r="GH9" s="4"/>
      <c r="GI9" s="4"/>
      <c r="GJ9" s="4"/>
      <c r="GK9" s="4"/>
      <c r="GL9" s="4"/>
      <c r="GM9" s="4"/>
      <c r="GN9" s="5"/>
      <c r="GO9" s="5">
        <v>0.65800000000000003</v>
      </c>
      <c r="GP9" s="5">
        <v>0.35</v>
      </c>
      <c r="GQ9" s="5"/>
      <c r="GR9" s="5"/>
      <c r="GS9" s="5"/>
      <c r="GT9" s="5"/>
      <c r="GU9" s="5"/>
      <c r="GV9" s="5"/>
      <c r="GW9" s="5"/>
      <c r="GX9" s="5"/>
      <c r="GY9" s="7">
        <v>0.78800000000000003</v>
      </c>
      <c r="GZ9" s="7">
        <v>0.81100000000000005</v>
      </c>
      <c r="HA9" s="7"/>
      <c r="HB9" s="7"/>
      <c r="HC9" s="7"/>
      <c r="HD9" s="7"/>
      <c r="HE9" s="7"/>
      <c r="HF9" s="7"/>
      <c r="HG9" s="7"/>
      <c r="HH9" s="7"/>
      <c r="HI9"/>
      <c r="HJ9"/>
      <c r="HK9" s="8"/>
    </row>
    <row r="10" spans="1:222" s="9" customFormat="1" x14ac:dyDescent="0.25">
      <c r="G10" s="20"/>
      <c r="H10" s="4">
        <v>6.69</v>
      </c>
      <c r="I10" s="4">
        <v>5.82</v>
      </c>
      <c r="J10" s="6"/>
      <c r="K10" s="6"/>
      <c r="L10" s="6"/>
      <c r="M10" s="6"/>
      <c r="N10" s="5"/>
      <c r="O10" s="6">
        <v>26.4</v>
      </c>
      <c r="P10" s="4">
        <v>1.06</v>
      </c>
      <c r="Q10" s="5"/>
      <c r="R10" s="5"/>
      <c r="S10" s="5"/>
      <c r="T10" s="5"/>
      <c r="U10" s="5"/>
      <c r="V10" s="5"/>
      <c r="W10" s="4">
        <v>3.42</v>
      </c>
      <c r="X10" s="4">
        <v>2.74</v>
      </c>
      <c r="Y10" s="4"/>
      <c r="Z10" s="4"/>
      <c r="AA10" s="4"/>
      <c r="AB10" s="4"/>
      <c r="AC10" s="4"/>
      <c r="AD10" s="5"/>
      <c r="AE10" s="4">
        <v>8.44</v>
      </c>
      <c r="AF10" s="4">
        <v>8.41</v>
      </c>
      <c r="AG10" s="4"/>
      <c r="AH10" s="4"/>
      <c r="AI10" s="4"/>
      <c r="AJ10" s="4"/>
      <c r="AK10" s="4"/>
      <c r="AL10" s="5"/>
      <c r="AM10"/>
      <c r="AN10"/>
      <c r="AO10" s="5"/>
      <c r="AP10" s="5"/>
      <c r="AQ10" s="5"/>
      <c r="AR10" s="5"/>
      <c r="AS10" s="5"/>
      <c r="AT10" s="5"/>
      <c r="AU10" s="4">
        <v>6.32</v>
      </c>
      <c r="AV10" s="4">
        <v>5.67</v>
      </c>
      <c r="AW10" s="4"/>
      <c r="AX10" s="4"/>
      <c r="AY10" s="4"/>
      <c r="AZ10" s="4"/>
      <c r="BA10" s="4"/>
      <c r="BB10" s="4"/>
      <c r="BC10" s="5"/>
      <c r="BD10"/>
      <c r="BE10"/>
      <c r="BF10" s="5"/>
      <c r="BG10" s="5"/>
      <c r="BH10" s="5"/>
      <c r="BI10" s="5"/>
      <c r="BJ10" s="5"/>
      <c r="BK10" s="5"/>
      <c r="BL10" s="6">
        <v>25.7</v>
      </c>
      <c r="BM10" s="6">
        <v>28.3</v>
      </c>
      <c r="BN10" s="4"/>
      <c r="BO10" s="4"/>
      <c r="BP10" s="4"/>
      <c r="BQ10" s="4"/>
      <c r="BR10" s="4"/>
      <c r="BS10" s="5"/>
      <c r="BT10" s="5">
        <v>0.311</v>
      </c>
      <c r="BU10" s="5">
        <v>0.314</v>
      </c>
      <c r="BV10" s="5"/>
      <c r="BW10" s="5"/>
      <c r="BX10" s="5"/>
      <c r="BY10" s="5"/>
      <c r="BZ10" s="5"/>
      <c r="CA10" s="5"/>
      <c r="CB10"/>
      <c r="CC10"/>
      <c r="CD10" s="5"/>
      <c r="CE10" s="5"/>
      <c r="CF10" s="5"/>
      <c r="CG10" s="5"/>
      <c r="CH10" s="5"/>
      <c r="CI10" s="5"/>
      <c r="CJ10" s="5"/>
      <c r="CK10"/>
      <c r="CL10"/>
      <c r="CM10" s="5"/>
      <c r="CN10" s="5"/>
      <c r="CO10" s="5"/>
      <c r="CP10" s="5"/>
      <c r="CQ10" s="5"/>
      <c r="CR10" s="5"/>
      <c r="CS10" s="5">
        <v>0.78</v>
      </c>
      <c r="CT10" s="5">
        <v>0.95599999999999996</v>
      </c>
      <c r="CU10" s="5"/>
      <c r="CV10" s="5"/>
      <c r="CW10" s="5"/>
      <c r="CX10" s="5"/>
      <c r="CY10" s="5"/>
      <c r="CZ10" s="5"/>
      <c r="DA10" s="5"/>
      <c r="DB10" s="4">
        <v>6.34</v>
      </c>
      <c r="DC10" s="4">
        <v>6.11</v>
      </c>
      <c r="DD10" s="4"/>
      <c r="DE10" s="4"/>
      <c r="DF10" s="4"/>
      <c r="DG10" s="4"/>
      <c r="DH10" s="4"/>
      <c r="DI10" s="4"/>
      <c r="DJ10" s="5"/>
      <c r="DK10" s="4">
        <v>8.0299999999999994</v>
      </c>
      <c r="DL10" s="4">
        <v>4.1500000000000004</v>
      </c>
      <c r="DM10" s="4"/>
      <c r="DN10" s="4"/>
      <c r="DO10" s="4"/>
      <c r="DP10" s="4"/>
      <c r="DQ10" s="4"/>
      <c r="DR10" s="4"/>
      <c r="DS10" s="4"/>
      <c r="DT10" s="5">
        <v>0.99199999999999999</v>
      </c>
      <c r="DU10" s="5">
        <v>0.94199999999999995</v>
      </c>
      <c r="DV10" s="5"/>
      <c r="DW10" s="5"/>
      <c r="DX10" s="5"/>
      <c r="DY10" s="5"/>
      <c r="DZ10" s="5"/>
      <c r="EA10" s="5"/>
      <c r="EB10" s="5"/>
      <c r="EC10"/>
      <c r="ED10"/>
      <c r="EE10" s="5"/>
      <c r="EF10" s="5"/>
      <c r="EG10" s="5"/>
      <c r="EH10" s="5"/>
      <c r="EI10" s="5"/>
      <c r="EJ10" s="5"/>
      <c r="EK10" s="5"/>
      <c r="EL10" s="6">
        <v>20.3</v>
      </c>
      <c r="EM10" s="6">
        <v>19</v>
      </c>
      <c r="EN10" s="4"/>
      <c r="EO10" s="4"/>
      <c r="EP10" s="4"/>
      <c r="EQ10" s="4"/>
      <c r="ER10" s="4"/>
      <c r="ES10" s="4"/>
      <c r="ET10" s="5"/>
      <c r="EU10" s="6">
        <v>48.3</v>
      </c>
      <c r="EV10" s="13">
        <v>36.9</v>
      </c>
      <c r="EW10" s="6"/>
      <c r="EX10" s="6"/>
      <c r="EY10" s="6"/>
      <c r="EZ10" s="6"/>
      <c r="FA10" s="6"/>
      <c r="FB10" s="6"/>
      <c r="FC10" s="6"/>
      <c r="FD10" s="6"/>
      <c r="FE10" s="5"/>
      <c r="FF10" s="6">
        <v>13.5</v>
      </c>
      <c r="FG10" s="6">
        <v>23.7</v>
      </c>
      <c r="FH10" s="6"/>
      <c r="FI10" s="6"/>
      <c r="FJ10" s="6"/>
      <c r="FK10" s="6"/>
      <c r="FL10" s="6"/>
      <c r="FM10" s="5"/>
      <c r="FP10" s="6"/>
      <c r="FQ10" s="6"/>
      <c r="FR10" s="6"/>
      <c r="FS10" s="6"/>
      <c r="FT10" s="6"/>
      <c r="FU10" s="6"/>
      <c r="FV10" s="5"/>
      <c r="FW10" s="4">
        <v>3.3</v>
      </c>
      <c r="FX10" s="4">
        <v>3.08</v>
      </c>
      <c r="FY10" s="4"/>
      <c r="FZ10" s="4"/>
      <c r="GA10" s="4"/>
      <c r="GB10" s="4"/>
      <c r="GC10" s="4"/>
      <c r="GD10" s="4"/>
      <c r="GE10" s="5"/>
      <c r="GF10" s="4">
        <v>4.58</v>
      </c>
      <c r="GG10" s="4">
        <v>5.22</v>
      </c>
      <c r="GH10" s="4"/>
      <c r="GI10" s="4"/>
      <c r="GJ10" s="4"/>
      <c r="GK10" s="4"/>
      <c r="GL10" s="4"/>
      <c r="GM10" s="4"/>
      <c r="GN10" s="5"/>
      <c r="GO10" s="4">
        <v>1.23</v>
      </c>
      <c r="GP10" s="5">
        <v>0.71299999999999997</v>
      </c>
      <c r="GQ10" s="5"/>
      <c r="GR10" s="5"/>
      <c r="GS10" s="5"/>
      <c r="GT10" s="5"/>
      <c r="GU10" s="5"/>
      <c r="GV10" s="5"/>
      <c r="GW10" s="5"/>
      <c r="GX10" s="5"/>
      <c r="GY10" s="11">
        <v>1.68</v>
      </c>
      <c r="GZ10" s="11">
        <v>1.8</v>
      </c>
      <c r="HA10" s="11"/>
      <c r="HB10" s="11"/>
      <c r="HC10" s="11"/>
      <c r="HD10" s="11"/>
      <c r="HE10" s="11"/>
      <c r="HF10" s="11"/>
      <c r="HG10" s="11"/>
      <c r="HH10" s="7"/>
      <c r="HI10"/>
      <c r="HJ10"/>
      <c r="HK10" s="8"/>
    </row>
    <row r="11" spans="1:222" s="9" customFormat="1" x14ac:dyDescent="0.25">
      <c r="G11" s="20"/>
      <c r="H11" s="4">
        <v>9.06</v>
      </c>
      <c r="I11" s="4">
        <v>8.33</v>
      </c>
      <c r="J11" s="5"/>
      <c r="K11" s="5"/>
      <c r="L11" s="5"/>
      <c r="M11" s="5"/>
      <c r="N11" s="5"/>
      <c r="O11" s="4">
        <v>3.94</v>
      </c>
      <c r="P11" s="4">
        <v>1.82</v>
      </c>
      <c r="Q11" s="5"/>
      <c r="R11" s="5"/>
      <c r="S11" s="5"/>
      <c r="T11" s="5"/>
      <c r="U11" s="5"/>
      <c r="V11" s="5"/>
      <c r="W11" s="4">
        <v>1.95</v>
      </c>
      <c r="X11" s="4">
        <v>1.92</v>
      </c>
      <c r="Y11" s="5"/>
      <c r="Z11" s="5"/>
      <c r="AA11" s="5"/>
      <c r="AB11" s="5"/>
      <c r="AC11" s="5"/>
      <c r="AD11" s="5"/>
      <c r="AE11" s="4">
        <v>5.7</v>
      </c>
      <c r="AF11" s="4">
        <v>5.34</v>
      </c>
      <c r="AG11" s="5"/>
      <c r="AH11" s="5"/>
      <c r="AI11" s="5"/>
      <c r="AJ11" s="5"/>
      <c r="AK11" s="5"/>
      <c r="AL11" s="5"/>
      <c r="AM11"/>
      <c r="AN11"/>
      <c r="AO11" s="5"/>
      <c r="AP11" s="5"/>
      <c r="AQ11" s="5"/>
      <c r="AR11" s="5"/>
      <c r="AS11" s="5"/>
      <c r="AT11" s="5"/>
      <c r="AU11" s="4">
        <v>4.72</v>
      </c>
      <c r="AV11" s="4">
        <v>5.17</v>
      </c>
      <c r="AW11" s="5"/>
      <c r="AX11" s="5"/>
      <c r="AY11" s="5"/>
      <c r="AZ11" s="5"/>
      <c r="BA11" s="5"/>
      <c r="BB11" s="5"/>
      <c r="BC11" s="5"/>
      <c r="BD11"/>
      <c r="BE11"/>
      <c r="BF11" s="5"/>
      <c r="BG11" s="5"/>
      <c r="BH11" s="5"/>
      <c r="BI11" s="5"/>
      <c r="BJ11" s="5"/>
      <c r="BK11" s="5"/>
      <c r="BL11" s="5">
        <v>0.98899999999999999</v>
      </c>
      <c r="BM11" s="5">
        <v>0.90700000000000003</v>
      </c>
      <c r="BN11" s="4"/>
      <c r="BO11" s="4"/>
      <c r="BP11" s="4"/>
      <c r="BQ11" s="4"/>
      <c r="BR11" s="4"/>
      <c r="BS11" s="5"/>
      <c r="BT11"/>
      <c r="BU11"/>
      <c r="BV11" s="5"/>
      <c r="BW11" s="5"/>
      <c r="BX11" s="5"/>
      <c r="BY11" s="5"/>
      <c r="BZ11" s="5"/>
      <c r="CA11" s="5"/>
      <c r="CB11"/>
      <c r="CC11"/>
      <c r="CD11" s="5"/>
      <c r="CE11" s="5"/>
      <c r="CF11" s="5"/>
      <c r="CG11" s="5"/>
      <c r="CH11" s="5"/>
      <c r="CI11" s="5"/>
      <c r="CJ11" s="5"/>
      <c r="CK11"/>
      <c r="CL11"/>
      <c r="CM11" s="5"/>
      <c r="CN11" s="5"/>
      <c r="CO11" s="5"/>
      <c r="CP11" s="5"/>
      <c r="CQ11" s="5"/>
      <c r="CR11" s="5"/>
      <c r="CS11"/>
      <c r="CT11"/>
      <c r="CU11" s="5"/>
      <c r="CV11" s="5"/>
      <c r="CW11" s="5"/>
      <c r="CX11" s="5"/>
      <c r="CY11" s="5"/>
      <c r="CZ11" s="5"/>
      <c r="DA11" s="5"/>
      <c r="DB11" s="4">
        <v>3.54</v>
      </c>
      <c r="DC11" s="4">
        <v>3.44</v>
      </c>
      <c r="DD11" s="5"/>
      <c r="DE11" s="5"/>
      <c r="DF11" s="5"/>
      <c r="DG11" s="5"/>
      <c r="DH11" s="5"/>
      <c r="DI11" s="5"/>
      <c r="DJ11" s="5"/>
      <c r="DK11" s="4">
        <v>5.71</v>
      </c>
      <c r="DL11" s="4">
        <v>3.91</v>
      </c>
      <c r="DM11" s="4"/>
      <c r="DN11" s="4"/>
      <c r="DO11" s="4"/>
      <c r="DP11" s="4"/>
      <c r="DQ11" s="4"/>
      <c r="DR11" s="4"/>
      <c r="DS11" s="4"/>
      <c r="DT11"/>
      <c r="DU11"/>
      <c r="DV11" s="5"/>
      <c r="DW11" s="5"/>
      <c r="DX11" s="5"/>
      <c r="DY11" s="5"/>
      <c r="DZ11" s="5"/>
      <c r="EA11" s="5"/>
      <c r="EB11" s="5"/>
      <c r="EC11"/>
      <c r="ED11"/>
      <c r="EE11" s="5"/>
      <c r="EF11" s="5"/>
      <c r="EG11" s="5"/>
      <c r="EH11" s="5"/>
      <c r="EI11" s="5"/>
      <c r="EJ11" s="5"/>
      <c r="EK11" s="5"/>
      <c r="EL11" s="4">
        <v>1.73</v>
      </c>
      <c r="EM11" s="4">
        <v>1.73</v>
      </c>
      <c r="EN11" s="5"/>
      <c r="EO11" s="5"/>
      <c r="EP11" s="5"/>
      <c r="EQ11" s="5"/>
      <c r="ER11" s="5"/>
      <c r="ES11" s="5"/>
      <c r="ET11" s="5"/>
      <c r="EU11" s="10">
        <v>112</v>
      </c>
      <c r="EV11" s="14">
        <v>104</v>
      </c>
      <c r="EW11" s="13"/>
      <c r="EX11" s="13"/>
      <c r="EY11" s="13"/>
      <c r="EZ11" s="13"/>
      <c r="FA11" s="13"/>
      <c r="FB11" s="13"/>
      <c r="FC11" s="13"/>
      <c r="FD11" s="13"/>
      <c r="FE11" s="5"/>
      <c r="FF11" s="6">
        <v>32.6</v>
      </c>
      <c r="FG11" s="6">
        <v>29.7</v>
      </c>
      <c r="FH11" s="4"/>
      <c r="FI11" s="4"/>
      <c r="FJ11" s="4"/>
      <c r="FK11" s="4"/>
      <c r="FL11" s="4"/>
      <c r="FM11" s="5"/>
      <c r="FN11"/>
      <c r="FO11"/>
      <c r="FP11" s="5"/>
      <c r="FQ11" s="5"/>
      <c r="FR11" s="5"/>
      <c r="FS11" s="5"/>
      <c r="FT11" s="5"/>
      <c r="FU11" s="5"/>
      <c r="FV11" s="5"/>
      <c r="FW11" s="4">
        <v>2.0299999999999998</v>
      </c>
      <c r="FX11" s="4">
        <v>1.97</v>
      </c>
      <c r="FY11" s="5"/>
      <c r="FZ11" s="5"/>
      <c r="GA11" s="5"/>
      <c r="GB11" s="5"/>
      <c r="GC11" s="5"/>
      <c r="GD11" s="5"/>
      <c r="GE11" s="5"/>
      <c r="GF11" s="4">
        <v>2.72</v>
      </c>
      <c r="GG11" s="4">
        <v>2.77</v>
      </c>
      <c r="GH11" s="4"/>
      <c r="GI11" s="4"/>
      <c r="GJ11" s="4"/>
      <c r="GK11" s="4"/>
      <c r="GL11" s="4"/>
      <c r="GM11" s="4"/>
      <c r="GN11" s="5"/>
      <c r="GO11" s="5">
        <v>0.92700000000000005</v>
      </c>
      <c r="GP11" s="5">
        <v>0.77</v>
      </c>
      <c r="GQ11" s="5"/>
      <c r="GR11" s="5"/>
      <c r="GS11" s="5"/>
      <c r="GT11" s="5"/>
      <c r="GU11" s="5"/>
      <c r="GV11" s="5"/>
      <c r="GW11" s="5"/>
      <c r="GX11" s="5"/>
      <c r="GY11" s="11">
        <v>1.45</v>
      </c>
      <c r="GZ11" s="11">
        <v>1.4</v>
      </c>
      <c r="HA11" s="7"/>
      <c r="HB11" s="7"/>
      <c r="HC11" s="7"/>
      <c r="HD11" s="7"/>
      <c r="HE11" s="7"/>
      <c r="HF11" s="7"/>
      <c r="HG11" s="7"/>
      <c r="HH11" s="7"/>
      <c r="HI11"/>
      <c r="HJ11"/>
      <c r="HK11" s="8"/>
    </row>
    <row r="12" spans="1:222" s="9" customFormat="1" x14ac:dyDescent="0.25">
      <c r="G12" s="20"/>
      <c r="H12" s="4">
        <v>7.52</v>
      </c>
      <c r="I12" s="4">
        <v>7.81</v>
      </c>
      <c r="J12" s="5"/>
      <c r="K12" s="5"/>
      <c r="L12" s="5"/>
      <c r="M12" s="5"/>
      <c r="N12" s="5"/>
      <c r="O12" s="5">
        <v>0.107</v>
      </c>
      <c r="P12" s="5">
        <v>0</v>
      </c>
      <c r="Q12" s="5"/>
      <c r="R12" s="5"/>
      <c r="S12" s="5"/>
      <c r="T12" s="5"/>
      <c r="U12" s="5"/>
      <c r="V12" s="5"/>
      <c r="W12" s="5">
        <v>8.9300000000000004E-2</v>
      </c>
      <c r="X12" s="5">
        <v>0</v>
      </c>
      <c r="Y12" s="5"/>
      <c r="Z12" s="5"/>
      <c r="AA12" s="5"/>
      <c r="AB12" s="5"/>
      <c r="AC12" s="5"/>
      <c r="AD12" s="5"/>
      <c r="AE12" s="5">
        <v>0.13800000000000001</v>
      </c>
      <c r="AF12" s="5">
        <v>0.14499999999999999</v>
      </c>
      <c r="AG12" s="5"/>
      <c r="AH12" s="5"/>
      <c r="AI12" s="5"/>
      <c r="AJ12" s="5"/>
      <c r="AK12" s="5"/>
      <c r="AL12" s="5"/>
      <c r="AM12"/>
      <c r="AN12"/>
      <c r="AO12" s="5"/>
      <c r="AP12" s="5"/>
      <c r="AQ12" s="5"/>
      <c r="AR12" s="5"/>
      <c r="AS12" s="5"/>
      <c r="AT12" s="5"/>
      <c r="AU12" s="5">
        <v>0.107</v>
      </c>
      <c r="AV12" s="5">
        <v>0</v>
      </c>
      <c r="AW12" s="5"/>
      <c r="AX12" s="5"/>
      <c r="AY12" s="5"/>
      <c r="AZ12" s="5"/>
      <c r="BA12" s="5"/>
      <c r="BB12" s="5"/>
      <c r="BC12" s="5"/>
      <c r="BD12"/>
      <c r="BE12"/>
      <c r="BF12" s="5"/>
      <c r="BG12" s="5"/>
      <c r="BH12" s="5"/>
      <c r="BI12" s="5"/>
      <c r="BJ12" s="5"/>
      <c r="BK12" s="5"/>
      <c r="BL12"/>
      <c r="BM12"/>
      <c r="BN12" s="5"/>
      <c r="BO12" s="5"/>
      <c r="BP12" s="5"/>
      <c r="BQ12" s="5"/>
      <c r="BR12" s="5"/>
      <c r="BS12" s="5"/>
      <c r="BT12"/>
      <c r="BU12"/>
      <c r="BV12" s="5"/>
      <c r="BW12" s="5"/>
      <c r="BX12" s="5"/>
      <c r="BY12" s="5"/>
      <c r="BZ12" s="5"/>
      <c r="CA12" s="5"/>
      <c r="CB12"/>
      <c r="CC12"/>
      <c r="CD12" s="5"/>
      <c r="CE12" s="5"/>
      <c r="CF12" s="5"/>
      <c r="CG12" s="5"/>
      <c r="CH12" s="5"/>
      <c r="CI12" s="5"/>
      <c r="CJ12" s="5"/>
      <c r="CK12"/>
      <c r="CL12"/>
      <c r="CM12" s="5"/>
      <c r="CN12" s="5"/>
      <c r="CO12" s="5"/>
      <c r="CP12" s="5"/>
      <c r="CQ12" s="5"/>
      <c r="CR12" s="5"/>
      <c r="CS12"/>
      <c r="CT12"/>
      <c r="CU12" s="5"/>
      <c r="CV12" s="5"/>
      <c r="CW12" s="5"/>
      <c r="CX12" s="5"/>
      <c r="CY12" s="5"/>
      <c r="CZ12" s="5"/>
      <c r="DA12" s="5"/>
      <c r="DB12"/>
      <c r="DC12"/>
      <c r="DD12" s="5"/>
      <c r="DE12" s="5"/>
      <c r="DF12" s="5"/>
      <c r="DG12" s="5"/>
      <c r="DH12" s="5"/>
      <c r="DI12" s="5"/>
      <c r="DJ12" s="5"/>
      <c r="DK12" s="5">
        <v>0.31900000000000001</v>
      </c>
      <c r="DL12" s="5">
        <v>0</v>
      </c>
      <c r="DM12" s="5"/>
      <c r="DN12" s="5"/>
      <c r="DO12" s="5"/>
      <c r="DP12" s="5"/>
      <c r="DQ12" s="5"/>
      <c r="DR12" s="5"/>
      <c r="DS12" s="5"/>
      <c r="DT12"/>
      <c r="DU12"/>
      <c r="DV12" s="5"/>
      <c r="DW12" s="5"/>
      <c r="DX12" s="5"/>
      <c r="DY12" s="5"/>
      <c r="DZ12" s="5"/>
      <c r="EA12" s="5"/>
      <c r="EB12" s="5"/>
      <c r="EC12"/>
      <c r="ED12"/>
      <c r="EE12" s="5"/>
      <c r="EF12" s="5"/>
      <c r="EG12" s="5"/>
      <c r="EH12" s="5"/>
      <c r="EI12" s="5"/>
      <c r="EJ12" s="5"/>
      <c r="EK12" s="5"/>
      <c r="EL12"/>
      <c r="EM12"/>
      <c r="EN12" s="5"/>
      <c r="EO12" s="5"/>
      <c r="EP12" s="5"/>
      <c r="EQ12" s="5"/>
      <c r="ER12" s="5"/>
      <c r="ES12" s="5"/>
      <c r="ET12" s="5"/>
      <c r="EU12" s="14">
        <v>501</v>
      </c>
      <c r="EV12" s="14">
        <v>514</v>
      </c>
      <c r="EW12" s="5"/>
      <c r="EX12" s="5"/>
      <c r="EY12" s="5"/>
      <c r="EZ12" s="5"/>
      <c r="FA12" s="5"/>
      <c r="FB12" s="5"/>
      <c r="FC12" s="5"/>
      <c r="FD12" s="5"/>
      <c r="FE12" s="5"/>
      <c r="FF12" s="4">
        <v>1.39</v>
      </c>
      <c r="FG12" s="5">
        <v>0.92700000000000005</v>
      </c>
      <c r="FH12" s="5"/>
      <c r="FI12" s="5"/>
      <c r="FJ12" s="5"/>
      <c r="FK12" s="5"/>
      <c r="FL12" s="5"/>
      <c r="FM12" s="5"/>
      <c r="FN12"/>
      <c r="FO12"/>
      <c r="FP12" s="5"/>
      <c r="FQ12" s="5"/>
      <c r="FR12" s="5"/>
      <c r="FS12" s="5"/>
      <c r="FT12" s="5"/>
      <c r="FU12" s="5"/>
      <c r="FV12" s="5"/>
      <c r="FW12"/>
      <c r="FX12"/>
      <c r="FY12" s="5"/>
      <c r="FZ12" s="5"/>
      <c r="GA12" s="5"/>
      <c r="GB12" s="5"/>
      <c r="GC12" s="5"/>
      <c r="GD12" s="5"/>
      <c r="GE12" s="5"/>
      <c r="GF12"/>
      <c r="GG12"/>
      <c r="GH12" s="5"/>
      <c r="GI12" s="5"/>
      <c r="GJ12" s="5"/>
      <c r="GK12" s="5"/>
      <c r="GL12" s="5"/>
      <c r="GM12" s="5"/>
      <c r="GN12" s="5"/>
      <c r="GO12"/>
      <c r="GP12"/>
      <c r="GQ12" s="5"/>
      <c r="GR12" s="5"/>
      <c r="GS12" s="5"/>
      <c r="GT12" s="5"/>
      <c r="GU12" s="5"/>
      <c r="GV12" s="5"/>
      <c r="GW12" s="5"/>
      <c r="GX12" s="5"/>
      <c r="GY12"/>
      <c r="GZ12"/>
      <c r="HA12" s="7"/>
      <c r="HB12" s="7"/>
      <c r="HC12" s="7"/>
      <c r="HD12" s="7"/>
      <c r="HE12" s="7"/>
      <c r="HF12" s="7"/>
      <c r="HG12" s="7"/>
      <c r="HH12" s="7"/>
      <c r="HI12"/>
      <c r="HJ12"/>
      <c r="HK12" s="8"/>
    </row>
    <row r="13" spans="1:222" s="9" customFormat="1" x14ac:dyDescent="0.25">
      <c r="A13" s="9" t="s">
        <v>134</v>
      </c>
      <c r="B13" s="9" t="s">
        <v>135</v>
      </c>
      <c r="G13" s="20"/>
      <c r="H13" s="5">
        <v>0.15</v>
      </c>
      <c r="I13" s="5">
        <v>0.105</v>
      </c>
      <c r="J13" s="4"/>
      <c r="K13" s="4"/>
      <c r="L13" s="4"/>
      <c r="M13" s="4"/>
      <c r="N13" s="5"/>
      <c r="O13"/>
      <c r="P13"/>
      <c r="Q13" s="5"/>
      <c r="R13" s="5"/>
      <c r="S13" s="5"/>
      <c r="T13" s="5"/>
      <c r="U13" s="5"/>
      <c r="V13" s="5"/>
      <c r="W13"/>
      <c r="X13"/>
      <c r="Y13" s="4"/>
      <c r="Z13" s="4"/>
      <c r="AA13" s="4"/>
      <c r="AB13" s="4"/>
      <c r="AC13" s="4"/>
      <c r="AD13" s="5"/>
      <c r="AE13"/>
      <c r="AF13"/>
      <c r="AG13" s="4"/>
      <c r="AH13" s="4"/>
      <c r="AI13" s="4"/>
      <c r="AJ13" s="4"/>
      <c r="AK13" s="4"/>
      <c r="AL13" s="5"/>
      <c r="AM13"/>
      <c r="AN13"/>
      <c r="AO13" s="5"/>
      <c r="AP13" s="5"/>
      <c r="AQ13" s="5"/>
      <c r="AR13" s="5"/>
      <c r="AS13" s="5"/>
      <c r="AT13" s="5"/>
      <c r="AU13"/>
      <c r="AV13"/>
      <c r="AW13" s="4"/>
      <c r="AX13" s="4"/>
      <c r="AY13" s="4"/>
      <c r="AZ13" s="4"/>
      <c r="BA13" s="4"/>
      <c r="BB13" s="4"/>
      <c r="BC13" s="5"/>
      <c r="BD13"/>
      <c r="BE13"/>
      <c r="BF13" s="5"/>
      <c r="BG13" s="5"/>
      <c r="BH13" s="5"/>
      <c r="BI13" s="5"/>
      <c r="BJ13" s="5"/>
      <c r="BK13" s="5"/>
      <c r="BL13"/>
      <c r="BM13"/>
      <c r="BN13" s="4"/>
      <c r="BO13" s="4"/>
      <c r="BP13" s="4"/>
      <c r="BQ13" s="4"/>
      <c r="BR13" s="4"/>
      <c r="BS13" s="5"/>
      <c r="BT13"/>
      <c r="BU13"/>
      <c r="BV13" s="5"/>
      <c r="BW13" s="5"/>
      <c r="BX13" s="5"/>
      <c r="BY13" s="5"/>
      <c r="BZ13" s="5"/>
      <c r="CA13" s="5"/>
      <c r="CB13"/>
      <c r="CC13"/>
      <c r="CD13" s="5"/>
      <c r="CE13" s="5"/>
      <c r="CF13" s="5"/>
      <c r="CG13" s="5"/>
      <c r="CH13" s="5"/>
      <c r="CI13" s="5"/>
      <c r="CJ13" s="5"/>
      <c r="CK13"/>
      <c r="CL13"/>
      <c r="CM13" s="5"/>
      <c r="CN13" s="5"/>
      <c r="CO13" s="5"/>
      <c r="CP13" s="5"/>
      <c r="CQ13" s="5"/>
      <c r="CR13" s="5"/>
      <c r="CS13"/>
      <c r="CT13"/>
      <c r="CU13" s="4"/>
      <c r="CV13" s="4"/>
      <c r="CW13" s="4"/>
      <c r="CX13" s="4"/>
      <c r="CY13" s="4"/>
      <c r="CZ13" s="4"/>
      <c r="DA13" s="5"/>
      <c r="DB13"/>
      <c r="DC13"/>
      <c r="DD13" s="4"/>
      <c r="DE13" s="4"/>
      <c r="DF13" s="4"/>
      <c r="DG13" s="4"/>
      <c r="DH13" s="4"/>
      <c r="DI13" s="4"/>
      <c r="DJ13" s="5"/>
      <c r="DK13"/>
      <c r="DL13"/>
      <c r="DM13" s="4"/>
      <c r="DN13" s="4"/>
      <c r="DO13" s="4"/>
      <c r="DP13" s="4"/>
      <c r="DQ13" s="4"/>
      <c r="DR13" s="4"/>
      <c r="DS13" s="4"/>
      <c r="DT13"/>
      <c r="DU13"/>
      <c r="DV13" s="5"/>
      <c r="DW13" s="5"/>
      <c r="DX13" s="5"/>
      <c r="DY13" s="5"/>
      <c r="DZ13" s="5"/>
      <c r="EA13" s="5"/>
      <c r="EB13" s="5"/>
      <c r="EC13"/>
      <c r="ED13"/>
      <c r="EE13" s="5"/>
      <c r="EF13" s="5"/>
      <c r="EG13" s="5"/>
      <c r="EH13" s="5"/>
      <c r="EI13" s="5"/>
      <c r="EJ13" s="5"/>
      <c r="EK13" s="5"/>
      <c r="EL13"/>
      <c r="EM13"/>
      <c r="EN13" s="4"/>
      <c r="EO13" s="4"/>
      <c r="EP13" s="4"/>
      <c r="EQ13" s="4"/>
      <c r="ER13" s="4"/>
      <c r="ES13" s="4"/>
      <c r="ET13" s="5"/>
      <c r="EU13" s="4">
        <v>2.9</v>
      </c>
      <c r="EV13" s="4">
        <v>1.85</v>
      </c>
      <c r="EW13" s="13"/>
      <c r="EX13" s="13"/>
      <c r="EY13" s="13"/>
      <c r="EZ13" s="13"/>
      <c r="FA13" s="13"/>
      <c r="FB13" s="13"/>
      <c r="FC13" s="13"/>
      <c r="FD13" s="13"/>
      <c r="FE13" s="5"/>
      <c r="FF13"/>
      <c r="FG13"/>
      <c r="FH13" s="6"/>
      <c r="FI13" s="6"/>
      <c r="FJ13" s="6"/>
      <c r="FK13" s="6"/>
      <c r="FL13" s="6"/>
      <c r="FM13" s="5"/>
      <c r="FN13"/>
      <c r="FO13"/>
      <c r="FP13" s="4"/>
      <c r="FQ13" s="4"/>
      <c r="FR13" s="4"/>
      <c r="FS13" s="4"/>
      <c r="FT13" s="4"/>
      <c r="FU13" s="4"/>
      <c r="FV13" s="5"/>
      <c r="FW13"/>
      <c r="FX13"/>
      <c r="FY13" s="5"/>
      <c r="FZ13" s="5"/>
      <c r="GA13" s="5"/>
      <c r="GB13" s="5"/>
      <c r="GC13" s="5"/>
      <c r="GD13" s="5"/>
      <c r="GE13" s="5"/>
      <c r="GF13"/>
      <c r="GG13"/>
      <c r="GH13" s="4"/>
      <c r="GI13" s="4"/>
      <c r="GJ13" s="4"/>
      <c r="GK13" s="4"/>
      <c r="GL13" s="4"/>
      <c r="GM13" s="4"/>
      <c r="GN13" s="5"/>
      <c r="GO13"/>
      <c r="GP13"/>
      <c r="GQ13" s="5"/>
      <c r="GR13" s="5"/>
      <c r="GS13" s="5"/>
      <c r="GT13" s="5"/>
      <c r="GU13" s="5"/>
      <c r="GV13" s="5"/>
      <c r="GW13" s="5"/>
      <c r="GX13" s="5"/>
      <c r="GY13"/>
      <c r="GZ13"/>
      <c r="HA13" s="7"/>
      <c r="HB13" s="7"/>
      <c r="HC13" s="7"/>
      <c r="HD13" s="7"/>
      <c r="HE13" s="7"/>
      <c r="HF13" s="7"/>
      <c r="HG13" s="7"/>
      <c r="HH13" s="7"/>
      <c r="HI13"/>
      <c r="HJ13"/>
      <c r="HK13" s="8"/>
    </row>
    <row r="14" spans="1:222" s="9" customFormat="1" x14ac:dyDescent="0.25">
      <c r="A14" s="9" t="s">
        <v>44</v>
      </c>
      <c r="B14" s="2">
        <v>0.29099999999999998</v>
      </c>
      <c r="G14" s="20"/>
      <c r="J14" s="4"/>
      <c r="K14" s="4"/>
      <c r="L14" s="4"/>
      <c r="M14" s="4"/>
      <c r="N14" s="5"/>
      <c r="O14"/>
      <c r="P14"/>
      <c r="Q14" s="4"/>
      <c r="R14" s="4"/>
      <c r="S14" s="4"/>
      <c r="T14" s="4"/>
      <c r="U14" s="4"/>
      <c r="V14" s="4"/>
      <c r="W14"/>
      <c r="X14"/>
      <c r="Y14" s="4"/>
      <c r="Z14" s="4"/>
      <c r="AA14" s="4"/>
      <c r="AB14" s="4"/>
      <c r="AC14" s="4"/>
      <c r="AD14" s="5"/>
      <c r="AE14"/>
      <c r="AF14"/>
      <c r="AG14" s="4"/>
      <c r="AH14" s="4"/>
      <c r="AI14" s="4"/>
      <c r="AJ14" s="4"/>
      <c r="AK14" s="4"/>
      <c r="AL14" s="5"/>
      <c r="AM14"/>
      <c r="AN14"/>
      <c r="AO14" s="5"/>
      <c r="AP14" s="5"/>
      <c r="AQ14" s="5"/>
      <c r="AR14" s="5"/>
      <c r="AS14" s="5"/>
      <c r="AT14" s="5"/>
      <c r="AU14"/>
      <c r="AV14"/>
      <c r="AW14" s="4"/>
      <c r="AX14" s="4"/>
      <c r="AY14" s="4"/>
      <c r="AZ14" s="4"/>
      <c r="BA14" s="4"/>
      <c r="BB14" s="4"/>
      <c r="BC14" s="5"/>
      <c r="BD14"/>
      <c r="BE14"/>
      <c r="BF14" s="5"/>
      <c r="BG14" s="5"/>
      <c r="BH14" s="5"/>
      <c r="BI14" s="5"/>
      <c r="BJ14" s="5"/>
      <c r="BK14" s="5"/>
      <c r="BL14"/>
      <c r="BM14"/>
      <c r="BN14" s="6"/>
      <c r="BO14" s="6"/>
      <c r="BP14" s="6"/>
      <c r="BQ14" s="6"/>
      <c r="BR14" s="6"/>
      <c r="BS14" s="5"/>
      <c r="BT14"/>
      <c r="BU14"/>
      <c r="BV14" s="5"/>
      <c r="BW14" s="5"/>
      <c r="BX14" s="5"/>
      <c r="BY14" s="5"/>
      <c r="BZ14" s="5"/>
      <c r="CA14" s="5"/>
    </row>
    <row r="15" spans="1:222" s="21" customFormat="1" x14ac:dyDescent="0.25">
      <c r="A15" s="9" t="s">
        <v>45</v>
      </c>
      <c r="B15" s="2">
        <v>0</v>
      </c>
      <c r="H15" s="22" t="s">
        <v>136</v>
      </c>
      <c r="I15" s="22"/>
      <c r="J15" s="22"/>
      <c r="K15" s="22"/>
      <c r="L15" s="22"/>
      <c r="M15" s="22"/>
      <c r="O15" s="22" t="s">
        <v>136</v>
      </c>
      <c r="P15" s="22"/>
      <c r="Q15" s="22"/>
      <c r="R15" s="22"/>
      <c r="S15" s="22"/>
      <c r="T15" s="22"/>
      <c r="W15" s="22" t="s">
        <v>136</v>
      </c>
      <c r="X15" s="22"/>
      <c r="Y15" s="22"/>
      <c r="Z15" s="22"/>
      <c r="AA15" s="22"/>
      <c r="AB15" s="22"/>
      <c r="AE15" s="22" t="s">
        <v>136</v>
      </c>
      <c r="AF15" s="22"/>
      <c r="AG15" s="22"/>
      <c r="AH15" s="22"/>
      <c r="AI15" s="22"/>
      <c r="AJ15" s="22"/>
      <c r="AM15" s="23"/>
      <c r="AN15" s="23"/>
      <c r="AO15" s="23"/>
      <c r="AP15" s="23"/>
      <c r="AQ15" s="23"/>
      <c r="AR15" s="23"/>
      <c r="AU15" s="22" t="s">
        <v>136</v>
      </c>
      <c r="AV15" s="22"/>
      <c r="AW15" s="22"/>
      <c r="AX15" s="22"/>
      <c r="AY15" s="22"/>
      <c r="AZ15" s="22"/>
      <c r="BD15" s="22" t="s">
        <v>136</v>
      </c>
      <c r="BE15" s="22"/>
      <c r="BF15" s="22"/>
      <c r="BG15" s="22"/>
      <c r="BH15" s="22"/>
      <c r="BI15" s="22"/>
      <c r="BL15" s="22" t="s">
        <v>136</v>
      </c>
      <c r="BM15" s="22"/>
      <c r="BN15" s="22"/>
      <c r="BO15" s="22"/>
      <c r="BP15" s="22"/>
      <c r="BQ15" s="22"/>
      <c r="BT15" s="22" t="s">
        <v>136</v>
      </c>
      <c r="BU15" s="22"/>
      <c r="BV15" s="22"/>
      <c r="BW15" s="22"/>
      <c r="BX15" s="22"/>
      <c r="BY15" s="22"/>
      <c r="CB15" s="22" t="s">
        <v>136</v>
      </c>
      <c r="CC15" s="22"/>
      <c r="CD15" s="22"/>
      <c r="CE15" s="22"/>
      <c r="CF15" s="22"/>
      <c r="CG15" s="22"/>
      <c r="CK15" s="22" t="s">
        <v>136</v>
      </c>
      <c r="CL15" s="22"/>
      <c r="CM15" s="22"/>
      <c r="CN15" s="22"/>
      <c r="CO15" s="22"/>
      <c r="CP15" s="22"/>
      <c r="CS15" s="22" t="s">
        <v>136</v>
      </c>
      <c r="CT15" s="22"/>
      <c r="CU15" s="22"/>
      <c r="CV15" s="22"/>
      <c r="CW15" s="22"/>
      <c r="CX15" s="22"/>
      <c r="DB15" s="22" t="s">
        <v>136</v>
      </c>
      <c r="DC15" s="22"/>
      <c r="DD15" s="22"/>
      <c r="DE15" s="22"/>
      <c r="DF15" s="22"/>
      <c r="DG15" s="22"/>
      <c r="DK15" s="22" t="s">
        <v>136</v>
      </c>
      <c r="DL15" s="22"/>
      <c r="DM15" s="22"/>
      <c r="DN15" s="22"/>
      <c r="DO15" s="22"/>
      <c r="DP15" s="22"/>
      <c r="DT15" s="22" t="s">
        <v>136</v>
      </c>
      <c r="DU15" s="22"/>
      <c r="DV15" s="22"/>
      <c r="DW15" s="22"/>
      <c r="DX15" s="22"/>
      <c r="DY15" s="22"/>
      <c r="EC15" s="22" t="s">
        <v>136</v>
      </c>
      <c r="ED15" s="22"/>
      <c r="EE15" s="22"/>
      <c r="EF15" s="22"/>
      <c r="EG15" s="22"/>
      <c r="EH15" s="22"/>
      <c r="EL15" s="22" t="s">
        <v>136</v>
      </c>
      <c r="EM15" s="22"/>
      <c r="EN15" s="22"/>
      <c r="EO15" s="22"/>
      <c r="EP15" s="22"/>
      <c r="EQ15" s="22"/>
      <c r="EU15" s="22" t="s">
        <v>136</v>
      </c>
      <c r="EV15" s="22"/>
      <c r="EW15" s="22"/>
      <c r="EX15" s="22"/>
      <c r="EY15" s="22"/>
      <c r="EZ15" s="22"/>
      <c r="FF15" s="22" t="s">
        <v>136</v>
      </c>
      <c r="FG15" s="22"/>
      <c r="FH15" s="22"/>
      <c r="FI15" s="22"/>
      <c r="FJ15" s="22"/>
      <c r="FK15" s="22"/>
      <c r="FN15" s="22" t="s">
        <v>136</v>
      </c>
      <c r="FO15" s="22"/>
      <c r="FP15" s="22"/>
      <c r="FQ15" s="22"/>
      <c r="FR15" s="22"/>
      <c r="FS15" s="22"/>
      <c r="FW15" s="22" t="s">
        <v>136</v>
      </c>
      <c r="FX15" s="22"/>
      <c r="FY15" s="22"/>
      <c r="FZ15" s="22"/>
      <c r="GA15" s="22"/>
      <c r="GB15" s="22"/>
      <c r="GF15" s="22" t="s">
        <v>136</v>
      </c>
      <c r="GG15" s="22"/>
      <c r="GH15" s="22"/>
      <c r="GI15" s="22"/>
      <c r="GJ15" s="22"/>
      <c r="GK15" s="22"/>
      <c r="GO15" s="22" t="s">
        <v>136</v>
      </c>
      <c r="GP15" s="22"/>
      <c r="GQ15" s="22"/>
      <c r="GR15" s="22"/>
      <c r="GS15" s="22"/>
      <c r="GT15" s="22"/>
      <c r="GY15" s="22" t="s">
        <v>136</v>
      </c>
      <c r="GZ15" s="22"/>
      <c r="HA15" s="22"/>
      <c r="HB15" s="22"/>
      <c r="HC15" s="22"/>
      <c r="HD15" s="22"/>
      <c r="HI15" s="22" t="s">
        <v>136</v>
      </c>
      <c r="HJ15" s="22"/>
      <c r="HK15" s="22"/>
      <c r="HL15" s="22"/>
      <c r="HM15" s="22"/>
      <c r="HN15" s="22"/>
    </row>
    <row r="16" spans="1:222" s="21" customFormat="1" x14ac:dyDescent="0.25">
      <c r="A16" s="9" t="s">
        <v>137</v>
      </c>
      <c r="B16" s="2">
        <v>1.6E-2</v>
      </c>
      <c r="H16" s="22" t="s">
        <v>138</v>
      </c>
      <c r="I16" s="22"/>
      <c r="J16" s="22"/>
      <c r="K16" s="22"/>
      <c r="L16" s="22"/>
      <c r="M16" s="22"/>
      <c r="O16" s="22" t="s">
        <v>139</v>
      </c>
      <c r="P16" s="22"/>
      <c r="Q16" s="22"/>
      <c r="R16" s="22"/>
      <c r="S16" s="22"/>
      <c r="T16" s="22"/>
      <c r="W16" s="22" t="s">
        <v>140</v>
      </c>
      <c r="X16" s="22"/>
      <c r="Y16" s="22"/>
      <c r="Z16" s="22"/>
      <c r="AA16" s="22"/>
      <c r="AB16" s="22"/>
      <c r="AE16" s="22" t="s">
        <v>141</v>
      </c>
      <c r="AF16" s="22"/>
      <c r="AG16" s="22"/>
      <c r="AH16" s="22"/>
      <c r="AI16" s="22"/>
      <c r="AJ16" s="22"/>
      <c r="AM16" s="23"/>
      <c r="AN16" s="23"/>
      <c r="AO16" s="23"/>
      <c r="AP16" s="23"/>
      <c r="AQ16" s="23"/>
      <c r="AR16" s="23"/>
      <c r="AU16" s="22" t="s">
        <v>142</v>
      </c>
      <c r="AV16" s="22"/>
      <c r="AW16" s="22"/>
      <c r="AX16" s="22"/>
      <c r="AY16" s="22"/>
      <c r="AZ16" s="22"/>
      <c r="BD16" s="22" t="s">
        <v>143</v>
      </c>
      <c r="BE16" s="22"/>
      <c r="BF16" s="22"/>
      <c r="BG16" s="22"/>
      <c r="BH16" s="22"/>
      <c r="BI16" s="22"/>
      <c r="BL16" s="22" t="s">
        <v>144</v>
      </c>
      <c r="BM16" s="22"/>
      <c r="BN16" s="22"/>
      <c r="BO16" s="22"/>
      <c r="BP16" s="22"/>
      <c r="BQ16" s="22"/>
      <c r="BT16" s="22" t="s">
        <v>145</v>
      </c>
      <c r="BU16" s="22"/>
      <c r="BV16" s="22"/>
      <c r="BW16" s="22"/>
      <c r="BX16" s="22"/>
      <c r="BY16" s="22"/>
      <c r="CB16" s="22" t="s">
        <v>146</v>
      </c>
      <c r="CC16" s="22"/>
      <c r="CD16" s="22"/>
      <c r="CE16" s="22"/>
      <c r="CF16" s="22"/>
      <c r="CG16" s="22"/>
      <c r="CK16" s="22" t="s">
        <v>147</v>
      </c>
      <c r="CL16" s="22"/>
      <c r="CM16" s="22"/>
      <c r="CN16" s="22"/>
      <c r="CO16" s="22"/>
      <c r="CP16" s="22"/>
      <c r="CS16" s="22" t="s">
        <v>148</v>
      </c>
      <c r="CT16" s="22"/>
      <c r="CU16" s="22"/>
      <c r="CV16" s="22"/>
      <c r="CW16" s="22"/>
      <c r="CX16" s="22"/>
      <c r="DB16" s="22" t="s">
        <v>149</v>
      </c>
      <c r="DC16" s="22"/>
      <c r="DD16" s="22"/>
      <c r="DE16" s="22"/>
      <c r="DF16" s="22"/>
      <c r="DG16" s="22"/>
      <c r="DK16" s="22" t="s">
        <v>150</v>
      </c>
      <c r="DL16" s="22"/>
      <c r="DM16" s="22"/>
      <c r="DN16" s="22"/>
      <c r="DO16" s="22"/>
      <c r="DP16" s="22"/>
      <c r="DT16" s="22" t="s">
        <v>151</v>
      </c>
      <c r="DU16" s="22"/>
      <c r="DV16" s="22"/>
      <c r="DW16" s="22"/>
      <c r="DX16" s="22"/>
      <c r="DY16" s="22"/>
      <c r="EC16" s="22" t="s">
        <v>152</v>
      </c>
      <c r="ED16" s="22"/>
      <c r="EE16" s="22"/>
      <c r="EF16" s="22"/>
      <c r="EG16" s="22"/>
      <c r="EH16" s="22"/>
      <c r="EL16" s="22" t="s">
        <v>153</v>
      </c>
      <c r="EM16" s="22"/>
      <c r="EN16" s="22"/>
      <c r="EO16" s="22"/>
      <c r="EP16" s="22"/>
      <c r="EQ16" s="22"/>
      <c r="EU16" s="22" t="s">
        <v>154</v>
      </c>
      <c r="EV16" s="22"/>
      <c r="EW16" s="22"/>
      <c r="EX16" s="22"/>
      <c r="EY16" s="22"/>
      <c r="EZ16" s="22"/>
      <c r="FF16" s="22" t="s">
        <v>155</v>
      </c>
      <c r="FG16" s="22"/>
      <c r="FH16" s="22"/>
      <c r="FI16" s="22"/>
      <c r="FJ16" s="22"/>
      <c r="FK16" s="22"/>
      <c r="FN16" s="22" t="s">
        <v>156</v>
      </c>
      <c r="FO16" s="22"/>
      <c r="FP16" s="22"/>
      <c r="FQ16" s="22"/>
      <c r="FR16" s="22"/>
      <c r="FS16" s="22"/>
      <c r="FW16" s="22" t="s">
        <v>157</v>
      </c>
      <c r="FX16" s="22"/>
      <c r="FY16" s="22"/>
      <c r="FZ16" s="22"/>
      <c r="GA16" s="22"/>
      <c r="GB16" s="22"/>
      <c r="GF16" s="22" t="s">
        <v>158</v>
      </c>
      <c r="GG16" s="22"/>
      <c r="GH16" s="22"/>
      <c r="GI16" s="22"/>
      <c r="GJ16" s="22"/>
      <c r="GK16" s="22"/>
      <c r="GO16" s="22" t="s">
        <v>159</v>
      </c>
      <c r="GP16" s="22"/>
      <c r="GQ16" s="22"/>
      <c r="GR16" s="22"/>
      <c r="GS16" s="22"/>
      <c r="GT16" s="22"/>
      <c r="GY16" s="22" t="s">
        <v>160</v>
      </c>
      <c r="GZ16" s="22"/>
      <c r="HA16" s="22"/>
      <c r="HB16" s="22"/>
      <c r="HC16" s="22"/>
      <c r="HD16" s="22"/>
      <c r="HI16" s="22" t="s">
        <v>161</v>
      </c>
      <c r="HJ16" s="22"/>
      <c r="HK16" s="22"/>
      <c r="HL16" s="22"/>
      <c r="HM16" s="22"/>
      <c r="HN16" s="22"/>
    </row>
    <row r="17" spans="1:222" s="21" customFormat="1" x14ac:dyDescent="0.25">
      <c r="A17" s="9" t="s">
        <v>47</v>
      </c>
      <c r="B17" s="2">
        <v>0.23200000000000001</v>
      </c>
      <c r="H17" s="22" t="s">
        <v>162</v>
      </c>
      <c r="I17" s="22"/>
      <c r="J17" s="22"/>
      <c r="K17" s="22"/>
      <c r="L17" s="22"/>
      <c r="M17" s="22"/>
      <c r="O17" s="22" t="s">
        <v>163</v>
      </c>
      <c r="P17" s="22"/>
      <c r="Q17" s="22"/>
      <c r="R17" s="22"/>
      <c r="S17" s="22"/>
      <c r="T17" s="22"/>
      <c r="W17" s="22" t="s">
        <v>164</v>
      </c>
      <c r="X17" s="22"/>
      <c r="Y17" s="22"/>
      <c r="Z17" s="22"/>
      <c r="AA17" s="22"/>
      <c r="AB17" s="22"/>
      <c r="AE17" s="22" t="s">
        <v>165</v>
      </c>
      <c r="AF17" s="22"/>
      <c r="AG17" s="22"/>
      <c r="AH17" s="22"/>
      <c r="AI17" s="22"/>
      <c r="AJ17" s="22"/>
      <c r="AM17" s="23"/>
      <c r="AN17" s="23"/>
      <c r="AO17" s="23"/>
      <c r="AP17" s="23"/>
      <c r="AQ17" s="23"/>
      <c r="AR17" s="23"/>
      <c r="AU17" s="22" t="s">
        <v>166</v>
      </c>
      <c r="AV17" s="22"/>
      <c r="AW17" s="22"/>
      <c r="AX17" s="22"/>
      <c r="AY17" s="22"/>
      <c r="AZ17" s="22"/>
      <c r="BD17" s="22" t="s">
        <v>167</v>
      </c>
      <c r="BE17" s="22"/>
      <c r="BF17" s="22"/>
      <c r="BG17" s="22"/>
      <c r="BH17" s="22"/>
      <c r="BI17" s="22"/>
      <c r="BL17" s="22" t="s">
        <v>168</v>
      </c>
      <c r="BM17" s="22"/>
      <c r="BN17" s="22"/>
      <c r="BO17" s="22"/>
      <c r="BP17" s="22"/>
      <c r="BQ17" s="22"/>
      <c r="BT17" s="22" t="s">
        <v>169</v>
      </c>
      <c r="BU17" s="22"/>
      <c r="BV17" s="22"/>
      <c r="BW17" s="22"/>
      <c r="BX17" s="22"/>
      <c r="BY17" s="22"/>
      <c r="CB17" s="22" t="s">
        <v>170</v>
      </c>
      <c r="CC17" s="22"/>
      <c r="CD17" s="22"/>
      <c r="CE17" s="22"/>
      <c r="CF17" s="22"/>
      <c r="CG17" s="22"/>
      <c r="CK17" s="22" t="s">
        <v>171</v>
      </c>
      <c r="CL17" s="22"/>
      <c r="CM17" s="22"/>
      <c r="CN17" s="22"/>
      <c r="CO17" s="22"/>
      <c r="CP17" s="22"/>
      <c r="CS17" s="22" t="s">
        <v>172</v>
      </c>
      <c r="CT17" s="22"/>
      <c r="CU17" s="22"/>
      <c r="CV17" s="22"/>
      <c r="CW17" s="22"/>
      <c r="CX17" s="22"/>
      <c r="DB17" s="22" t="s">
        <v>173</v>
      </c>
      <c r="DC17" s="22"/>
      <c r="DD17" s="22"/>
      <c r="DE17" s="22"/>
      <c r="DF17" s="22"/>
      <c r="DG17" s="22"/>
      <c r="DK17" s="22" t="s">
        <v>174</v>
      </c>
      <c r="DL17" s="22"/>
      <c r="DM17" s="22"/>
      <c r="DN17" s="22"/>
      <c r="DO17" s="22"/>
      <c r="DP17" s="22"/>
      <c r="DT17" s="22" t="s">
        <v>175</v>
      </c>
      <c r="DU17" s="22"/>
      <c r="DV17" s="22"/>
      <c r="DW17" s="22"/>
      <c r="DX17" s="22"/>
      <c r="DY17" s="22"/>
      <c r="EC17" s="22" t="s">
        <v>176</v>
      </c>
      <c r="ED17" s="22"/>
      <c r="EE17" s="22"/>
      <c r="EF17" s="22"/>
      <c r="EG17" s="22"/>
      <c r="EH17" s="22"/>
      <c r="EL17" s="22" t="s">
        <v>177</v>
      </c>
      <c r="EM17" s="22"/>
      <c r="EN17" s="22"/>
      <c r="EO17" s="22"/>
      <c r="EP17" s="22"/>
      <c r="EQ17" s="22"/>
      <c r="EU17" s="22" t="s">
        <v>178</v>
      </c>
      <c r="EV17" s="22"/>
      <c r="EW17" s="22"/>
      <c r="EX17" s="22"/>
      <c r="EY17" s="22"/>
      <c r="EZ17" s="22"/>
      <c r="FF17" s="22" t="s">
        <v>179</v>
      </c>
      <c r="FG17" s="22"/>
      <c r="FH17" s="22"/>
      <c r="FI17" s="22"/>
      <c r="FJ17" s="22"/>
      <c r="FK17" s="22"/>
      <c r="FN17" s="22" t="s">
        <v>180</v>
      </c>
      <c r="FO17" s="22"/>
      <c r="FP17" s="22"/>
      <c r="FQ17" s="22"/>
      <c r="FR17" s="22"/>
      <c r="FS17" s="22"/>
      <c r="FW17" s="22" t="s">
        <v>181</v>
      </c>
      <c r="FX17" s="22"/>
      <c r="FY17" s="22"/>
      <c r="FZ17" s="22"/>
      <c r="GA17" s="22"/>
      <c r="GB17" s="22"/>
      <c r="GF17" s="22" t="s">
        <v>182</v>
      </c>
      <c r="GG17" s="22"/>
      <c r="GH17" s="22"/>
      <c r="GI17" s="22"/>
      <c r="GJ17" s="22"/>
      <c r="GK17" s="22"/>
      <c r="GO17" s="22" t="s">
        <v>183</v>
      </c>
      <c r="GP17" s="22"/>
      <c r="GQ17" s="22"/>
      <c r="GR17" s="22"/>
      <c r="GS17" s="22"/>
      <c r="GT17" s="22"/>
      <c r="GY17" s="22" t="s">
        <v>184</v>
      </c>
      <c r="GZ17" s="22"/>
      <c r="HA17" s="22"/>
      <c r="HB17" s="22"/>
      <c r="HC17" s="22"/>
      <c r="HD17" s="22"/>
      <c r="HI17" s="22" t="s">
        <v>185</v>
      </c>
      <c r="HJ17" s="22"/>
      <c r="HK17" s="22"/>
      <c r="HL17" s="22"/>
      <c r="HM17" s="22"/>
      <c r="HN17" s="22"/>
    </row>
    <row r="18" spans="1:222" s="21" customFormat="1" x14ac:dyDescent="0.25">
      <c r="A18" s="9" t="s">
        <v>48</v>
      </c>
      <c r="B18" s="2"/>
      <c r="H18" s="24"/>
      <c r="I18" s="24"/>
      <c r="J18" s="24"/>
      <c r="K18" s="24"/>
      <c r="L18" s="24"/>
      <c r="M18" s="24"/>
      <c r="O18" s="24"/>
      <c r="P18" s="24"/>
      <c r="Q18" s="24"/>
      <c r="R18" s="24"/>
      <c r="S18" s="24"/>
      <c r="T18" s="24"/>
      <c r="W18" s="24"/>
      <c r="X18" s="24"/>
      <c r="Y18" s="24"/>
      <c r="Z18" s="24"/>
      <c r="AA18" s="24"/>
      <c r="AB18" s="24"/>
      <c r="AE18" s="24"/>
      <c r="AF18" s="24"/>
      <c r="AG18" s="24"/>
      <c r="AH18" s="24"/>
      <c r="AI18" s="24"/>
      <c r="AJ18" s="24"/>
      <c r="AM18" s="23"/>
      <c r="AN18" s="23"/>
      <c r="AO18" s="23"/>
      <c r="AP18" s="23"/>
      <c r="AQ18" s="23"/>
      <c r="AR18" s="23"/>
      <c r="AU18" s="24"/>
      <c r="AV18" s="24"/>
      <c r="AW18" s="24"/>
      <c r="AX18" s="24"/>
      <c r="AY18" s="24"/>
      <c r="AZ18" s="24"/>
      <c r="BD18" s="24"/>
      <c r="BE18" s="24"/>
      <c r="BF18" s="24"/>
      <c r="BG18" s="24"/>
      <c r="BH18" s="24"/>
      <c r="BI18" s="24"/>
      <c r="BL18" s="24"/>
      <c r="BM18" s="24"/>
      <c r="BN18" s="24"/>
      <c r="BO18" s="24"/>
      <c r="BP18" s="24"/>
      <c r="BQ18" s="24"/>
      <c r="BT18" s="24"/>
      <c r="BU18" s="24"/>
      <c r="BV18" s="24"/>
      <c r="BW18" s="24"/>
      <c r="BX18" s="24"/>
      <c r="BY18" s="24"/>
      <c r="CB18" s="24"/>
      <c r="CC18" s="24"/>
      <c r="CD18" s="24"/>
      <c r="CE18" s="24"/>
      <c r="CF18" s="24"/>
      <c r="CG18" s="24"/>
      <c r="CK18" s="24"/>
      <c r="CL18" s="24"/>
      <c r="CM18" s="24"/>
      <c r="CN18" s="24"/>
      <c r="CO18" s="24"/>
      <c r="CP18" s="24"/>
      <c r="CS18" s="24"/>
      <c r="CT18" s="24"/>
      <c r="CU18" s="24"/>
      <c r="CV18" s="24"/>
      <c r="CW18" s="24"/>
      <c r="CX18" s="24"/>
      <c r="DB18" s="24"/>
      <c r="DC18" s="24"/>
      <c r="DD18" s="24"/>
      <c r="DE18" s="24"/>
      <c r="DF18" s="24"/>
      <c r="DG18" s="24"/>
      <c r="DK18" s="24"/>
      <c r="DL18" s="24"/>
      <c r="DM18" s="24"/>
      <c r="DN18" s="24"/>
      <c r="DO18" s="24"/>
      <c r="DP18" s="24"/>
      <c r="DT18" s="24"/>
      <c r="DU18" s="24"/>
      <c r="DV18" s="24"/>
      <c r="DW18" s="24"/>
      <c r="DX18" s="24"/>
      <c r="DY18" s="24"/>
      <c r="EC18" s="24"/>
      <c r="ED18" s="24"/>
      <c r="EE18" s="24"/>
      <c r="EF18" s="24"/>
      <c r="EG18" s="24"/>
      <c r="EH18" s="24"/>
      <c r="EL18" s="24"/>
      <c r="EM18" s="24"/>
      <c r="EN18" s="24"/>
      <c r="EO18" s="24"/>
      <c r="EP18" s="24"/>
      <c r="EQ18" s="24"/>
      <c r="EU18" s="24"/>
      <c r="EV18" s="24"/>
      <c r="EW18" s="24"/>
      <c r="EX18" s="24"/>
      <c r="EY18" s="24"/>
      <c r="EZ18" s="24"/>
      <c r="FF18" s="24"/>
      <c r="FG18" s="24"/>
      <c r="FH18" s="24"/>
      <c r="FI18" s="24"/>
      <c r="FJ18" s="24"/>
      <c r="FK18" s="24"/>
      <c r="FN18" s="24"/>
      <c r="FO18" s="24"/>
      <c r="FP18" s="24"/>
      <c r="FQ18" s="24"/>
      <c r="FR18" s="24"/>
      <c r="FS18" s="24"/>
      <c r="FW18" s="24"/>
      <c r="FX18" s="24"/>
      <c r="FY18" s="24"/>
      <c r="FZ18" s="24"/>
      <c r="GA18" s="24"/>
      <c r="GB18" s="24"/>
      <c r="GF18" s="24"/>
      <c r="GG18" s="24"/>
      <c r="GH18" s="24"/>
      <c r="GI18" s="24"/>
      <c r="GJ18" s="24"/>
      <c r="GK18" s="24"/>
      <c r="GO18" s="24"/>
      <c r="GP18" s="24"/>
      <c r="GQ18" s="24"/>
      <c r="GR18" s="24"/>
      <c r="GS18" s="24"/>
      <c r="GT18" s="24"/>
      <c r="GY18" s="24"/>
      <c r="GZ18" s="24"/>
      <c r="HA18" s="24"/>
      <c r="HB18" s="24"/>
      <c r="HC18" s="24"/>
      <c r="HD18" s="24"/>
      <c r="HI18" s="24"/>
      <c r="HJ18" s="24"/>
      <c r="HK18" s="24"/>
      <c r="HL18" s="24"/>
      <c r="HM18" s="24"/>
      <c r="HN18" s="24"/>
    </row>
    <row r="19" spans="1:222" s="23" customFormat="1" ht="15.75" thickBot="1" x14ac:dyDescent="0.3">
      <c r="A19" s="9" t="s">
        <v>49</v>
      </c>
      <c r="B19" s="25">
        <v>6.2E-2</v>
      </c>
      <c r="H19" s="26" t="s">
        <v>186</v>
      </c>
      <c r="I19" s="24"/>
      <c r="J19" s="24"/>
      <c r="K19" s="24"/>
      <c r="L19" s="24"/>
      <c r="M19" s="24"/>
      <c r="O19" s="26" t="s">
        <v>186</v>
      </c>
      <c r="P19" s="24"/>
      <c r="Q19" s="24"/>
      <c r="R19" s="24"/>
      <c r="S19" s="24"/>
      <c r="T19" s="24"/>
      <c r="W19" s="26" t="s">
        <v>186</v>
      </c>
      <c r="X19" s="24"/>
      <c r="Y19" s="24"/>
      <c r="Z19" s="24"/>
      <c r="AA19" s="24"/>
      <c r="AB19" s="24"/>
      <c r="AE19" s="26" t="s">
        <v>186</v>
      </c>
      <c r="AF19" s="24"/>
      <c r="AG19" s="24"/>
      <c r="AH19" s="24"/>
      <c r="AI19" s="24"/>
      <c r="AJ19" s="24"/>
      <c r="AU19" s="26" t="s">
        <v>186</v>
      </c>
      <c r="AV19" s="24"/>
      <c r="AW19" s="24"/>
      <c r="AX19" s="24"/>
      <c r="AY19" s="24"/>
      <c r="AZ19" s="24"/>
      <c r="BD19" s="26" t="s">
        <v>186</v>
      </c>
      <c r="BE19" s="24"/>
      <c r="BF19" s="24"/>
      <c r="BG19" s="24"/>
      <c r="BH19" s="24"/>
      <c r="BI19" s="24"/>
      <c r="BL19" s="26" t="s">
        <v>186</v>
      </c>
      <c r="BM19" s="24"/>
      <c r="BN19" s="24"/>
      <c r="BO19" s="24"/>
      <c r="BP19" s="24"/>
      <c r="BQ19" s="24"/>
      <c r="BT19" s="26" t="s">
        <v>186</v>
      </c>
      <c r="BU19" s="24"/>
      <c r="BV19" s="24"/>
      <c r="BW19" s="24"/>
      <c r="BX19" s="24"/>
      <c r="BY19" s="24"/>
      <c r="CB19" s="26" t="s">
        <v>186</v>
      </c>
      <c r="CC19" s="24"/>
      <c r="CD19" s="24"/>
      <c r="CE19" s="24"/>
      <c r="CF19" s="24"/>
      <c r="CG19" s="24"/>
      <c r="CK19" s="26" t="s">
        <v>186</v>
      </c>
      <c r="CL19" s="24"/>
      <c r="CM19" s="24"/>
      <c r="CN19" s="24"/>
      <c r="CO19" s="24"/>
      <c r="CP19" s="24"/>
      <c r="CS19" s="26" t="s">
        <v>186</v>
      </c>
      <c r="CT19" s="24"/>
      <c r="CU19" s="24"/>
      <c r="CV19" s="24"/>
      <c r="CW19" s="24"/>
      <c r="CX19" s="24"/>
      <c r="DB19" s="26" t="s">
        <v>186</v>
      </c>
      <c r="DC19" s="24"/>
      <c r="DD19" s="24"/>
      <c r="DE19" s="24"/>
      <c r="DF19" s="24"/>
      <c r="DG19" s="24"/>
      <c r="DK19" s="26" t="s">
        <v>186</v>
      </c>
      <c r="DL19" s="24"/>
      <c r="DM19" s="24"/>
      <c r="DN19" s="24"/>
      <c r="DO19" s="24"/>
      <c r="DP19" s="24"/>
      <c r="DT19" s="26" t="s">
        <v>186</v>
      </c>
      <c r="DU19" s="24"/>
      <c r="DV19" s="24"/>
      <c r="DW19" s="24"/>
      <c r="DX19" s="24"/>
      <c r="DY19" s="24"/>
      <c r="EC19" s="26" t="s">
        <v>186</v>
      </c>
      <c r="ED19" s="24"/>
      <c r="EE19" s="24"/>
      <c r="EF19" s="24"/>
      <c r="EG19" s="24"/>
      <c r="EH19" s="24"/>
      <c r="EL19" s="26" t="s">
        <v>186</v>
      </c>
      <c r="EM19" s="24"/>
      <c r="EN19" s="24"/>
      <c r="EO19" s="24"/>
      <c r="EP19" s="24"/>
      <c r="EQ19" s="24"/>
      <c r="EU19" s="26" t="s">
        <v>186</v>
      </c>
      <c r="EV19" s="24"/>
      <c r="EW19" s="24"/>
      <c r="EX19" s="24"/>
      <c r="EY19" s="24"/>
      <c r="EZ19" s="24"/>
      <c r="FF19" s="26" t="s">
        <v>186</v>
      </c>
      <c r="FG19" s="24"/>
      <c r="FH19" s="24"/>
      <c r="FI19" s="24"/>
      <c r="FJ19" s="24"/>
      <c r="FK19" s="24"/>
      <c r="FN19" s="26" t="s">
        <v>186</v>
      </c>
      <c r="FO19" s="24"/>
      <c r="FP19" s="24"/>
      <c r="FQ19" s="24"/>
      <c r="FR19" s="24"/>
      <c r="FS19" s="24"/>
      <c r="FW19" s="26" t="s">
        <v>186</v>
      </c>
      <c r="FX19" s="24"/>
      <c r="FY19" s="24"/>
      <c r="FZ19" s="24"/>
      <c r="GA19" s="24"/>
      <c r="GB19" s="24"/>
      <c r="GF19" s="26" t="s">
        <v>186</v>
      </c>
      <c r="GG19" s="24"/>
      <c r="GH19" s="24"/>
      <c r="GI19" s="24"/>
      <c r="GJ19" s="24"/>
      <c r="GK19" s="24"/>
      <c r="GO19" s="26" t="s">
        <v>186</v>
      </c>
      <c r="GP19" s="24"/>
      <c r="GQ19" s="24"/>
      <c r="GR19" s="24"/>
      <c r="GS19" s="24"/>
      <c r="GT19" s="24"/>
      <c r="GY19" s="26" t="s">
        <v>186</v>
      </c>
      <c r="GZ19" s="24"/>
      <c r="HA19" s="24"/>
      <c r="HB19" s="24"/>
      <c r="HC19" s="24"/>
      <c r="HD19" s="24"/>
      <c r="HI19" s="26" t="s">
        <v>186</v>
      </c>
      <c r="HJ19" s="24"/>
      <c r="HK19" s="24"/>
      <c r="HL19" s="24"/>
      <c r="HM19" s="24"/>
      <c r="HN19" s="24"/>
    </row>
    <row r="20" spans="1:222" s="23" customFormat="1" x14ac:dyDescent="0.25">
      <c r="A20" s="9" t="s">
        <v>50</v>
      </c>
      <c r="B20" s="25">
        <v>0.53100000000000003</v>
      </c>
      <c r="H20" s="27"/>
      <c r="I20" s="27" t="s">
        <v>187</v>
      </c>
      <c r="J20" s="27" t="s">
        <v>188</v>
      </c>
      <c r="K20" s="27" t="s">
        <v>189</v>
      </c>
      <c r="L20" s="27" t="s">
        <v>190</v>
      </c>
      <c r="M20" s="27" t="s">
        <v>191</v>
      </c>
      <c r="O20" s="27"/>
      <c r="P20" s="27" t="s">
        <v>192</v>
      </c>
      <c r="Q20" s="27" t="s">
        <v>193</v>
      </c>
      <c r="R20" s="27" t="s">
        <v>189</v>
      </c>
      <c r="S20" s="27" t="s">
        <v>190</v>
      </c>
      <c r="T20" s="27" t="s">
        <v>191</v>
      </c>
      <c r="W20" s="27"/>
      <c r="X20" s="27" t="s">
        <v>194</v>
      </c>
      <c r="Y20" s="27" t="s">
        <v>195</v>
      </c>
      <c r="Z20" s="27" t="s">
        <v>189</v>
      </c>
      <c r="AA20" s="27" t="s">
        <v>190</v>
      </c>
      <c r="AB20" s="27" t="s">
        <v>191</v>
      </c>
      <c r="AE20" s="27"/>
      <c r="AF20" s="27" t="s">
        <v>196</v>
      </c>
      <c r="AG20" s="27" t="s">
        <v>197</v>
      </c>
      <c r="AH20" s="27" t="s">
        <v>189</v>
      </c>
      <c r="AI20" s="27" t="s">
        <v>190</v>
      </c>
      <c r="AJ20" s="27" t="s">
        <v>191</v>
      </c>
      <c r="AU20" s="27"/>
      <c r="AV20" s="27" t="s">
        <v>198</v>
      </c>
      <c r="AW20" s="27" t="s">
        <v>199</v>
      </c>
      <c r="AX20" s="27" t="s">
        <v>189</v>
      </c>
      <c r="AY20" s="27" t="s">
        <v>190</v>
      </c>
      <c r="AZ20" s="27" t="s">
        <v>191</v>
      </c>
      <c r="BD20" s="27"/>
      <c r="BE20" s="27" t="s">
        <v>200</v>
      </c>
      <c r="BF20" s="27" t="s">
        <v>201</v>
      </c>
      <c r="BG20" s="27" t="s">
        <v>189</v>
      </c>
      <c r="BH20" s="27" t="s">
        <v>190</v>
      </c>
      <c r="BI20" s="27" t="s">
        <v>191</v>
      </c>
      <c r="BL20" s="27"/>
      <c r="BM20" s="27" t="s">
        <v>202</v>
      </c>
      <c r="BN20" s="27" t="s">
        <v>203</v>
      </c>
      <c r="BO20" s="27" t="s">
        <v>189</v>
      </c>
      <c r="BP20" s="27" t="s">
        <v>190</v>
      </c>
      <c r="BQ20" s="27" t="s">
        <v>191</v>
      </c>
      <c r="BT20" s="27"/>
      <c r="BU20" s="27" t="s">
        <v>204</v>
      </c>
      <c r="BV20" s="27" t="s">
        <v>205</v>
      </c>
      <c r="BW20" s="27" t="s">
        <v>189</v>
      </c>
      <c r="BX20" s="27" t="s">
        <v>190</v>
      </c>
      <c r="BY20" s="27" t="s">
        <v>191</v>
      </c>
      <c r="CB20" s="27"/>
      <c r="CC20" s="27" t="s">
        <v>206</v>
      </c>
      <c r="CD20" s="27" t="s">
        <v>207</v>
      </c>
      <c r="CE20" s="27" t="s">
        <v>189</v>
      </c>
      <c r="CF20" s="27" t="s">
        <v>190</v>
      </c>
      <c r="CG20" s="27" t="s">
        <v>191</v>
      </c>
      <c r="CK20" s="27"/>
      <c r="CL20" s="27" t="s">
        <v>208</v>
      </c>
      <c r="CM20" s="27" t="s">
        <v>209</v>
      </c>
      <c r="CN20" s="27" t="s">
        <v>189</v>
      </c>
      <c r="CO20" s="27" t="s">
        <v>190</v>
      </c>
      <c r="CP20" s="27" t="s">
        <v>191</v>
      </c>
      <c r="CS20" s="27"/>
      <c r="CT20" s="27" t="s">
        <v>210</v>
      </c>
      <c r="CU20" s="27" t="s">
        <v>211</v>
      </c>
      <c r="CV20" s="27" t="s">
        <v>189</v>
      </c>
      <c r="CW20" s="27" t="s">
        <v>190</v>
      </c>
      <c r="CX20" s="27" t="s">
        <v>191</v>
      </c>
      <c r="DB20" s="27"/>
      <c r="DC20" s="27" t="s">
        <v>212</v>
      </c>
      <c r="DD20" s="27" t="s">
        <v>213</v>
      </c>
      <c r="DE20" s="27" t="s">
        <v>189</v>
      </c>
      <c r="DF20" s="27" t="s">
        <v>190</v>
      </c>
      <c r="DG20" s="27" t="s">
        <v>191</v>
      </c>
      <c r="DK20" s="27"/>
      <c r="DL20" s="27" t="s">
        <v>214</v>
      </c>
      <c r="DM20" s="27" t="s">
        <v>215</v>
      </c>
      <c r="DN20" s="27" t="s">
        <v>189</v>
      </c>
      <c r="DO20" s="27" t="s">
        <v>190</v>
      </c>
      <c r="DP20" s="27" t="s">
        <v>191</v>
      </c>
      <c r="DT20" s="27"/>
      <c r="DU20" s="27" t="s">
        <v>216</v>
      </c>
      <c r="DV20" s="27" t="s">
        <v>217</v>
      </c>
      <c r="DW20" s="27" t="s">
        <v>189</v>
      </c>
      <c r="DX20" s="27" t="s">
        <v>190</v>
      </c>
      <c r="DY20" s="27" t="s">
        <v>191</v>
      </c>
      <c r="EC20" s="27"/>
      <c r="ED20" s="27" t="s">
        <v>218</v>
      </c>
      <c r="EE20" s="27" t="s">
        <v>219</v>
      </c>
      <c r="EF20" s="27" t="s">
        <v>189</v>
      </c>
      <c r="EG20" s="27" t="s">
        <v>190</v>
      </c>
      <c r="EH20" s="27" t="s">
        <v>191</v>
      </c>
      <c r="EL20" s="27"/>
      <c r="EM20" s="27" t="s">
        <v>220</v>
      </c>
      <c r="EN20" s="27" t="s">
        <v>221</v>
      </c>
      <c r="EO20" s="27" t="s">
        <v>189</v>
      </c>
      <c r="EP20" s="27" t="s">
        <v>190</v>
      </c>
      <c r="EQ20" s="27" t="s">
        <v>191</v>
      </c>
      <c r="EU20" s="27"/>
      <c r="EV20" s="27" t="s">
        <v>222</v>
      </c>
      <c r="EW20" s="27" t="s">
        <v>223</v>
      </c>
      <c r="EX20" s="27" t="s">
        <v>189</v>
      </c>
      <c r="EY20" s="27" t="s">
        <v>190</v>
      </c>
      <c r="EZ20" s="27" t="s">
        <v>191</v>
      </c>
      <c r="FF20" s="27"/>
      <c r="FG20" s="27" t="s">
        <v>224</v>
      </c>
      <c r="FH20" s="27" t="s">
        <v>225</v>
      </c>
      <c r="FI20" s="27" t="s">
        <v>189</v>
      </c>
      <c r="FJ20" s="27" t="s">
        <v>190</v>
      </c>
      <c r="FK20" s="27" t="s">
        <v>191</v>
      </c>
      <c r="FN20" s="27"/>
      <c r="FO20" s="27" t="s">
        <v>226</v>
      </c>
      <c r="FP20" s="27" t="s">
        <v>227</v>
      </c>
      <c r="FQ20" s="27" t="s">
        <v>189</v>
      </c>
      <c r="FR20" s="27" t="s">
        <v>190</v>
      </c>
      <c r="FS20" s="27" t="s">
        <v>191</v>
      </c>
      <c r="FW20" s="27"/>
      <c r="FX20" s="27" t="s">
        <v>228</v>
      </c>
      <c r="FY20" s="27" t="s">
        <v>229</v>
      </c>
      <c r="FZ20" s="27" t="s">
        <v>189</v>
      </c>
      <c r="GA20" s="27" t="s">
        <v>190</v>
      </c>
      <c r="GB20" s="27" t="s">
        <v>191</v>
      </c>
      <c r="GF20" s="27"/>
      <c r="GG20" s="27" t="s">
        <v>230</v>
      </c>
      <c r="GH20" s="27" t="s">
        <v>231</v>
      </c>
      <c r="GI20" s="27" t="s">
        <v>189</v>
      </c>
      <c r="GJ20" s="27" t="s">
        <v>190</v>
      </c>
      <c r="GK20" s="27" t="s">
        <v>191</v>
      </c>
      <c r="GO20" s="27"/>
      <c r="GP20" s="27" t="s">
        <v>232</v>
      </c>
      <c r="GQ20" s="27" t="s">
        <v>233</v>
      </c>
      <c r="GR20" s="27" t="s">
        <v>189</v>
      </c>
      <c r="GS20" s="27" t="s">
        <v>190</v>
      </c>
      <c r="GT20" s="27" t="s">
        <v>191</v>
      </c>
      <c r="GY20" s="27"/>
      <c r="GZ20" s="27" t="s">
        <v>234</v>
      </c>
      <c r="HA20" s="27" t="s">
        <v>235</v>
      </c>
      <c r="HB20" s="27" t="s">
        <v>189</v>
      </c>
      <c r="HC20" s="27" t="s">
        <v>190</v>
      </c>
      <c r="HD20" s="27" t="s">
        <v>191</v>
      </c>
      <c r="HI20" s="27"/>
      <c r="HJ20" s="27" t="s">
        <v>236</v>
      </c>
      <c r="HK20" s="27" t="s">
        <v>237</v>
      </c>
      <c r="HL20" s="27" t="s">
        <v>189</v>
      </c>
      <c r="HM20" s="27" t="s">
        <v>190</v>
      </c>
      <c r="HN20" s="27" t="s">
        <v>191</v>
      </c>
    </row>
    <row r="21" spans="1:222" s="23" customFormat="1" x14ac:dyDescent="0.25">
      <c r="A21" s="9" t="s">
        <v>51</v>
      </c>
      <c r="B21" s="25">
        <v>0.94099999999999995</v>
      </c>
      <c r="H21" s="28"/>
      <c r="I21" s="29">
        <v>3.22</v>
      </c>
      <c r="J21" s="29">
        <v>3.44</v>
      </c>
      <c r="K21" s="29">
        <v>-0.21999999999999975</v>
      </c>
      <c r="L21" s="30">
        <v>7</v>
      </c>
      <c r="M21" s="30">
        <v>-7</v>
      </c>
      <c r="O21" s="28"/>
      <c r="P21" s="29">
        <v>1.64</v>
      </c>
      <c r="Q21" s="29">
        <v>0.16700000000000001</v>
      </c>
      <c r="R21" s="29">
        <v>1.4729999999999999</v>
      </c>
      <c r="S21" s="30">
        <v>5</v>
      </c>
      <c r="T21" s="30">
        <v>5</v>
      </c>
      <c r="W21" s="28"/>
      <c r="X21" s="29">
        <v>1.1399999999999999</v>
      </c>
      <c r="Y21" s="29">
        <v>1.0900000000000001</v>
      </c>
      <c r="Z21" s="29">
        <v>4.9999999999999822E-2</v>
      </c>
      <c r="AA21" s="30">
        <v>2</v>
      </c>
      <c r="AB21" s="30">
        <v>2</v>
      </c>
      <c r="AE21" s="28"/>
      <c r="AF21" s="29">
        <v>3.27</v>
      </c>
      <c r="AG21" s="29">
        <v>3.11</v>
      </c>
      <c r="AH21" s="29">
        <v>0.16000000000000014</v>
      </c>
      <c r="AI21" s="30">
        <v>9</v>
      </c>
      <c r="AJ21" s="30">
        <v>9</v>
      </c>
      <c r="AU21" s="28"/>
      <c r="AV21" s="29">
        <v>6.43</v>
      </c>
      <c r="AW21" s="29">
        <v>6.85</v>
      </c>
      <c r="AX21" s="29">
        <v>-0.41999999999999993</v>
      </c>
      <c r="AY21" s="30">
        <v>7</v>
      </c>
      <c r="AZ21" s="30">
        <v>-7</v>
      </c>
      <c r="BD21" s="28"/>
      <c r="BE21" s="29">
        <v>0.27900000000000003</v>
      </c>
      <c r="BF21" s="29">
        <v>1.9</v>
      </c>
      <c r="BG21" s="29">
        <v>-1.621</v>
      </c>
      <c r="BH21" s="30">
        <v>7</v>
      </c>
      <c r="BI21" s="30">
        <v>-7</v>
      </c>
      <c r="BL21" s="28"/>
      <c r="BM21" s="29">
        <v>1.26</v>
      </c>
      <c r="BN21" s="29">
        <v>1.24</v>
      </c>
      <c r="BO21" s="29">
        <v>2.0000000000000018E-2</v>
      </c>
      <c r="BP21" s="30">
        <v>3</v>
      </c>
      <c r="BQ21" s="30">
        <v>3</v>
      </c>
      <c r="BT21" s="28"/>
      <c r="BU21" s="29">
        <v>0.10299999999999999</v>
      </c>
      <c r="BV21" s="29">
        <v>9.9900000000000003E-2</v>
      </c>
      <c r="BW21" s="29">
        <v>3.0999999999999917E-3</v>
      </c>
      <c r="BX21" s="30">
        <v>2</v>
      </c>
      <c r="BY21" s="30">
        <v>2</v>
      </c>
      <c r="CB21" s="28"/>
      <c r="CC21" s="29">
        <v>0.27400000000000002</v>
      </c>
      <c r="CD21" s="29">
        <v>0.27200000000000002</v>
      </c>
      <c r="CE21" s="29">
        <v>2.0000000000000018E-3</v>
      </c>
      <c r="CF21" s="30">
        <v>1</v>
      </c>
      <c r="CG21" s="30">
        <v>1</v>
      </c>
      <c r="CK21" s="28"/>
      <c r="CL21" s="29">
        <v>0.10100000000000001</v>
      </c>
      <c r="CM21" s="29">
        <v>9.64E-2</v>
      </c>
      <c r="CN21" s="29">
        <v>4.6000000000000069E-3</v>
      </c>
      <c r="CO21" s="30">
        <v>2</v>
      </c>
      <c r="CP21" s="30">
        <v>2</v>
      </c>
      <c r="CS21" s="28"/>
      <c r="CT21" s="29">
        <v>1.0900000000000001</v>
      </c>
      <c r="CU21" s="29">
        <v>1.69</v>
      </c>
      <c r="CV21" s="29">
        <v>-0.59999999999999987</v>
      </c>
      <c r="CW21" s="30">
        <v>8</v>
      </c>
      <c r="CX21" s="30">
        <v>-8</v>
      </c>
      <c r="DB21" s="28"/>
      <c r="DC21" s="29">
        <v>6.71</v>
      </c>
      <c r="DD21" s="29">
        <v>6.51</v>
      </c>
      <c r="DE21" s="29">
        <v>0.20000000000000018</v>
      </c>
      <c r="DF21" s="30">
        <v>8</v>
      </c>
      <c r="DG21" s="30">
        <v>8</v>
      </c>
      <c r="DK21" s="28"/>
      <c r="DL21" s="29">
        <v>2.69</v>
      </c>
      <c r="DM21" s="29">
        <v>1.76</v>
      </c>
      <c r="DN21" s="29">
        <v>0.92999999999999994</v>
      </c>
      <c r="DO21" s="30">
        <v>3</v>
      </c>
      <c r="DP21" s="30">
        <v>3</v>
      </c>
      <c r="DT21" s="28"/>
      <c r="DU21" s="29">
        <v>0.45200000000000001</v>
      </c>
      <c r="DV21" s="29">
        <v>0.47199999999999998</v>
      </c>
      <c r="DW21" s="29">
        <v>-1.9999999999999962E-2</v>
      </c>
      <c r="DX21" s="30">
        <v>4</v>
      </c>
      <c r="DY21" s="30">
        <v>-4</v>
      </c>
      <c r="EC21" s="28"/>
      <c r="ED21" s="29">
        <v>0.26800000000000002</v>
      </c>
      <c r="EE21" s="29">
        <v>0.33400000000000002</v>
      </c>
      <c r="EF21" s="29">
        <v>-6.6000000000000003E-2</v>
      </c>
      <c r="EG21" s="30">
        <v>4</v>
      </c>
      <c r="EH21" s="30">
        <v>-4</v>
      </c>
      <c r="EL21" s="28"/>
      <c r="EM21" s="29">
        <v>1.47</v>
      </c>
      <c r="EN21" s="29">
        <v>1.48</v>
      </c>
      <c r="EO21" s="29">
        <v>-1.0000000000000009E-2</v>
      </c>
      <c r="EP21" s="30">
        <v>3</v>
      </c>
      <c r="EQ21" s="30">
        <v>-3</v>
      </c>
      <c r="EU21" s="28"/>
      <c r="EV21" s="29">
        <v>9.16</v>
      </c>
      <c r="EW21" s="29">
        <v>11.9</v>
      </c>
      <c r="EX21" s="29">
        <v>-2.74</v>
      </c>
      <c r="EY21" s="30">
        <v>4</v>
      </c>
      <c r="EZ21" s="30">
        <v>-4</v>
      </c>
      <c r="FF21" s="28"/>
      <c r="FG21" s="29">
        <v>7.23</v>
      </c>
      <c r="FH21" s="29">
        <v>8.41</v>
      </c>
      <c r="FI21" s="29">
        <v>-1.1799999999999997</v>
      </c>
      <c r="FJ21" s="30">
        <v>5</v>
      </c>
      <c r="FK21" s="30">
        <v>-5</v>
      </c>
      <c r="FN21" s="28"/>
      <c r="FO21" s="29">
        <v>11.1</v>
      </c>
      <c r="FP21" s="29">
        <v>10.199999999999999</v>
      </c>
      <c r="FQ21" s="29">
        <v>0.90000000000000036</v>
      </c>
      <c r="FR21" s="30">
        <v>7</v>
      </c>
      <c r="FS21" s="30">
        <v>7</v>
      </c>
      <c r="FW21" s="28"/>
      <c r="FX21" s="29">
        <v>0.94399999999999995</v>
      </c>
      <c r="FY21" s="29">
        <v>1.05</v>
      </c>
      <c r="FZ21" s="29">
        <v>-0.10600000000000009</v>
      </c>
      <c r="GA21" s="30">
        <v>6</v>
      </c>
      <c r="GB21" s="30">
        <v>-6</v>
      </c>
      <c r="GF21" s="28"/>
      <c r="GG21" s="29">
        <v>1.05</v>
      </c>
      <c r="GH21" s="29">
        <v>1.1000000000000001</v>
      </c>
      <c r="GI21" s="29">
        <v>-5.0000000000000044E-2</v>
      </c>
      <c r="GJ21" s="30">
        <v>2</v>
      </c>
      <c r="GK21" s="30">
        <v>-2</v>
      </c>
      <c r="GO21" s="28"/>
      <c r="GP21" s="29">
        <v>0.66200000000000003</v>
      </c>
      <c r="GQ21" s="29">
        <v>0.42699999999999999</v>
      </c>
      <c r="GR21" s="29">
        <v>0.23500000000000004</v>
      </c>
      <c r="GS21" s="30">
        <v>6</v>
      </c>
      <c r="GT21" s="30">
        <v>6</v>
      </c>
      <c r="GY21" s="28"/>
      <c r="GZ21" s="29">
        <v>0.66700000000000004</v>
      </c>
      <c r="HA21" s="29">
        <v>0.72099999999999997</v>
      </c>
      <c r="HB21" s="29">
        <v>-5.3999999999999937E-2</v>
      </c>
      <c r="HC21" s="30">
        <v>8</v>
      </c>
      <c r="HD21" s="30">
        <v>-8</v>
      </c>
      <c r="HI21" s="28"/>
      <c r="HJ21" s="29">
        <v>7.9100000000000004E-2</v>
      </c>
      <c r="HK21" s="29">
        <v>7.9899999999999999E-2</v>
      </c>
      <c r="HL21" s="29">
        <v>-7.9999999999999516E-4</v>
      </c>
      <c r="HM21" s="30">
        <v>1</v>
      </c>
      <c r="HN21" s="30">
        <v>-1</v>
      </c>
    </row>
    <row r="22" spans="1:222" s="23" customFormat="1" x14ac:dyDescent="0.25">
      <c r="A22" s="9" t="s">
        <v>238</v>
      </c>
      <c r="B22" s="25">
        <v>0.91400000000000003</v>
      </c>
      <c r="H22" s="28"/>
      <c r="I22" s="31">
        <v>6.93</v>
      </c>
      <c r="J22" s="31">
        <v>7.12</v>
      </c>
      <c r="K22" s="31">
        <v>-0.19000000000000039</v>
      </c>
      <c r="L22" s="32">
        <v>4.5</v>
      </c>
      <c r="M22" s="32">
        <v>-4.5</v>
      </c>
      <c r="O22" s="28"/>
      <c r="P22" s="31">
        <v>3.05</v>
      </c>
      <c r="Q22" s="31">
        <v>2.48</v>
      </c>
      <c r="R22" s="31">
        <v>0.56999999999999984</v>
      </c>
      <c r="S22" s="32">
        <v>3</v>
      </c>
      <c r="T22" s="32">
        <v>3</v>
      </c>
      <c r="W22" s="28"/>
      <c r="X22" s="31">
        <v>2.5299999999999998</v>
      </c>
      <c r="Y22" s="31">
        <v>2.62</v>
      </c>
      <c r="Z22" s="31">
        <v>-9.0000000000000302E-2</v>
      </c>
      <c r="AA22" s="32">
        <v>4</v>
      </c>
      <c r="AB22" s="32">
        <v>-4</v>
      </c>
      <c r="AE22" s="28"/>
      <c r="AF22" s="31">
        <v>3.93</v>
      </c>
      <c r="AG22" s="31">
        <v>3.97</v>
      </c>
      <c r="AH22" s="31">
        <v>-4.0000000000000036E-2</v>
      </c>
      <c r="AI22" s="32">
        <v>6</v>
      </c>
      <c r="AJ22" s="32">
        <v>-6</v>
      </c>
      <c r="AU22" s="28"/>
      <c r="AV22" s="31">
        <v>47.4</v>
      </c>
      <c r="AW22" s="31">
        <v>46.8</v>
      </c>
      <c r="AX22" s="31">
        <v>0.60000000000000142</v>
      </c>
      <c r="AY22" s="32">
        <v>10</v>
      </c>
      <c r="AZ22" s="32">
        <v>10</v>
      </c>
      <c r="BD22" s="28"/>
      <c r="BE22" s="31">
        <v>0.113</v>
      </c>
      <c r="BF22" s="31">
        <v>0.104</v>
      </c>
      <c r="BG22" s="31">
        <v>9.000000000000008E-3</v>
      </c>
      <c r="BH22" s="32">
        <v>1</v>
      </c>
      <c r="BI22" s="32">
        <v>1</v>
      </c>
      <c r="BL22" s="28"/>
      <c r="BM22" s="31">
        <v>4.1100000000000003</v>
      </c>
      <c r="BN22" s="31">
        <v>4.22</v>
      </c>
      <c r="BO22" s="31">
        <v>-0.10999999999999943</v>
      </c>
      <c r="BP22" s="32">
        <v>7</v>
      </c>
      <c r="BQ22" s="32">
        <v>-7</v>
      </c>
      <c r="BT22" s="28"/>
      <c r="BU22" s="31">
        <v>0.57499999999999996</v>
      </c>
      <c r="BV22" s="31">
        <v>0</v>
      </c>
      <c r="BW22" s="31">
        <v>0.57499999999999996</v>
      </c>
      <c r="BX22" s="32">
        <v>9</v>
      </c>
      <c r="BY22" s="32">
        <v>9</v>
      </c>
      <c r="CB22" s="28"/>
      <c r="CC22" s="31">
        <v>1.18</v>
      </c>
      <c r="CD22" s="31">
        <v>1.19</v>
      </c>
      <c r="CE22" s="31">
        <v>-1.0000000000000009E-2</v>
      </c>
      <c r="CF22" s="32">
        <v>5</v>
      </c>
      <c r="CG22" s="32">
        <v>-5</v>
      </c>
      <c r="CK22" s="28"/>
      <c r="CL22" s="31">
        <v>0.872</v>
      </c>
      <c r="CM22" s="31">
        <v>0.85599999999999998</v>
      </c>
      <c r="CN22" s="31">
        <v>1.6000000000000014E-2</v>
      </c>
      <c r="CO22" s="32">
        <v>4</v>
      </c>
      <c r="CP22" s="32">
        <v>4</v>
      </c>
      <c r="CS22" s="28"/>
      <c r="CT22" s="31">
        <v>24.1</v>
      </c>
      <c r="CU22" s="31">
        <v>26.2</v>
      </c>
      <c r="CV22" s="31">
        <v>-2.0999999999999979</v>
      </c>
      <c r="CW22" s="32">
        <v>9</v>
      </c>
      <c r="CX22" s="32">
        <v>-9</v>
      </c>
      <c r="DB22" s="28"/>
      <c r="DC22" s="31">
        <v>2.72</v>
      </c>
      <c r="DD22" s="31">
        <v>2.82</v>
      </c>
      <c r="DE22" s="31">
        <v>-9.9999999999999645E-2</v>
      </c>
      <c r="DF22" s="32">
        <v>4.5</v>
      </c>
      <c r="DG22" s="32">
        <v>-4.5</v>
      </c>
      <c r="DK22" s="28"/>
      <c r="DL22" s="31">
        <v>5.63</v>
      </c>
      <c r="DM22" s="31">
        <v>4.6399999999999997</v>
      </c>
      <c r="DN22" s="31">
        <v>0.99000000000000021</v>
      </c>
      <c r="DO22" s="32">
        <v>4</v>
      </c>
      <c r="DP22" s="32">
        <v>4</v>
      </c>
      <c r="DT22" s="28"/>
      <c r="DU22" s="31">
        <v>13</v>
      </c>
      <c r="DV22" s="31">
        <v>13.7</v>
      </c>
      <c r="DW22" s="31">
        <v>-0.69999999999999929</v>
      </c>
      <c r="DX22" s="32">
        <v>9</v>
      </c>
      <c r="DY22" s="32">
        <v>-9</v>
      </c>
      <c r="EC22" s="28"/>
      <c r="ED22" s="31">
        <v>0.63600000000000001</v>
      </c>
      <c r="EE22" s="31">
        <v>0.66100000000000003</v>
      </c>
      <c r="EF22" s="31">
        <v>-2.5000000000000022E-2</v>
      </c>
      <c r="EG22" s="32">
        <v>2</v>
      </c>
      <c r="EH22" s="32">
        <v>-2</v>
      </c>
      <c r="EL22" s="28"/>
      <c r="EM22" s="31">
        <v>2.82</v>
      </c>
      <c r="EN22" s="31">
        <v>2.86</v>
      </c>
      <c r="EO22" s="31">
        <v>-4.0000000000000036E-2</v>
      </c>
      <c r="EP22" s="32">
        <v>4.5</v>
      </c>
      <c r="EQ22" s="32">
        <v>-4.5</v>
      </c>
      <c r="EU22" s="28"/>
      <c r="EV22" s="31">
        <v>96.8</v>
      </c>
      <c r="EW22" s="31">
        <v>104</v>
      </c>
      <c r="EX22" s="31">
        <v>-7.2000000000000028</v>
      </c>
      <c r="EY22" s="32">
        <v>9</v>
      </c>
      <c r="EZ22" s="32">
        <v>-9</v>
      </c>
      <c r="FF22" s="28"/>
      <c r="FG22" s="31">
        <v>11.5</v>
      </c>
      <c r="FH22" s="31">
        <v>11.2</v>
      </c>
      <c r="FI22" s="31">
        <v>0.30000000000000071</v>
      </c>
      <c r="FJ22" s="32">
        <v>1</v>
      </c>
      <c r="FK22" s="32">
        <v>1</v>
      </c>
      <c r="FN22" s="28"/>
      <c r="FO22" s="31">
        <v>5.57</v>
      </c>
      <c r="FP22" s="31">
        <v>5.81</v>
      </c>
      <c r="FQ22" s="31">
        <v>-0.23999999999999932</v>
      </c>
      <c r="FR22" s="32">
        <v>3</v>
      </c>
      <c r="FS22" s="32">
        <v>-3</v>
      </c>
      <c r="FW22" s="28"/>
      <c r="FX22" s="31">
        <v>4.54</v>
      </c>
      <c r="FY22" s="31">
        <v>4.5999999999999996</v>
      </c>
      <c r="FZ22" s="31">
        <v>-5.9999999999999609E-2</v>
      </c>
      <c r="GA22" s="32">
        <v>4.5</v>
      </c>
      <c r="GB22" s="32">
        <v>-4.5</v>
      </c>
      <c r="GF22" s="28"/>
      <c r="GG22" s="31">
        <v>3.03</v>
      </c>
      <c r="GH22" s="31">
        <v>3.27</v>
      </c>
      <c r="GI22" s="31">
        <v>-0.24000000000000021</v>
      </c>
      <c r="GJ22" s="32">
        <v>7.5</v>
      </c>
      <c r="GK22" s="32">
        <v>-7.5</v>
      </c>
      <c r="GO22" s="28"/>
      <c r="GP22" s="31">
        <v>1.3</v>
      </c>
      <c r="GQ22" s="31">
        <v>2.04</v>
      </c>
      <c r="GR22" s="31">
        <v>-0.74</v>
      </c>
      <c r="GS22" s="32">
        <v>10</v>
      </c>
      <c r="GT22" s="32">
        <v>-10</v>
      </c>
      <c r="GY22" s="28"/>
      <c r="GZ22" s="31">
        <v>1.67</v>
      </c>
      <c r="HA22" s="31">
        <v>1.88</v>
      </c>
      <c r="HB22" s="31">
        <v>-0.20999999999999996</v>
      </c>
      <c r="HC22" s="32">
        <v>10</v>
      </c>
      <c r="HD22" s="32">
        <v>-10</v>
      </c>
      <c r="HI22" s="28"/>
      <c r="HJ22" s="31">
        <v>0.83399999999999996</v>
      </c>
      <c r="HK22" s="31">
        <v>0.93400000000000005</v>
      </c>
      <c r="HL22" s="31">
        <v>-0.10000000000000009</v>
      </c>
      <c r="HM22" s="32">
        <v>6</v>
      </c>
      <c r="HN22" s="32">
        <v>-6</v>
      </c>
    </row>
    <row r="23" spans="1:222" s="23" customFormat="1" x14ac:dyDescent="0.25">
      <c r="A23" s="9" t="s">
        <v>52</v>
      </c>
      <c r="B23" s="25">
        <v>0.72699999999999998</v>
      </c>
      <c r="H23" s="28"/>
      <c r="I23" s="31">
        <v>1.64</v>
      </c>
      <c r="J23" s="31">
        <v>1.44</v>
      </c>
      <c r="K23" s="31">
        <v>0.19999999999999996</v>
      </c>
      <c r="L23" s="32">
        <v>6</v>
      </c>
      <c r="M23" s="32">
        <v>6</v>
      </c>
      <c r="O23" s="28"/>
      <c r="P23" s="31">
        <v>0.39300000000000002</v>
      </c>
      <c r="Q23" s="31">
        <v>0</v>
      </c>
      <c r="R23" s="31">
        <v>0.39300000000000002</v>
      </c>
      <c r="S23" s="32">
        <v>2</v>
      </c>
      <c r="T23" s="32">
        <v>2</v>
      </c>
      <c r="W23" s="28"/>
      <c r="X23" s="31">
        <v>0.49</v>
      </c>
      <c r="Y23" s="31">
        <v>0.33</v>
      </c>
      <c r="Z23" s="31">
        <v>0.15999999999999998</v>
      </c>
      <c r="AA23" s="32">
        <v>6</v>
      </c>
      <c r="AB23" s="32">
        <v>6</v>
      </c>
      <c r="AE23" s="28"/>
      <c r="AF23" s="31">
        <v>0.65600000000000003</v>
      </c>
      <c r="AG23" s="31">
        <v>0.67700000000000005</v>
      </c>
      <c r="AH23" s="31">
        <v>-2.1000000000000019E-2</v>
      </c>
      <c r="AI23" s="32">
        <v>4</v>
      </c>
      <c r="AJ23" s="32">
        <v>-4</v>
      </c>
      <c r="AU23" s="28"/>
      <c r="AV23" s="31">
        <v>0.29699999999999999</v>
      </c>
      <c r="AW23" s="31">
        <v>0.22</v>
      </c>
      <c r="AX23" s="31">
        <v>7.6999999999999985E-2</v>
      </c>
      <c r="AY23" s="32">
        <v>3</v>
      </c>
      <c r="AZ23" s="32">
        <v>3</v>
      </c>
      <c r="BD23" s="28"/>
      <c r="BE23" s="31">
        <v>0.24199999999999999</v>
      </c>
      <c r="BF23" s="31">
        <v>0.105</v>
      </c>
      <c r="BG23" s="31">
        <v>0.13700000000000001</v>
      </c>
      <c r="BH23" s="32">
        <v>4</v>
      </c>
      <c r="BI23" s="32">
        <v>4</v>
      </c>
      <c r="BL23" s="28"/>
      <c r="BM23" s="31">
        <v>0.23599999999999999</v>
      </c>
      <c r="BN23" s="31">
        <v>0.25</v>
      </c>
      <c r="BO23" s="31">
        <v>-1.4000000000000012E-2</v>
      </c>
      <c r="BP23" s="32">
        <v>2</v>
      </c>
      <c r="BQ23" s="32">
        <v>-2</v>
      </c>
      <c r="BT23" s="28"/>
      <c r="BU23" s="31">
        <v>0.23400000000000001</v>
      </c>
      <c r="BV23" s="31">
        <v>0.25800000000000001</v>
      </c>
      <c r="BW23" s="31">
        <v>-2.3999999999999994E-2</v>
      </c>
      <c r="BX23" s="32">
        <v>3</v>
      </c>
      <c r="BY23" s="32">
        <v>-3</v>
      </c>
      <c r="CB23" s="28"/>
      <c r="CC23" s="31">
        <v>0.17299999999999999</v>
      </c>
      <c r="CD23" s="31">
        <v>0.157</v>
      </c>
      <c r="CE23" s="31">
        <v>1.5999999999999986E-2</v>
      </c>
      <c r="CF23" s="32">
        <v>6</v>
      </c>
      <c r="CG23" s="32">
        <v>6</v>
      </c>
      <c r="CK23" s="28"/>
      <c r="CL23" s="31">
        <v>0.10100000000000001</v>
      </c>
      <c r="CM23" s="31">
        <v>0.104</v>
      </c>
      <c r="CN23" s="31">
        <v>-2.9999999999999888E-3</v>
      </c>
      <c r="CO23" s="32">
        <v>1</v>
      </c>
      <c r="CP23" s="32">
        <v>-1</v>
      </c>
      <c r="CS23" s="28"/>
      <c r="CT23" s="31">
        <v>0.371</v>
      </c>
      <c r="CU23" s="31">
        <v>0.35699999999999998</v>
      </c>
      <c r="CV23" s="31">
        <v>1.4000000000000012E-2</v>
      </c>
      <c r="CW23" s="32">
        <v>2</v>
      </c>
      <c r="CX23" s="32">
        <v>2</v>
      </c>
      <c r="DB23" s="28"/>
      <c r="DC23" s="31">
        <v>2.36</v>
      </c>
      <c r="DD23" s="31">
        <v>2.4700000000000002</v>
      </c>
      <c r="DE23" s="31">
        <v>-0.11000000000000032</v>
      </c>
      <c r="DF23" s="32">
        <v>6</v>
      </c>
      <c r="DG23" s="32">
        <v>-6</v>
      </c>
      <c r="DK23" s="28"/>
      <c r="DL23" s="31">
        <v>0.90200000000000002</v>
      </c>
      <c r="DM23" s="31">
        <v>0.27200000000000002</v>
      </c>
      <c r="DN23" s="31">
        <v>0.63</v>
      </c>
      <c r="DO23" s="32">
        <v>2</v>
      </c>
      <c r="DP23" s="32">
        <v>2</v>
      </c>
      <c r="DT23" s="28"/>
      <c r="DU23" s="31">
        <v>0.60799999999999998</v>
      </c>
      <c r="DV23" s="31">
        <v>0.53600000000000003</v>
      </c>
      <c r="DW23" s="31">
        <v>7.1999999999999953E-2</v>
      </c>
      <c r="DX23" s="32">
        <v>7</v>
      </c>
      <c r="DY23" s="32">
        <v>7</v>
      </c>
      <c r="EC23" s="28"/>
      <c r="ED23" s="31">
        <v>9.2700000000000005E-2</v>
      </c>
      <c r="EE23" s="31">
        <v>0.107</v>
      </c>
      <c r="EF23" s="31">
        <v>-1.4299999999999993E-2</v>
      </c>
      <c r="EG23" s="32">
        <v>1</v>
      </c>
      <c r="EH23" s="32">
        <v>-1</v>
      </c>
      <c r="EL23" s="28"/>
      <c r="EM23" s="31">
        <v>0.28299999999999997</v>
      </c>
      <c r="EN23" s="31">
        <v>0.28899999999999998</v>
      </c>
      <c r="EO23" s="31">
        <v>-6.0000000000000053E-3</v>
      </c>
      <c r="EP23" s="32">
        <v>2</v>
      </c>
      <c r="EQ23" s="32">
        <v>-2</v>
      </c>
      <c r="EU23" s="28"/>
      <c r="EV23" s="31">
        <v>31.1</v>
      </c>
      <c r="EW23" s="31">
        <v>24.7</v>
      </c>
      <c r="EX23" s="31">
        <v>6.4000000000000021</v>
      </c>
      <c r="EY23" s="32">
        <v>7</v>
      </c>
      <c r="EZ23" s="32">
        <v>7</v>
      </c>
      <c r="FF23" s="28"/>
      <c r="FG23" s="31">
        <v>2.2000000000000002</v>
      </c>
      <c r="FH23" s="31">
        <v>3.84</v>
      </c>
      <c r="FI23" s="31">
        <v>-1.6399999999999997</v>
      </c>
      <c r="FJ23" s="32">
        <v>7</v>
      </c>
      <c r="FK23" s="32">
        <v>-7</v>
      </c>
      <c r="FN23" s="28"/>
      <c r="FO23" s="31">
        <v>3.05</v>
      </c>
      <c r="FP23" s="31">
        <v>2.75</v>
      </c>
      <c r="FQ23" s="31">
        <v>0.29999999999999982</v>
      </c>
      <c r="FR23" s="32">
        <v>4</v>
      </c>
      <c r="FS23" s="32">
        <v>4</v>
      </c>
      <c r="FW23" s="28"/>
      <c r="FX23" s="31">
        <v>0.42699999999999999</v>
      </c>
      <c r="FY23" s="31">
        <v>0.113</v>
      </c>
      <c r="FZ23" s="31">
        <v>0.314</v>
      </c>
      <c r="GA23" s="32">
        <v>9</v>
      </c>
      <c r="GB23" s="32">
        <v>9</v>
      </c>
      <c r="GF23" s="28"/>
      <c r="GG23" s="31">
        <v>0.28399999999999997</v>
      </c>
      <c r="GH23" s="31">
        <v>0.39900000000000002</v>
      </c>
      <c r="GI23" s="31">
        <v>-0.11500000000000005</v>
      </c>
      <c r="GJ23" s="32">
        <v>5</v>
      </c>
      <c r="GK23" s="32">
        <v>-5</v>
      </c>
      <c r="GO23" s="28"/>
      <c r="GP23" s="31">
        <v>0.10299999999999999</v>
      </c>
      <c r="GQ23" s="31">
        <v>0</v>
      </c>
      <c r="GR23" s="31">
        <v>0.10299999999999999</v>
      </c>
      <c r="GS23" s="32">
        <v>1</v>
      </c>
      <c r="GT23" s="32">
        <v>1</v>
      </c>
      <c r="GY23" s="28"/>
      <c r="GZ23" s="31">
        <v>0.26500000000000001</v>
      </c>
      <c r="HA23" s="31">
        <v>0.251</v>
      </c>
      <c r="HB23" s="31">
        <v>1.4000000000000012E-2</v>
      </c>
      <c r="HC23" s="32">
        <v>4</v>
      </c>
      <c r="HD23" s="32">
        <v>4</v>
      </c>
      <c r="HI23" s="28"/>
      <c r="HJ23" s="31">
        <v>0.11600000000000001</v>
      </c>
      <c r="HK23" s="31">
        <v>9.7000000000000003E-2</v>
      </c>
      <c r="HL23" s="31">
        <v>1.9000000000000003E-2</v>
      </c>
      <c r="HM23" s="32">
        <v>4</v>
      </c>
      <c r="HN23" s="32">
        <v>4</v>
      </c>
    </row>
    <row r="24" spans="1:222" s="23" customFormat="1" x14ac:dyDescent="0.25">
      <c r="A24" s="9" t="s">
        <v>53</v>
      </c>
      <c r="B24" s="25">
        <v>0.46899999999999997</v>
      </c>
      <c r="H24" s="28"/>
      <c r="I24" s="31">
        <v>0.13700000000000001</v>
      </c>
      <c r="J24" s="31">
        <v>9.1700000000000004E-2</v>
      </c>
      <c r="K24" s="31">
        <v>4.5300000000000007E-2</v>
      </c>
      <c r="L24" s="32">
        <v>2</v>
      </c>
      <c r="M24" s="32">
        <v>2</v>
      </c>
      <c r="O24" s="28"/>
      <c r="P24" s="31">
        <v>1.56</v>
      </c>
      <c r="Q24" s="31">
        <v>0.104</v>
      </c>
      <c r="R24" s="31">
        <v>1.456</v>
      </c>
      <c r="S24" s="32">
        <v>4</v>
      </c>
      <c r="T24" s="32">
        <v>4</v>
      </c>
      <c r="W24" s="28"/>
      <c r="X24" s="31">
        <v>0.97399999999999998</v>
      </c>
      <c r="Y24" s="31">
        <v>0.78600000000000003</v>
      </c>
      <c r="Z24" s="31">
        <v>0.18799999999999994</v>
      </c>
      <c r="AA24" s="32">
        <v>7</v>
      </c>
      <c r="AB24" s="32">
        <v>7</v>
      </c>
      <c r="AE24" s="28"/>
      <c r="AF24" s="31">
        <v>3.16</v>
      </c>
      <c r="AG24" s="31">
        <v>3.04</v>
      </c>
      <c r="AH24" s="31">
        <v>0.12000000000000011</v>
      </c>
      <c r="AI24" s="32">
        <v>8</v>
      </c>
      <c r="AJ24" s="32">
        <v>8</v>
      </c>
      <c r="AU24" s="28"/>
      <c r="AV24" s="31">
        <v>1.46</v>
      </c>
      <c r="AW24" s="31">
        <v>1.43</v>
      </c>
      <c r="AX24" s="31">
        <v>3.0000000000000027E-2</v>
      </c>
      <c r="AY24" s="32">
        <v>1</v>
      </c>
      <c r="AZ24" s="32">
        <v>1</v>
      </c>
      <c r="BD24" s="28"/>
      <c r="BE24" s="31">
        <v>0.20300000000000001</v>
      </c>
      <c r="BF24" s="31">
        <v>0.22800000000000001</v>
      </c>
      <c r="BG24" s="31">
        <v>-2.4999999999999994E-2</v>
      </c>
      <c r="BH24" s="32">
        <v>2</v>
      </c>
      <c r="BI24" s="32">
        <v>-2</v>
      </c>
      <c r="BL24" s="28"/>
      <c r="BM24" s="31">
        <v>1.1299999999999999</v>
      </c>
      <c r="BN24" s="31">
        <v>1.1000000000000001</v>
      </c>
      <c r="BO24" s="31">
        <v>2.9999999999999805E-2</v>
      </c>
      <c r="BP24" s="32">
        <v>4</v>
      </c>
      <c r="BQ24" s="32">
        <v>4</v>
      </c>
      <c r="BT24" s="28"/>
      <c r="BU24" s="31">
        <v>0.255</v>
      </c>
      <c r="BV24" s="31">
        <v>0.28899999999999998</v>
      </c>
      <c r="BW24" s="31">
        <v>-3.3999999999999975E-2</v>
      </c>
      <c r="BX24" s="32">
        <v>5.5</v>
      </c>
      <c r="BY24" s="32">
        <v>-5.5</v>
      </c>
      <c r="CB24" s="28"/>
      <c r="CC24" s="31">
        <v>0.153</v>
      </c>
      <c r="CD24" s="31">
        <v>0.13300000000000001</v>
      </c>
      <c r="CE24" s="31">
        <v>1.999999999999999E-2</v>
      </c>
      <c r="CF24" s="32">
        <v>7</v>
      </c>
      <c r="CG24" s="32">
        <v>7</v>
      </c>
      <c r="CK24" s="28"/>
      <c r="CL24" s="31">
        <v>0.11899999999999999</v>
      </c>
      <c r="CM24" s="31">
        <v>0.105</v>
      </c>
      <c r="CN24" s="31">
        <v>1.3999999999999999E-2</v>
      </c>
      <c r="CO24" s="32">
        <v>3</v>
      </c>
      <c r="CP24" s="32">
        <v>3</v>
      </c>
      <c r="CS24" s="28"/>
      <c r="CT24" s="31">
        <v>0.46400000000000002</v>
      </c>
      <c r="CU24" s="31">
        <v>0.53600000000000003</v>
      </c>
      <c r="CV24" s="31">
        <v>-7.2000000000000008E-2</v>
      </c>
      <c r="CW24" s="32">
        <v>5</v>
      </c>
      <c r="CX24" s="32">
        <v>-5</v>
      </c>
      <c r="DB24" s="28"/>
      <c r="DC24" s="31">
        <v>1.58</v>
      </c>
      <c r="DD24" s="31">
        <v>1.46</v>
      </c>
      <c r="DE24" s="31">
        <v>0.12000000000000011</v>
      </c>
      <c r="DF24" s="32">
        <v>7</v>
      </c>
      <c r="DG24" s="32">
        <v>7</v>
      </c>
      <c r="DK24" s="28"/>
      <c r="DL24" s="31">
        <v>3.55</v>
      </c>
      <c r="DM24" s="31">
        <v>1.82</v>
      </c>
      <c r="DN24" s="31">
        <v>1.7299999999999998</v>
      </c>
      <c r="DO24" s="32">
        <v>7</v>
      </c>
      <c r="DP24" s="32">
        <v>7</v>
      </c>
      <c r="DT24" s="28"/>
      <c r="DU24" s="31">
        <v>0.52600000000000002</v>
      </c>
      <c r="DV24" s="31">
        <v>0.50700000000000001</v>
      </c>
      <c r="DW24" s="31">
        <v>1.9000000000000017E-2</v>
      </c>
      <c r="DX24" s="32">
        <v>3</v>
      </c>
      <c r="DY24" s="32">
        <v>3</v>
      </c>
      <c r="EC24" s="28"/>
      <c r="ED24" s="31">
        <v>0.30399999999999999</v>
      </c>
      <c r="EE24" s="31">
        <v>0.56999999999999995</v>
      </c>
      <c r="EF24" s="31">
        <v>-0.26599999999999996</v>
      </c>
      <c r="EG24" s="32">
        <v>7</v>
      </c>
      <c r="EH24" s="32">
        <v>-7</v>
      </c>
      <c r="EL24" s="28"/>
      <c r="EM24" s="31">
        <v>1.1299999999999999</v>
      </c>
      <c r="EN24" s="31">
        <v>0</v>
      </c>
      <c r="EO24" s="31">
        <v>1.1299999999999999</v>
      </c>
      <c r="EP24" s="32">
        <v>9</v>
      </c>
      <c r="EQ24" s="32">
        <v>9</v>
      </c>
      <c r="EU24" s="28"/>
      <c r="EV24" s="31">
        <v>0.27500000000000002</v>
      </c>
      <c r="EW24" s="31">
        <v>0</v>
      </c>
      <c r="EX24" s="31">
        <v>0.27500000000000002</v>
      </c>
      <c r="EY24" s="32">
        <v>1</v>
      </c>
      <c r="EZ24" s="32">
        <v>1</v>
      </c>
      <c r="FF24" s="28"/>
      <c r="FG24" s="31">
        <v>11.7</v>
      </c>
      <c r="FH24" s="31">
        <v>11.3</v>
      </c>
      <c r="FI24" s="31">
        <v>0.39999999999999858</v>
      </c>
      <c r="FJ24" s="32">
        <v>2.5</v>
      </c>
      <c r="FK24" s="32">
        <v>2.5</v>
      </c>
      <c r="FN24" s="28"/>
      <c r="FO24" s="31">
        <v>13.5</v>
      </c>
      <c r="FP24" s="31">
        <v>12.9</v>
      </c>
      <c r="FQ24" s="31">
        <v>0.59999999999999964</v>
      </c>
      <c r="FR24" s="32">
        <v>6</v>
      </c>
      <c r="FS24" s="32">
        <v>6</v>
      </c>
      <c r="FW24" s="28"/>
      <c r="FX24" s="31">
        <v>1.19</v>
      </c>
      <c r="FY24" s="31">
        <v>1.18</v>
      </c>
      <c r="FZ24" s="31">
        <v>1.0000000000000009E-2</v>
      </c>
      <c r="GA24" s="32">
        <v>1</v>
      </c>
      <c r="GB24" s="32">
        <v>1</v>
      </c>
      <c r="GF24" s="28"/>
      <c r="GG24" s="31">
        <v>2.33</v>
      </c>
      <c r="GH24" s="31">
        <v>2.38</v>
      </c>
      <c r="GI24" s="31">
        <v>-4.9999999999999822E-2</v>
      </c>
      <c r="GJ24" s="32">
        <v>2</v>
      </c>
      <c r="GK24" s="32">
        <v>-2</v>
      </c>
      <c r="GO24" s="28"/>
      <c r="GP24" s="31">
        <v>0.33500000000000002</v>
      </c>
      <c r="GQ24" s="31">
        <v>0.221</v>
      </c>
      <c r="GR24" s="31">
        <v>0.11400000000000002</v>
      </c>
      <c r="GS24" s="32">
        <v>3</v>
      </c>
      <c r="GT24" s="32">
        <v>3</v>
      </c>
      <c r="GY24" s="28"/>
      <c r="GZ24" s="31">
        <v>0.51</v>
      </c>
      <c r="HA24" s="31">
        <v>0.502</v>
      </c>
      <c r="HB24" s="31">
        <v>8.0000000000000071E-3</v>
      </c>
      <c r="HC24" s="32">
        <v>2</v>
      </c>
      <c r="HD24" s="32">
        <v>2</v>
      </c>
      <c r="HI24" s="28"/>
      <c r="HJ24" s="31">
        <v>0.11600000000000001</v>
      </c>
      <c r="HK24" s="31">
        <v>0</v>
      </c>
      <c r="HL24" s="31">
        <v>0.11600000000000001</v>
      </c>
      <c r="HM24" s="32">
        <v>7</v>
      </c>
      <c r="HN24" s="32">
        <v>7</v>
      </c>
    </row>
    <row r="25" spans="1:222" s="23" customFormat="1" x14ac:dyDescent="0.25">
      <c r="A25" s="9" t="s">
        <v>54</v>
      </c>
      <c r="B25" s="25">
        <v>0.99399999999999999</v>
      </c>
      <c r="H25" s="28"/>
      <c r="I25" s="31">
        <v>4.16</v>
      </c>
      <c r="J25" s="31">
        <v>3.88</v>
      </c>
      <c r="K25" s="31">
        <v>0.28000000000000025</v>
      </c>
      <c r="L25" s="32">
        <v>8</v>
      </c>
      <c r="M25" s="32">
        <v>8</v>
      </c>
      <c r="O25" s="28"/>
      <c r="P25" s="31">
        <v>1.86</v>
      </c>
      <c r="Q25" s="31">
        <v>0</v>
      </c>
      <c r="R25" s="31">
        <v>1.86</v>
      </c>
      <c r="S25" s="32">
        <v>7</v>
      </c>
      <c r="T25" s="32">
        <v>7</v>
      </c>
      <c r="W25" s="28"/>
      <c r="X25" s="31">
        <v>0.85899999999999999</v>
      </c>
      <c r="Y25" s="31">
        <v>0.59799999999999998</v>
      </c>
      <c r="Z25" s="31">
        <v>0.26100000000000001</v>
      </c>
      <c r="AA25" s="32">
        <v>8</v>
      </c>
      <c r="AB25" s="32">
        <v>8</v>
      </c>
      <c r="AE25" s="28"/>
      <c r="AF25" s="31">
        <v>2.2599999999999998</v>
      </c>
      <c r="AG25" s="31">
        <v>2.19</v>
      </c>
      <c r="AH25" s="31">
        <v>6.999999999999984E-2</v>
      </c>
      <c r="AI25" s="32">
        <v>7</v>
      </c>
      <c r="AJ25" s="32">
        <v>7</v>
      </c>
      <c r="AU25" s="28"/>
      <c r="AV25" s="31">
        <v>1.96</v>
      </c>
      <c r="AW25" s="31">
        <v>1.68</v>
      </c>
      <c r="AX25" s="31">
        <v>0.28000000000000003</v>
      </c>
      <c r="AY25" s="32">
        <v>6</v>
      </c>
      <c r="AZ25" s="32">
        <v>6</v>
      </c>
      <c r="BD25" s="28"/>
      <c r="BE25" s="31">
        <v>0.13100000000000001</v>
      </c>
      <c r="BF25" s="31">
        <v>0</v>
      </c>
      <c r="BG25" s="31">
        <v>0.13100000000000001</v>
      </c>
      <c r="BH25" s="32">
        <v>3</v>
      </c>
      <c r="BI25" s="32">
        <v>3</v>
      </c>
      <c r="BL25" s="28"/>
      <c r="BM25" s="31">
        <v>1.88</v>
      </c>
      <c r="BN25" s="31">
        <v>2.0699999999999998</v>
      </c>
      <c r="BO25" s="31">
        <v>-0.18999999999999995</v>
      </c>
      <c r="BP25" s="32">
        <v>8</v>
      </c>
      <c r="BQ25" s="32">
        <v>-8</v>
      </c>
      <c r="BT25" s="28"/>
      <c r="BU25" s="31">
        <v>0.29699999999999999</v>
      </c>
      <c r="BV25" s="31">
        <v>0.32500000000000001</v>
      </c>
      <c r="BW25" s="31">
        <v>-2.8000000000000025E-2</v>
      </c>
      <c r="BX25" s="32">
        <v>4</v>
      </c>
      <c r="BY25" s="32">
        <v>-4</v>
      </c>
      <c r="CB25" s="28"/>
      <c r="CC25" s="31">
        <v>0.23</v>
      </c>
      <c r="CD25" s="31">
        <v>0.23599999999999999</v>
      </c>
      <c r="CE25" s="31">
        <v>-5.9999999999999776E-3</v>
      </c>
      <c r="CF25" s="32">
        <v>3</v>
      </c>
      <c r="CG25" s="32">
        <v>-3</v>
      </c>
      <c r="CK25" s="28"/>
      <c r="CL25" s="31">
        <v>0</v>
      </c>
      <c r="CM25" s="31">
        <v>0.16200000000000001</v>
      </c>
      <c r="CN25" s="31">
        <v>-0.16200000000000001</v>
      </c>
      <c r="CO25" s="32">
        <v>7</v>
      </c>
      <c r="CP25" s="32">
        <v>-7</v>
      </c>
      <c r="CS25" s="28"/>
      <c r="CT25" s="31">
        <v>0.753</v>
      </c>
      <c r="CU25" s="31">
        <v>0.84199999999999997</v>
      </c>
      <c r="CV25" s="31">
        <v>-8.8999999999999968E-2</v>
      </c>
      <c r="CW25" s="32">
        <v>6</v>
      </c>
      <c r="CX25" s="32">
        <v>-6</v>
      </c>
      <c r="DB25" s="28"/>
      <c r="DC25" s="31">
        <v>1.1299999999999999</v>
      </c>
      <c r="DD25" s="31">
        <v>1.19</v>
      </c>
      <c r="DE25" s="31">
        <v>-6.0000000000000053E-2</v>
      </c>
      <c r="DF25" s="32">
        <v>3</v>
      </c>
      <c r="DG25" s="32">
        <v>-3</v>
      </c>
      <c r="DK25" s="28"/>
      <c r="DL25" s="31">
        <v>2.69</v>
      </c>
      <c r="DM25" s="31">
        <v>1.19</v>
      </c>
      <c r="DN25" s="31">
        <v>1.5</v>
      </c>
      <c r="DO25" s="32">
        <v>5</v>
      </c>
      <c r="DP25" s="32">
        <v>5</v>
      </c>
      <c r="DT25" s="28"/>
      <c r="DU25" s="31">
        <v>0.91100000000000003</v>
      </c>
      <c r="DV25" s="31">
        <v>0.9</v>
      </c>
      <c r="DW25" s="31">
        <v>1.100000000000001E-2</v>
      </c>
      <c r="DX25" s="32">
        <v>2</v>
      </c>
      <c r="DY25" s="32">
        <v>2</v>
      </c>
      <c r="EC25" s="28"/>
      <c r="ED25" s="31">
        <v>0.16800000000000001</v>
      </c>
      <c r="EE25" s="31">
        <v>0.13500000000000001</v>
      </c>
      <c r="EF25" s="31">
        <v>3.3000000000000002E-2</v>
      </c>
      <c r="EG25" s="32">
        <v>3</v>
      </c>
      <c r="EH25" s="32">
        <v>3</v>
      </c>
      <c r="EL25" s="28"/>
      <c r="EM25" s="31">
        <v>0.80800000000000005</v>
      </c>
      <c r="EN25" s="31">
        <v>0.85899999999999999</v>
      </c>
      <c r="EO25" s="31">
        <v>-5.0999999999999934E-2</v>
      </c>
      <c r="EP25" s="32">
        <v>7</v>
      </c>
      <c r="EQ25" s="32">
        <v>-7</v>
      </c>
      <c r="EU25" s="28"/>
      <c r="EV25" s="31">
        <v>184</v>
      </c>
      <c r="EW25" s="31">
        <v>177</v>
      </c>
      <c r="EX25" s="31">
        <v>7</v>
      </c>
      <c r="EY25" s="32">
        <v>8</v>
      </c>
      <c r="EZ25" s="32">
        <v>8</v>
      </c>
      <c r="FF25" s="28"/>
      <c r="FG25" s="31">
        <v>13.3</v>
      </c>
      <c r="FH25" s="31">
        <v>11.7</v>
      </c>
      <c r="FI25" s="31">
        <v>1.6000000000000014</v>
      </c>
      <c r="FJ25" s="32">
        <v>6</v>
      </c>
      <c r="FK25" s="32">
        <v>6</v>
      </c>
      <c r="FN25" s="28"/>
      <c r="FO25" s="31">
        <v>0.156</v>
      </c>
      <c r="FP25" s="31">
        <v>0.157</v>
      </c>
      <c r="FQ25" s="31">
        <v>-1.0000000000000009E-3</v>
      </c>
      <c r="FR25" s="32">
        <v>1</v>
      </c>
      <c r="FS25" s="32">
        <v>-1</v>
      </c>
      <c r="FW25" s="28"/>
      <c r="FX25" s="31">
        <v>0.76100000000000001</v>
      </c>
      <c r="FY25" s="31">
        <v>0.71599999999999997</v>
      </c>
      <c r="FZ25" s="31">
        <v>4.500000000000004E-2</v>
      </c>
      <c r="GA25" s="32">
        <v>3</v>
      </c>
      <c r="GB25" s="32">
        <v>3</v>
      </c>
      <c r="GF25" s="28"/>
      <c r="GG25" s="31">
        <v>1.27</v>
      </c>
      <c r="GH25" s="31">
        <v>1.33</v>
      </c>
      <c r="GI25" s="31">
        <v>-6.0000000000000053E-2</v>
      </c>
      <c r="GJ25" s="32">
        <v>4</v>
      </c>
      <c r="GK25" s="32">
        <v>-4</v>
      </c>
      <c r="GO25" s="28"/>
      <c r="GP25" s="31">
        <v>0.53900000000000003</v>
      </c>
      <c r="GQ25" s="31">
        <v>0.30199999999999999</v>
      </c>
      <c r="GR25" s="31">
        <v>0.23700000000000004</v>
      </c>
      <c r="GS25" s="32">
        <v>7</v>
      </c>
      <c r="GT25" s="32">
        <v>7</v>
      </c>
      <c r="GY25" s="28"/>
      <c r="GZ25" s="31">
        <v>0.439</v>
      </c>
      <c r="HA25" s="31">
        <v>0.44500000000000001</v>
      </c>
      <c r="HB25" s="31">
        <v>-6.0000000000000053E-3</v>
      </c>
      <c r="HC25" s="32">
        <v>1</v>
      </c>
      <c r="HD25" s="32">
        <v>-1</v>
      </c>
      <c r="HI25" s="28"/>
      <c r="HJ25" s="31">
        <v>8.3199999999999996E-2</v>
      </c>
      <c r="HK25" s="31">
        <v>8.8099999999999998E-2</v>
      </c>
      <c r="HL25" s="31">
        <v>-4.9000000000000016E-3</v>
      </c>
      <c r="HM25" s="32">
        <v>3</v>
      </c>
      <c r="HN25" s="32">
        <v>-3</v>
      </c>
    </row>
    <row r="26" spans="1:222" s="23" customFormat="1" x14ac:dyDescent="0.25">
      <c r="A26" s="9" t="s">
        <v>55</v>
      </c>
      <c r="B26" s="25">
        <v>0.47</v>
      </c>
      <c r="H26" s="28"/>
      <c r="I26" s="31">
        <v>4.99</v>
      </c>
      <c r="J26" s="31">
        <v>4.8</v>
      </c>
      <c r="K26" s="31">
        <v>0.19000000000000039</v>
      </c>
      <c r="L26" s="32">
        <v>4.5</v>
      </c>
      <c r="M26" s="32">
        <v>4.5</v>
      </c>
      <c r="O26" s="28"/>
      <c r="P26" s="31">
        <v>2.87</v>
      </c>
      <c r="Q26" s="31">
        <v>0.68100000000000005</v>
      </c>
      <c r="R26" s="31">
        <v>2.1890000000000001</v>
      </c>
      <c r="S26" s="32">
        <v>9</v>
      </c>
      <c r="T26" s="32">
        <v>9</v>
      </c>
      <c r="W26" s="28"/>
      <c r="X26" s="31">
        <v>2.73</v>
      </c>
      <c r="Y26" s="31">
        <v>2.85</v>
      </c>
      <c r="Z26" s="31">
        <v>-0.12000000000000011</v>
      </c>
      <c r="AA26" s="32">
        <v>5</v>
      </c>
      <c r="AB26" s="32">
        <v>-5</v>
      </c>
      <c r="AE26" s="28"/>
      <c r="AF26" s="31">
        <v>6.4</v>
      </c>
      <c r="AG26" s="31">
        <v>6.39</v>
      </c>
      <c r="AH26" s="31">
        <v>1.0000000000000675E-2</v>
      </c>
      <c r="AI26" s="32">
        <v>2</v>
      </c>
      <c r="AJ26" s="32">
        <v>2</v>
      </c>
      <c r="AU26" s="28"/>
      <c r="AV26" s="31">
        <v>2.6</v>
      </c>
      <c r="AW26" s="31">
        <v>2.5499999999999998</v>
      </c>
      <c r="AX26" s="31">
        <v>5.0000000000000266E-2</v>
      </c>
      <c r="AY26" s="32">
        <v>2</v>
      </c>
      <c r="AZ26" s="32">
        <v>2</v>
      </c>
      <c r="BD26" s="28"/>
      <c r="BE26" s="31">
        <v>0.53300000000000003</v>
      </c>
      <c r="BF26" s="31">
        <v>0.184</v>
      </c>
      <c r="BG26" s="31">
        <v>0.34900000000000003</v>
      </c>
      <c r="BH26" s="32">
        <v>6</v>
      </c>
      <c r="BI26" s="32">
        <v>6</v>
      </c>
      <c r="BL26" s="28"/>
      <c r="BM26" s="31">
        <v>1.43</v>
      </c>
      <c r="BN26" s="31">
        <v>1.43</v>
      </c>
      <c r="BO26" s="31">
        <v>0</v>
      </c>
      <c r="BP26" s="32">
        <v>1</v>
      </c>
      <c r="BQ26" s="32">
        <v>1</v>
      </c>
      <c r="BT26" s="28"/>
      <c r="BU26" s="31">
        <v>0.22600000000000001</v>
      </c>
      <c r="BV26" s="31">
        <v>0.26</v>
      </c>
      <c r="BW26" s="31">
        <v>-3.4000000000000002E-2</v>
      </c>
      <c r="BX26" s="32">
        <v>5.5</v>
      </c>
      <c r="BY26" s="32">
        <v>-5.5</v>
      </c>
      <c r="CB26" s="28"/>
      <c r="CC26" s="31">
        <v>0.185</v>
      </c>
      <c r="CD26" s="31">
        <v>0.188</v>
      </c>
      <c r="CE26" s="31">
        <v>-3.0000000000000027E-3</v>
      </c>
      <c r="CF26" s="32">
        <v>2</v>
      </c>
      <c r="CG26" s="32">
        <v>-2</v>
      </c>
      <c r="CK26" s="28"/>
      <c r="CL26" s="31">
        <v>0.19800000000000001</v>
      </c>
      <c r="CM26" s="31">
        <v>0.17</v>
      </c>
      <c r="CN26" s="31">
        <v>2.7999999999999997E-2</v>
      </c>
      <c r="CO26" s="32">
        <v>6</v>
      </c>
      <c r="CP26" s="32">
        <v>6</v>
      </c>
      <c r="CS26" s="28"/>
      <c r="CT26" s="31">
        <v>0.316</v>
      </c>
      <c r="CU26" s="31">
        <v>0.312</v>
      </c>
      <c r="CV26" s="31">
        <v>4.0000000000000036E-3</v>
      </c>
      <c r="CW26" s="32">
        <v>1</v>
      </c>
      <c r="CX26" s="32">
        <v>1</v>
      </c>
      <c r="DB26" s="28"/>
      <c r="DC26" s="31">
        <v>7.34</v>
      </c>
      <c r="DD26" s="31">
        <v>7.73</v>
      </c>
      <c r="DE26" s="31">
        <v>-0.39000000000000057</v>
      </c>
      <c r="DF26" s="32">
        <v>10</v>
      </c>
      <c r="DG26" s="32">
        <v>-10</v>
      </c>
      <c r="DK26" s="28"/>
      <c r="DL26" s="31">
        <v>5</v>
      </c>
      <c r="DM26" s="31">
        <v>3.46</v>
      </c>
      <c r="DN26" s="31">
        <v>1.54</v>
      </c>
      <c r="DO26" s="32">
        <v>6</v>
      </c>
      <c r="DP26" s="32">
        <v>6</v>
      </c>
      <c r="DT26" s="28"/>
      <c r="DU26" s="31">
        <v>0.40899999999999997</v>
      </c>
      <c r="DV26" s="31">
        <v>0.41099999999999998</v>
      </c>
      <c r="DW26" s="31">
        <v>-2.0000000000000018E-3</v>
      </c>
      <c r="DX26" s="32">
        <v>1</v>
      </c>
      <c r="DY26" s="32">
        <v>-1</v>
      </c>
      <c r="EC26" s="28"/>
      <c r="ED26" s="31">
        <v>0.15</v>
      </c>
      <c r="EE26" s="31">
        <v>0</v>
      </c>
      <c r="EF26" s="31">
        <v>0.15</v>
      </c>
      <c r="EG26" s="32">
        <v>5</v>
      </c>
      <c r="EH26" s="32">
        <v>5</v>
      </c>
      <c r="EL26" s="28"/>
      <c r="EM26" s="31">
        <v>2.12</v>
      </c>
      <c r="EN26" s="31">
        <v>2.3199999999999998</v>
      </c>
      <c r="EO26" s="31">
        <v>-0.19999999999999973</v>
      </c>
      <c r="EP26" s="32">
        <v>8</v>
      </c>
      <c r="EQ26" s="32">
        <v>-8</v>
      </c>
      <c r="EU26" s="28"/>
      <c r="EV26" s="31">
        <v>19.7</v>
      </c>
      <c r="EW26" s="31">
        <v>21.1</v>
      </c>
      <c r="EX26" s="31">
        <v>-1.4000000000000021</v>
      </c>
      <c r="EY26" s="32">
        <v>3</v>
      </c>
      <c r="EZ26" s="32">
        <v>-3</v>
      </c>
      <c r="FF26" s="28"/>
      <c r="FG26" s="31">
        <v>27</v>
      </c>
      <c r="FH26" s="31">
        <v>31.9</v>
      </c>
      <c r="FI26" s="31">
        <v>-4.8999999999999986</v>
      </c>
      <c r="FJ26" s="32">
        <v>10</v>
      </c>
      <c r="FK26" s="32">
        <v>-10</v>
      </c>
      <c r="FN26" s="28"/>
      <c r="FO26" s="31">
        <v>3.25</v>
      </c>
      <c r="FP26" s="31">
        <v>4.45</v>
      </c>
      <c r="FQ26" s="31">
        <v>-1.2000000000000002</v>
      </c>
      <c r="FR26" s="32">
        <v>8</v>
      </c>
      <c r="FS26" s="32">
        <v>-8</v>
      </c>
      <c r="FW26" s="28"/>
      <c r="FX26" s="31">
        <v>1.91</v>
      </c>
      <c r="FY26" s="31">
        <v>1.88</v>
      </c>
      <c r="FZ26" s="31">
        <v>3.0000000000000027E-2</v>
      </c>
      <c r="GA26" s="32">
        <v>2</v>
      </c>
      <c r="GB26" s="32">
        <v>2</v>
      </c>
      <c r="GF26" s="28"/>
      <c r="GG26" s="31">
        <v>3.33</v>
      </c>
      <c r="GH26" s="31">
        <v>3.52</v>
      </c>
      <c r="GI26" s="31">
        <v>-0.18999999999999995</v>
      </c>
      <c r="GJ26" s="32">
        <v>6</v>
      </c>
      <c r="GK26" s="32">
        <v>-6</v>
      </c>
      <c r="GO26" s="28"/>
      <c r="GP26" s="31">
        <v>0.94699999999999995</v>
      </c>
      <c r="GQ26" s="31">
        <v>0.75700000000000001</v>
      </c>
      <c r="GR26" s="31">
        <v>0.18999999999999995</v>
      </c>
      <c r="GS26" s="32">
        <v>5</v>
      </c>
      <c r="GT26" s="32">
        <v>5</v>
      </c>
      <c r="GY26" s="28"/>
      <c r="GZ26" s="31">
        <v>1.21</v>
      </c>
      <c r="HA26" s="31">
        <v>1.25</v>
      </c>
      <c r="HB26" s="31">
        <v>-4.0000000000000036E-2</v>
      </c>
      <c r="HC26" s="32">
        <v>6</v>
      </c>
      <c r="HD26" s="32">
        <v>-6</v>
      </c>
      <c r="HI26" s="28"/>
      <c r="HJ26" s="31">
        <v>0.11700000000000001</v>
      </c>
      <c r="HK26" s="31">
        <v>0.11600000000000001</v>
      </c>
      <c r="HL26" s="31">
        <v>1.0000000000000009E-3</v>
      </c>
      <c r="HM26" s="32">
        <v>2</v>
      </c>
      <c r="HN26" s="32">
        <v>2</v>
      </c>
    </row>
    <row r="27" spans="1:222" s="23" customFormat="1" x14ac:dyDescent="0.25">
      <c r="A27" s="9" t="s">
        <v>56</v>
      </c>
      <c r="B27" s="25">
        <v>0</v>
      </c>
      <c r="H27" s="28"/>
      <c r="I27" s="31">
        <v>9.86</v>
      </c>
      <c r="J27" s="31">
        <v>10.6</v>
      </c>
      <c r="K27" s="31">
        <v>-0.74000000000000021</v>
      </c>
      <c r="L27" s="32">
        <v>11</v>
      </c>
      <c r="M27" s="32">
        <v>-11</v>
      </c>
      <c r="O27" s="28"/>
      <c r="P27" s="31">
        <v>1.51</v>
      </c>
      <c r="Q27" s="31">
        <v>0</v>
      </c>
      <c r="R27" s="31">
        <v>1.51</v>
      </c>
      <c r="S27" s="32">
        <v>6</v>
      </c>
      <c r="T27" s="32">
        <v>6</v>
      </c>
      <c r="W27" s="28"/>
      <c r="X27" s="31">
        <v>1.06</v>
      </c>
      <c r="Y27" s="31">
        <v>0.71</v>
      </c>
      <c r="Z27" s="31">
        <v>0.35000000000000009</v>
      </c>
      <c r="AA27" s="32">
        <v>9</v>
      </c>
      <c r="AB27" s="32">
        <v>9</v>
      </c>
      <c r="AE27" s="28"/>
      <c r="AF27" s="31">
        <v>2.12</v>
      </c>
      <c r="AG27" s="31">
        <v>2.14</v>
      </c>
      <c r="AH27" s="31">
        <v>-2.0000000000000018E-2</v>
      </c>
      <c r="AI27" s="32">
        <v>3</v>
      </c>
      <c r="AJ27" s="32">
        <v>-3</v>
      </c>
      <c r="AU27" s="28"/>
      <c r="AV27" s="31">
        <v>1.32</v>
      </c>
      <c r="AW27" s="31">
        <v>1.23</v>
      </c>
      <c r="AX27" s="31">
        <v>9.000000000000008E-2</v>
      </c>
      <c r="AY27" s="32">
        <v>4</v>
      </c>
      <c r="AZ27" s="32">
        <v>4</v>
      </c>
      <c r="BD27" s="33"/>
      <c r="BE27" s="34">
        <v>0</v>
      </c>
      <c r="BF27" s="34">
        <v>0.182</v>
      </c>
      <c r="BG27" s="34">
        <v>-0.182</v>
      </c>
      <c r="BH27" s="35">
        <v>5</v>
      </c>
      <c r="BI27" s="35">
        <v>-5</v>
      </c>
      <c r="BL27" s="28"/>
      <c r="BM27" s="31">
        <v>1.25</v>
      </c>
      <c r="BN27" s="31">
        <v>1.34</v>
      </c>
      <c r="BO27" s="31">
        <v>-9.000000000000008E-2</v>
      </c>
      <c r="BP27" s="32">
        <v>6</v>
      </c>
      <c r="BQ27" s="32">
        <v>-6</v>
      </c>
      <c r="BT27" s="28"/>
      <c r="BU27" s="31">
        <v>0.41399999999999998</v>
      </c>
      <c r="BV27" s="31">
        <v>0.45100000000000001</v>
      </c>
      <c r="BW27" s="31">
        <v>-3.7000000000000033E-2</v>
      </c>
      <c r="BX27" s="32">
        <v>7</v>
      </c>
      <c r="BY27" s="32">
        <v>-7</v>
      </c>
      <c r="CB27" s="28"/>
      <c r="CC27" s="31">
        <v>0.34200000000000003</v>
      </c>
      <c r="CD27" s="31">
        <v>0.35099999999999998</v>
      </c>
      <c r="CE27" s="31">
        <v>-8.9999999999999525E-3</v>
      </c>
      <c r="CF27" s="32">
        <v>4</v>
      </c>
      <c r="CG27" s="32">
        <v>-4</v>
      </c>
      <c r="CK27" s="33"/>
      <c r="CL27" s="34">
        <v>0.10299999999999999</v>
      </c>
      <c r="CM27" s="34">
        <v>0.12</v>
      </c>
      <c r="CN27" s="34">
        <v>-1.7000000000000001E-2</v>
      </c>
      <c r="CO27" s="35">
        <v>5</v>
      </c>
      <c r="CP27" s="35">
        <v>-5</v>
      </c>
      <c r="CS27" s="28"/>
      <c r="CT27" s="31">
        <v>1.1000000000000001</v>
      </c>
      <c r="CU27" s="31">
        <v>1.1399999999999999</v>
      </c>
      <c r="CV27" s="31">
        <v>-3.9999999999999813E-2</v>
      </c>
      <c r="CW27" s="32">
        <v>4</v>
      </c>
      <c r="CX27" s="32">
        <v>-4</v>
      </c>
      <c r="DB27" s="28"/>
      <c r="DC27" s="31">
        <v>0.85</v>
      </c>
      <c r="DD27" s="31">
        <v>0.90600000000000003</v>
      </c>
      <c r="DE27" s="31">
        <v>-5.600000000000005E-2</v>
      </c>
      <c r="DF27" s="32">
        <v>2</v>
      </c>
      <c r="DG27" s="32">
        <v>-2</v>
      </c>
      <c r="DK27" s="28"/>
      <c r="DL27" s="31">
        <v>3.22</v>
      </c>
      <c r="DM27" s="31">
        <v>1.31</v>
      </c>
      <c r="DN27" s="31">
        <v>1.9100000000000001</v>
      </c>
      <c r="DO27" s="32">
        <v>9</v>
      </c>
      <c r="DP27" s="32">
        <v>9</v>
      </c>
      <c r="DT27" s="28"/>
      <c r="DU27" s="31">
        <v>0.46700000000000003</v>
      </c>
      <c r="DV27" s="31">
        <v>0.433</v>
      </c>
      <c r="DW27" s="31">
        <v>3.400000000000003E-2</v>
      </c>
      <c r="DX27" s="32">
        <v>5</v>
      </c>
      <c r="DY27" s="32">
        <v>5</v>
      </c>
      <c r="EC27" s="33"/>
      <c r="ED27" s="34">
        <v>0.36499999999999999</v>
      </c>
      <c r="EE27" s="34">
        <v>0.53400000000000003</v>
      </c>
      <c r="EF27" s="34">
        <v>-0.16900000000000004</v>
      </c>
      <c r="EG27" s="35">
        <v>6</v>
      </c>
      <c r="EH27" s="35">
        <v>-6</v>
      </c>
      <c r="EL27" s="28"/>
      <c r="EM27" s="31">
        <v>0.86</v>
      </c>
      <c r="EN27" s="31">
        <v>0.90900000000000003</v>
      </c>
      <c r="EO27" s="31">
        <v>-4.9000000000000044E-2</v>
      </c>
      <c r="EP27" s="32">
        <v>6</v>
      </c>
      <c r="EQ27" s="32">
        <v>-6</v>
      </c>
      <c r="EU27" s="28"/>
      <c r="EV27" s="31">
        <v>55.1</v>
      </c>
      <c r="EW27" s="31">
        <v>60.8</v>
      </c>
      <c r="EX27" s="31">
        <v>-5.6999999999999957</v>
      </c>
      <c r="EY27" s="32">
        <v>6</v>
      </c>
      <c r="EZ27" s="32">
        <v>-6</v>
      </c>
      <c r="FF27" s="28"/>
      <c r="FG27" s="31">
        <v>4.8499999999999996</v>
      </c>
      <c r="FH27" s="31">
        <v>6.51</v>
      </c>
      <c r="FI27" s="31">
        <v>-1.6600000000000001</v>
      </c>
      <c r="FJ27" s="32">
        <v>8</v>
      </c>
      <c r="FK27" s="32">
        <v>-8</v>
      </c>
      <c r="FN27" s="28"/>
      <c r="FO27" s="31">
        <v>3.49</v>
      </c>
      <c r="FP27" s="31">
        <v>3.1</v>
      </c>
      <c r="FQ27" s="31">
        <v>0.39000000000000012</v>
      </c>
      <c r="FR27" s="32">
        <v>5</v>
      </c>
      <c r="FS27" s="32">
        <v>5</v>
      </c>
      <c r="FW27" s="28"/>
      <c r="FX27" s="31">
        <v>1.04</v>
      </c>
      <c r="FY27" s="31">
        <v>0.76</v>
      </c>
      <c r="FZ27" s="31">
        <v>0.28000000000000003</v>
      </c>
      <c r="GA27" s="32">
        <v>8</v>
      </c>
      <c r="GB27" s="32">
        <v>8</v>
      </c>
      <c r="GF27" s="28"/>
      <c r="GG27" s="31">
        <v>1.69</v>
      </c>
      <c r="GH27" s="31">
        <v>1.94</v>
      </c>
      <c r="GI27" s="31">
        <v>-0.25</v>
      </c>
      <c r="GJ27" s="32">
        <v>9</v>
      </c>
      <c r="GK27" s="32">
        <v>-9</v>
      </c>
      <c r="GO27" s="28"/>
      <c r="GP27" s="31">
        <v>0.24299999999999999</v>
      </c>
      <c r="GQ27" s="31">
        <v>0.13200000000000001</v>
      </c>
      <c r="GR27" s="31">
        <v>0.11099999999999999</v>
      </c>
      <c r="GS27" s="32">
        <v>2</v>
      </c>
      <c r="GT27" s="32">
        <v>2</v>
      </c>
      <c r="GY27" s="28"/>
      <c r="GZ27" s="31">
        <v>0.57899999999999996</v>
      </c>
      <c r="HA27" s="31">
        <v>0.56699999999999995</v>
      </c>
      <c r="HB27" s="31">
        <v>1.2000000000000011E-2</v>
      </c>
      <c r="HC27" s="32">
        <v>3</v>
      </c>
      <c r="HD27" s="32">
        <v>3</v>
      </c>
      <c r="HI27" s="33"/>
      <c r="HJ27" s="34">
        <v>7.6300000000000007E-2</v>
      </c>
      <c r="HK27" s="34">
        <v>5.7200000000000001E-2</v>
      </c>
      <c r="HL27" s="34">
        <v>1.9100000000000006E-2</v>
      </c>
      <c r="HM27" s="35">
        <v>5</v>
      </c>
      <c r="HN27" s="35">
        <v>5</v>
      </c>
    </row>
    <row r="28" spans="1:222" s="23" customFormat="1" x14ac:dyDescent="0.25">
      <c r="A28" s="9" t="s">
        <v>57</v>
      </c>
      <c r="B28" s="25">
        <v>0.5</v>
      </c>
      <c r="H28" s="28"/>
      <c r="I28" s="31">
        <v>1.91</v>
      </c>
      <c r="J28" s="31">
        <v>1.73</v>
      </c>
      <c r="K28" s="31">
        <v>0.17999999999999994</v>
      </c>
      <c r="L28" s="32">
        <v>3</v>
      </c>
      <c r="M28" s="32">
        <v>3</v>
      </c>
      <c r="O28" s="28"/>
      <c r="P28" s="31">
        <v>2.99</v>
      </c>
      <c r="Q28" s="31">
        <v>0</v>
      </c>
      <c r="R28" s="31">
        <v>2.99</v>
      </c>
      <c r="S28" s="32">
        <v>10</v>
      </c>
      <c r="T28" s="32">
        <v>10</v>
      </c>
      <c r="W28" s="28"/>
      <c r="X28" s="31">
        <v>2.7</v>
      </c>
      <c r="Y28" s="31">
        <v>1.21</v>
      </c>
      <c r="Z28" s="31">
        <v>1.4900000000000002</v>
      </c>
      <c r="AA28" s="32">
        <v>11</v>
      </c>
      <c r="AB28" s="32">
        <v>11</v>
      </c>
      <c r="AE28" s="28"/>
      <c r="AF28" s="31">
        <v>2.88</v>
      </c>
      <c r="AG28" s="31">
        <v>3.14</v>
      </c>
      <c r="AH28" s="31">
        <v>-0.26000000000000023</v>
      </c>
      <c r="AI28" s="32">
        <v>10</v>
      </c>
      <c r="AJ28" s="32">
        <v>-10</v>
      </c>
      <c r="AU28" s="28"/>
      <c r="AV28" s="31">
        <v>5.14</v>
      </c>
      <c r="AW28" s="31">
        <v>4.59</v>
      </c>
      <c r="AX28" s="31">
        <v>0.54999999999999982</v>
      </c>
      <c r="AY28" s="32">
        <v>9</v>
      </c>
      <c r="AZ28" s="32">
        <v>9</v>
      </c>
      <c r="BD28" s="36" t="s">
        <v>239</v>
      </c>
      <c r="BE28" s="31">
        <v>0.20300000000000001</v>
      </c>
      <c r="BF28" s="31">
        <v>0.182</v>
      </c>
      <c r="BG28" s="31"/>
      <c r="BH28" s="32"/>
      <c r="BI28" s="32"/>
      <c r="BL28" s="28"/>
      <c r="BM28" s="31">
        <v>3.41</v>
      </c>
      <c r="BN28" s="31">
        <v>3.87</v>
      </c>
      <c r="BO28" s="31">
        <v>-0.45999999999999996</v>
      </c>
      <c r="BP28" s="32">
        <v>9</v>
      </c>
      <c r="BQ28" s="32">
        <v>-9</v>
      </c>
      <c r="BT28" s="28"/>
      <c r="BU28" s="31">
        <v>0.83699999999999997</v>
      </c>
      <c r="BV28" s="31">
        <v>0.91</v>
      </c>
      <c r="BW28" s="31">
        <v>-7.3000000000000065E-2</v>
      </c>
      <c r="BX28" s="32">
        <v>8</v>
      </c>
      <c r="BY28" s="32">
        <v>-8</v>
      </c>
      <c r="CB28" s="33"/>
      <c r="CC28" s="34">
        <v>0.152</v>
      </c>
      <c r="CD28" s="34">
        <v>0.24</v>
      </c>
      <c r="CE28" s="34">
        <v>-8.7999999999999995E-2</v>
      </c>
      <c r="CF28" s="35">
        <v>8</v>
      </c>
      <c r="CG28" s="35">
        <v>-8</v>
      </c>
      <c r="CK28" s="36" t="s">
        <v>239</v>
      </c>
      <c r="CL28" s="31">
        <v>0.10299999999999999</v>
      </c>
      <c r="CM28" s="31">
        <v>0.12</v>
      </c>
      <c r="CN28" s="31"/>
      <c r="CO28" s="32"/>
      <c r="CP28" s="32"/>
      <c r="CS28" s="28"/>
      <c r="CT28" s="31">
        <v>1.52</v>
      </c>
      <c r="CU28" s="31">
        <v>1.55</v>
      </c>
      <c r="CV28" s="31">
        <v>-3.0000000000000027E-2</v>
      </c>
      <c r="CW28" s="32">
        <v>3</v>
      </c>
      <c r="CX28" s="32">
        <v>-3</v>
      </c>
      <c r="DB28" s="28"/>
      <c r="DC28" s="31">
        <v>1.85</v>
      </c>
      <c r="DD28" s="31">
        <v>1.88</v>
      </c>
      <c r="DE28" s="31">
        <v>-2.9999999999999805E-2</v>
      </c>
      <c r="DF28" s="32">
        <v>1</v>
      </c>
      <c r="DG28" s="32">
        <v>-1</v>
      </c>
      <c r="DK28" s="28"/>
      <c r="DL28" s="31">
        <v>6.87</v>
      </c>
      <c r="DM28" s="31">
        <v>2.25</v>
      </c>
      <c r="DN28" s="31">
        <v>4.62</v>
      </c>
      <c r="DO28" s="32">
        <v>11</v>
      </c>
      <c r="DP28" s="32">
        <v>11</v>
      </c>
      <c r="DT28" s="28"/>
      <c r="DU28" s="31">
        <v>1.44</v>
      </c>
      <c r="DV28" s="31">
        <v>1.55</v>
      </c>
      <c r="DW28" s="31">
        <v>-0.1100000000000001</v>
      </c>
      <c r="DX28" s="32">
        <v>8</v>
      </c>
      <c r="DY28" s="32">
        <v>-8</v>
      </c>
      <c r="EC28" s="36" t="s">
        <v>239</v>
      </c>
      <c r="ED28" s="31">
        <v>0.26800000000000002</v>
      </c>
      <c r="EE28" s="31">
        <v>0.33400000000000002</v>
      </c>
      <c r="EF28" s="31"/>
      <c r="EG28" s="32"/>
      <c r="EH28" s="32"/>
      <c r="EL28" s="28"/>
      <c r="EM28" s="31">
        <v>2.75</v>
      </c>
      <c r="EN28" s="31">
        <v>2.71</v>
      </c>
      <c r="EO28" s="31">
        <v>4.0000000000000036E-2</v>
      </c>
      <c r="EP28" s="32">
        <v>4.5</v>
      </c>
      <c r="EQ28" s="32">
        <v>4.5</v>
      </c>
      <c r="EU28" s="28"/>
      <c r="EV28" s="31">
        <v>41.4</v>
      </c>
      <c r="EW28" s="31">
        <v>38.6</v>
      </c>
      <c r="EX28" s="31">
        <v>2.7999999999999972</v>
      </c>
      <c r="EY28" s="32">
        <v>5</v>
      </c>
      <c r="EZ28" s="32">
        <v>5</v>
      </c>
      <c r="FF28" s="28"/>
      <c r="FG28" s="31">
        <v>13</v>
      </c>
      <c r="FH28" s="31">
        <v>12.6</v>
      </c>
      <c r="FI28" s="31">
        <v>0.40000000000000036</v>
      </c>
      <c r="FJ28" s="32">
        <v>2.5</v>
      </c>
      <c r="FK28" s="32">
        <v>2.5</v>
      </c>
      <c r="FN28" s="33"/>
      <c r="FO28" s="34">
        <v>8.08</v>
      </c>
      <c r="FP28" s="34">
        <v>8.1</v>
      </c>
      <c r="FQ28" s="34">
        <v>-1.9999999999999574E-2</v>
      </c>
      <c r="FR28" s="35">
        <v>2</v>
      </c>
      <c r="FS28" s="35">
        <v>-2</v>
      </c>
      <c r="FW28" s="28"/>
      <c r="FX28" s="31">
        <v>1.44</v>
      </c>
      <c r="FY28" s="31">
        <v>0.78300000000000003</v>
      </c>
      <c r="FZ28" s="31">
        <v>0.65699999999999992</v>
      </c>
      <c r="GA28" s="32">
        <v>10</v>
      </c>
      <c r="GB28" s="32">
        <v>10</v>
      </c>
      <c r="GF28" s="28"/>
      <c r="GG28" s="31">
        <v>1.1100000000000001</v>
      </c>
      <c r="GH28" s="31">
        <v>1.35</v>
      </c>
      <c r="GI28" s="31">
        <v>-0.24</v>
      </c>
      <c r="GJ28" s="32">
        <v>7.5</v>
      </c>
      <c r="GK28" s="32">
        <v>-7.5</v>
      </c>
      <c r="GO28" s="28"/>
      <c r="GP28" s="31">
        <v>0.65800000000000003</v>
      </c>
      <c r="GQ28" s="31">
        <v>0.35</v>
      </c>
      <c r="GR28" s="31">
        <v>0.30800000000000005</v>
      </c>
      <c r="GS28" s="32">
        <v>8</v>
      </c>
      <c r="GT28" s="32">
        <v>8</v>
      </c>
      <c r="GY28" s="28"/>
      <c r="GZ28" s="31">
        <v>0.78800000000000003</v>
      </c>
      <c r="HA28" s="31">
        <v>0.81100000000000005</v>
      </c>
      <c r="HB28" s="31">
        <v>-2.300000000000002E-2</v>
      </c>
      <c r="HC28" s="32">
        <v>5</v>
      </c>
      <c r="HD28" s="32">
        <v>-5</v>
      </c>
      <c r="HI28" s="36" t="s">
        <v>239</v>
      </c>
      <c r="HJ28" s="31">
        <v>0.11600000000000001</v>
      </c>
      <c r="HK28" s="31">
        <v>8.8099999999999998E-2</v>
      </c>
      <c r="HL28" s="31"/>
      <c r="HM28" s="32"/>
      <c r="HN28" s="32"/>
    </row>
    <row r="29" spans="1:222" s="23" customFormat="1" x14ac:dyDescent="0.25">
      <c r="A29" s="9" t="s">
        <v>58</v>
      </c>
      <c r="B29" s="25">
        <v>0.85199999999999998</v>
      </c>
      <c r="H29" s="28"/>
      <c r="I29" s="31">
        <v>6.69</v>
      </c>
      <c r="J29" s="31">
        <v>5.82</v>
      </c>
      <c r="K29" s="31">
        <v>0.87000000000000011</v>
      </c>
      <c r="L29" s="32">
        <v>12</v>
      </c>
      <c r="M29" s="32">
        <v>12</v>
      </c>
      <c r="O29" s="28"/>
      <c r="P29" s="31">
        <v>26.4</v>
      </c>
      <c r="Q29" s="31">
        <v>1.06</v>
      </c>
      <c r="R29" s="31">
        <v>25.34</v>
      </c>
      <c r="S29" s="32">
        <v>11</v>
      </c>
      <c r="T29" s="32">
        <v>11</v>
      </c>
      <c r="W29" s="28"/>
      <c r="X29" s="31">
        <v>3.42</v>
      </c>
      <c r="Y29" s="31">
        <v>2.74</v>
      </c>
      <c r="Z29" s="31">
        <v>0.67999999999999972</v>
      </c>
      <c r="AA29" s="32">
        <v>10</v>
      </c>
      <c r="AB29" s="32">
        <v>10</v>
      </c>
      <c r="AE29" s="28"/>
      <c r="AF29" s="31">
        <v>8.44</v>
      </c>
      <c r="AG29" s="31">
        <v>8.41</v>
      </c>
      <c r="AH29" s="31">
        <v>2.9999999999999361E-2</v>
      </c>
      <c r="AI29" s="32">
        <v>5</v>
      </c>
      <c r="AJ29" s="32">
        <v>5</v>
      </c>
      <c r="AU29" s="28"/>
      <c r="AV29" s="31">
        <v>6.32</v>
      </c>
      <c r="AW29" s="31">
        <v>5.67</v>
      </c>
      <c r="AX29" s="31">
        <v>0.65000000000000036</v>
      </c>
      <c r="AY29" s="32">
        <v>11</v>
      </c>
      <c r="AZ29" s="32">
        <v>11</v>
      </c>
      <c r="BD29" s="36" t="s">
        <v>240</v>
      </c>
      <c r="BE29" s="31">
        <v>1.5010000000000001</v>
      </c>
      <c r="BF29" s="31">
        <v>2.7029999999999998</v>
      </c>
      <c r="BG29" s="31"/>
      <c r="BH29" s="32"/>
      <c r="BI29" s="32"/>
      <c r="BL29" s="28"/>
      <c r="BM29" s="31">
        <v>25.7</v>
      </c>
      <c r="BN29" s="31">
        <v>28.3</v>
      </c>
      <c r="BO29" s="31">
        <v>-2.6000000000000014</v>
      </c>
      <c r="BP29" s="32">
        <v>10</v>
      </c>
      <c r="BQ29" s="32">
        <v>-10</v>
      </c>
      <c r="BT29" s="33"/>
      <c r="BU29" s="34">
        <v>0.311</v>
      </c>
      <c r="BV29" s="34">
        <v>0.314</v>
      </c>
      <c r="BW29" s="34">
        <v>-3.0000000000000027E-3</v>
      </c>
      <c r="BX29" s="35">
        <v>1</v>
      </c>
      <c r="BY29" s="35">
        <v>-1</v>
      </c>
      <c r="CB29" s="36" t="s">
        <v>239</v>
      </c>
      <c r="CC29" s="31">
        <v>0.20750000000000002</v>
      </c>
      <c r="CD29" s="31">
        <v>0.23799999999999999</v>
      </c>
      <c r="CE29" s="31"/>
      <c r="CF29" s="32"/>
      <c r="CG29" s="32"/>
      <c r="CK29" s="36" t="s">
        <v>240</v>
      </c>
      <c r="CL29" s="31">
        <v>1.494</v>
      </c>
      <c r="CM29" s="31">
        <v>1.6133999999999999</v>
      </c>
      <c r="CN29" s="31"/>
      <c r="CO29" s="32"/>
      <c r="CP29" s="32"/>
      <c r="CS29" s="33"/>
      <c r="CT29" s="34">
        <v>0.78</v>
      </c>
      <c r="CU29" s="34">
        <v>0.95599999999999996</v>
      </c>
      <c r="CV29" s="34">
        <v>-0.17599999999999993</v>
      </c>
      <c r="CW29" s="35">
        <v>7</v>
      </c>
      <c r="CX29" s="35">
        <v>-7</v>
      </c>
      <c r="DB29" s="28"/>
      <c r="DC29" s="31">
        <v>6.34</v>
      </c>
      <c r="DD29" s="31">
        <v>6.11</v>
      </c>
      <c r="DE29" s="31">
        <v>0.22999999999999954</v>
      </c>
      <c r="DF29" s="32">
        <v>9</v>
      </c>
      <c r="DG29" s="32">
        <v>9</v>
      </c>
      <c r="DK29" s="28"/>
      <c r="DL29" s="31">
        <v>8.0299999999999994</v>
      </c>
      <c r="DM29" s="31">
        <v>4.1500000000000004</v>
      </c>
      <c r="DN29" s="31">
        <v>3.879999999999999</v>
      </c>
      <c r="DO29" s="32">
        <v>10</v>
      </c>
      <c r="DP29" s="32">
        <v>10</v>
      </c>
      <c r="DT29" s="33"/>
      <c r="DU29" s="34">
        <v>0.99199999999999999</v>
      </c>
      <c r="DV29" s="34">
        <v>0.94199999999999995</v>
      </c>
      <c r="DW29" s="34">
        <v>5.0000000000000044E-2</v>
      </c>
      <c r="DX29" s="35">
        <v>6</v>
      </c>
      <c r="DY29" s="35">
        <v>6</v>
      </c>
      <c r="EC29" s="36" t="s">
        <v>240</v>
      </c>
      <c r="ED29" s="31">
        <v>1.9837000000000002</v>
      </c>
      <c r="EE29" s="31">
        <v>2.3410000000000002</v>
      </c>
      <c r="EF29" s="31"/>
      <c r="EG29" s="32"/>
      <c r="EH29" s="32"/>
      <c r="EL29" s="28"/>
      <c r="EM29" s="31">
        <v>20.3</v>
      </c>
      <c r="EN29" s="31">
        <v>19</v>
      </c>
      <c r="EO29" s="31">
        <v>1.3000000000000007</v>
      </c>
      <c r="EP29" s="32">
        <v>10</v>
      </c>
      <c r="EQ29" s="32">
        <v>10</v>
      </c>
      <c r="EU29" s="28"/>
      <c r="EV29" s="31">
        <v>48.3</v>
      </c>
      <c r="EW29" s="31">
        <v>36.9</v>
      </c>
      <c r="EX29" s="31">
        <v>11.399999999999999</v>
      </c>
      <c r="EY29" s="32">
        <v>11</v>
      </c>
      <c r="EZ29" s="32">
        <v>11</v>
      </c>
      <c r="FF29" s="28"/>
      <c r="FG29" s="31">
        <v>13.5</v>
      </c>
      <c r="FH29" s="31">
        <v>23.7</v>
      </c>
      <c r="FI29" s="31">
        <v>-10.199999999999999</v>
      </c>
      <c r="FJ29" s="32">
        <v>11</v>
      </c>
      <c r="FK29" s="32">
        <v>-11</v>
      </c>
      <c r="FN29" s="36" t="s">
        <v>239</v>
      </c>
      <c r="FO29" s="31">
        <v>4.53</v>
      </c>
      <c r="FP29" s="31">
        <v>5.13</v>
      </c>
      <c r="FQ29" s="31"/>
      <c r="FR29" s="32"/>
      <c r="FS29" s="32"/>
      <c r="FW29" s="28"/>
      <c r="FX29" s="31">
        <v>3.3</v>
      </c>
      <c r="FY29" s="31">
        <v>3.08</v>
      </c>
      <c r="FZ29" s="31">
        <v>0.21999999999999975</v>
      </c>
      <c r="GA29" s="32">
        <v>7</v>
      </c>
      <c r="GB29" s="32">
        <v>7</v>
      </c>
      <c r="GF29" s="28"/>
      <c r="GG29" s="31">
        <v>4.58</v>
      </c>
      <c r="GH29" s="31">
        <v>5.22</v>
      </c>
      <c r="GI29" s="31">
        <v>-0.63999999999999968</v>
      </c>
      <c r="GJ29" s="32">
        <v>10</v>
      </c>
      <c r="GK29" s="32">
        <v>-10</v>
      </c>
      <c r="GO29" s="28"/>
      <c r="GP29" s="31">
        <v>1.23</v>
      </c>
      <c r="GQ29" s="31">
        <v>0.71299999999999997</v>
      </c>
      <c r="GR29" s="31">
        <v>0.51700000000000002</v>
      </c>
      <c r="GS29" s="32">
        <v>9</v>
      </c>
      <c r="GT29" s="32">
        <v>9</v>
      </c>
      <c r="GY29" s="28"/>
      <c r="GZ29" s="31">
        <v>1.68</v>
      </c>
      <c r="HA29" s="31">
        <v>1.8</v>
      </c>
      <c r="HB29" s="31">
        <v>-0.12000000000000011</v>
      </c>
      <c r="HC29" s="32">
        <v>9</v>
      </c>
      <c r="HD29" s="32">
        <v>-9</v>
      </c>
      <c r="HI29" s="36" t="s">
        <v>240</v>
      </c>
      <c r="HJ29" s="31">
        <v>1.4216</v>
      </c>
      <c r="HK29" s="31">
        <v>1.3722000000000001</v>
      </c>
      <c r="HL29" s="31"/>
      <c r="HM29" s="32"/>
      <c r="HN29" s="32"/>
    </row>
    <row r="30" spans="1:222" s="23" customFormat="1" ht="15.75" thickBot="1" x14ac:dyDescent="0.3">
      <c r="A30" s="9" t="s">
        <v>59</v>
      </c>
      <c r="B30" s="25">
        <v>0.64600000000000002</v>
      </c>
      <c r="H30" s="28"/>
      <c r="I30" s="31">
        <v>9.06</v>
      </c>
      <c r="J30" s="31">
        <v>8.33</v>
      </c>
      <c r="K30" s="31">
        <v>0.73000000000000043</v>
      </c>
      <c r="L30" s="32">
        <v>10</v>
      </c>
      <c r="M30" s="32">
        <v>10</v>
      </c>
      <c r="O30" s="28"/>
      <c r="P30" s="31">
        <v>3.94</v>
      </c>
      <c r="Q30" s="31">
        <v>1.82</v>
      </c>
      <c r="R30" s="31">
        <v>2.12</v>
      </c>
      <c r="S30" s="32">
        <v>8</v>
      </c>
      <c r="T30" s="32">
        <v>8</v>
      </c>
      <c r="W30" s="28"/>
      <c r="X30" s="31">
        <v>1.95</v>
      </c>
      <c r="Y30" s="31">
        <v>1.92</v>
      </c>
      <c r="Z30" s="31">
        <v>3.0000000000000027E-2</v>
      </c>
      <c r="AA30" s="32">
        <v>1</v>
      </c>
      <c r="AB30" s="32">
        <v>1</v>
      </c>
      <c r="AE30" s="28"/>
      <c r="AF30" s="31">
        <v>5.7</v>
      </c>
      <c r="AG30" s="31">
        <v>5.34</v>
      </c>
      <c r="AH30" s="31">
        <v>0.36000000000000032</v>
      </c>
      <c r="AI30" s="32">
        <v>11</v>
      </c>
      <c r="AJ30" s="32">
        <v>11</v>
      </c>
      <c r="AU30" s="28"/>
      <c r="AV30" s="31">
        <v>4.72</v>
      </c>
      <c r="AW30" s="31">
        <v>5.17</v>
      </c>
      <c r="AX30" s="31">
        <v>-0.45000000000000018</v>
      </c>
      <c r="AY30" s="32">
        <v>8</v>
      </c>
      <c r="AZ30" s="32">
        <v>-8</v>
      </c>
      <c r="BD30" s="37" t="s">
        <v>241</v>
      </c>
      <c r="BE30" s="38">
        <v>7</v>
      </c>
      <c r="BF30" s="38">
        <v>7</v>
      </c>
      <c r="BG30" s="38"/>
      <c r="BH30" s="38"/>
      <c r="BI30" s="38"/>
      <c r="BL30" s="33"/>
      <c r="BM30" s="34">
        <v>0.98899999999999999</v>
      </c>
      <c r="BN30" s="34">
        <v>0.90700000000000003</v>
      </c>
      <c r="BO30" s="34">
        <v>8.1999999999999962E-2</v>
      </c>
      <c r="BP30" s="35">
        <v>5</v>
      </c>
      <c r="BQ30" s="35">
        <v>5</v>
      </c>
      <c r="BT30" s="36" t="s">
        <v>239</v>
      </c>
      <c r="BU30" s="31">
        <v>0.29699999999999999</v>
      </c>
      <c r="BV30" s="31">
        <v>0.28899999999999998</v>
      </c>
      <c r="BW30" s="31"/>
      <c r="BX30" s="32"/>
      <c r="BY30" s="32"/>
      <c r="CB30" s="36" t="s">
        <v>240</v>
      </c>
      <c r="CC30" s="31">
        <v>2.6890000000000001</v>
      </c>
      <c r="CD30" s="31">
        <v>2.7669999999999999</v>
      </c>
      <c r="CE30" s="31"/>
      <c r="CF30" s="32"/>
      <c r="CG30" s="32"/>
      <c r="CK30" s="37" t="s">
        <v>241</v>
      </c>
      <c r="CL30" s="38">
        <v>7</v>
      </c>
      <c r="CM30" s="38">
        <v>7</v>
      </c>
      <c r="CN30" s="38"/>
      <c r="CO30" s="38"/>
      <c r="CP30" s="38"/>
      <c r="CS30" s="36" t="s">
        <v>239</v>
      </c>
      <c r="CT30" s="31">
        <v>0.78</v>
      </c>
      <c r="CU30" s="31">
        <v>0.95599999999999996</v>
      </c>
      <c r="CV30" s="31"/>
      <c r="CW30" s="32"/>
      <c r="CX30" s="32"/>
      <c r="DB30" s="33"/>
      <c r="DC30" s="34">
        <v>3.54</v>
      </c>
      <c r="DD30" s="34">
        <v>3.44</v>
      </c>
      <c r="DE30" s="34">
        <v>0.10000000000000009</v>
      </c>
      <c r="DF30" s="35">
        <v>4.5</v>
      </c>
      <c r="DG30" s="35">
        <v>4.5</v>
      </c>
      <c r="DK30" s="28"/>
      <c r="DL30" s="31">
        <v>5.71</v>
      </c>
      <c r="DM30" s="31">
        <v>3.91</v>
      </c>
      <c r="DN30" s="31">
        <v>1.7999999999999998</v>
      </c>
      <c r="DO30" s="32">
        <v>8</v>
      </c>
      <c r="DP30" s="32">
        <v>8</v>
      </c>
      <c r="DT30" s="36" t="s">
        <v>239</v>
      </c>
      <c r="DU30" s="31">
        <v>0.60799999999999998</v>
      </c>
      <c r="DV30" s="31">
        <v>0.53600000000000003</v>
      </c>
      <c r="DW30" s="31"/>
      <c r="DX30" s="32"/>
      <c r="DY30" s="32"/>
      <c r="EC30" s="37" t="s">
        <v>241</v>
      </c>
      <c r="ED30" s="38">
        <v>7</v>
      </c>
      <c r="EE30" s="38">
        <v>7</v>
      </c>
      <c r="EF30" s="38"/>
      <c r="EG30" s="38"/>
      <c r="EH30" s="38"/>
      <c r="EL30" s="33"/>
      <c r="EM30" s="34">
        <v>1.73</v>
      </c>
      <c r="EN30" s="34">
        <v>1.73</v>
      </c>
      <c r="EO30" s="34">
        <v>0</v>
      </c>
      <c r="EP30" s="35">
        <v>1</v>
      </c>
      <c r="EQ30" s="35">
        <v>1</v>
      </c>
      <c r="EU30" s="28"/>
      <c r="EV30" s="31">
        <v>112</v>
      </c>
      <c r="EW30" s="31">
        <v>104</v>
      </c>
      <c r="EX30" s="31">
        <v>8</v>
      </c>
      <c r="EY30" s="32">
        <v>10</v>
      </c>
      <c r="EZ30" s="32">
        <v>10</v>
      </c>
      <c r="FF30" s="28"/>
      <c r="FG30" s="31">
        <v>32.6</v>
      </c>
      <c r="FH30" s="31">
        <v>29.7</v>
      </c>
      <c r="FI30" s="31">
        <v>2.9000000000000021</v>
      </c>
      <c r="FJ30" s="32">
        <v>9</v>
      </c>
      <c r="FK30" s="32">
        <v>9</v>
      </c>
      <c r="FN30" s="36" t="s">
        <v>240</v>
      </c>
      <c r="FO30" s="31">
        <v>48.195999999999998</v>
      </c>
      <c r="FP30" s="31">
        <v>47.466999999999992</v>
      </c>
      <c r="FQ30" s="31"/>
      <c r="FR30" s="32"/>
      <c r="FS30" s="32"/>
      <c r="FW30" s="33"/>
      <c r="FX30" s="34">
        <v>2.0299999999999998</v>
      </c>
      <c r="FY30" s="34">
        <v>1.97</v>
      </c>
      <c r="FZ30" s="34">
        <v>5.9999999999999831E-2</v>
      </c>
      <c r="GA30" s="35">
        <v>4.5</v>
      </c>
      <c r="GB30" s="35">
        <v>4.5</v>
      </c>
      <c r="GF30" s="33"/>
      <c r="GG30" s="34">
        <v>2.72</v>
      </c>
      <c r="GH30" s="34">
        <v>2.77</v>
      </c>
      <c r="GI30" s="34">
        <v>-4.9999999999999822E-2</v>
      </c>
      <c r="GJ30" s="35">
        <v>2</v>
      </c>
      <c r="GK30" s="35">
        <v>-2</v>
      </c>
      <c r="GO30" s="33"/>
      <c r="GP30" s="34">
        <v>0.92700000000000005</v>
      </c>
      <c r="GQ30" s="34">
        <v>0.77</v>
      </c>
      <c r="GR30" s="34">
        <v>0.15700000000000003</v>
      </c>
      <c r="GS30" s="35">
        <v>4</v>
      </c>
      <c r="GT30" s="35">
        <v>4</v>
      </c>
      <c r="GY30" s="33"/>
      <c r="GZ30" s="34">
        <v>1.45</v>
      </c>
      <c r="HA30" s="34">
        <v>1.4</v>
      </c>
      <c r="HB30" s="34">
        <v>5.0000000000000044E-2</v>
      </c>
      <c r="HC30" s="35">
        <v>7</v>
      </c>
      <c r="HD30" s="35">
        <v>7</v>
      </c>
      <c r="HI30" s="37" t="s">
        <v>241</v>
      </c>
      <c r="HJ30" s="38">
        <v>7</v>
      </c>
      <c r="HK30" s="38">
        <v>7</v>
      </c>
      <c r="HL30" s="38"/>
      <c r="HM30" s="38"/>
      <c r="HN30" s="38"/>
    </row>
    <row r="31" spans="1:222" s="23" customFormat="1" ht="15.75" thickBot="1" x14ac:dyDescent="0.3">
      <c r="A31" s="9" t="s">
        <v>60</v>
      </c>
      <c r="B31" s="25">
        <v>0.36699999999999999</v>
      </c>
      <c r="H31" s="28"/>
      <c r="I31" s="31">
        <v>7.52</v>
      </c>
      <c r="J31" s="31">
        <v>7.81</v>
      </c>
      <c r="K31" s="31">
        <v>-0.29000000000000004</v>
      </c>
      <c r="L31" s="32">
        <v>9</v>
      </c>
      <c r="M31" s="32">
        <v>-9</v>
      </c>
      <c r="O31" s="33"/>
      <c r="P31" s="34">
        <v>0.107</v>
      </c>
      <c r="Q31" s="34">
        <v>0</v>
      </c>
      <c r="R31" s="34">
        <v>0.107</v>
      </c>
      <c r="S31" s="35">
        <v>1</v>
      </c>
      <c r="T31" s="35">
        <v>1</v>
      </c>
      <c r="W31" s="33"/>
      <c r="X31" s="34">
        <v>8.9300000000000004E-2</v>
      </c>
      <c r="Y31" s="34">
        <v>0</v>
      </c>
      <c r="Z31" s="34">
        <v>8.9300000000000004E-2</v>
      </c>
      <c r="AA31" s="35">
        <v>3</v>
      </c>
      <c r="AB31" s="35">
        <v>3</v>
      </c>
      <c r="AE31" s="33"/>
      <c r="AF31" s="34">
        <v>0.13800000000000001</v>
      </c>
      <c r="AG31" s="34">
        <v>0.14499999999999999</v>
      </c>
      <c r="AH31" s="34">
        <v>-6.9999999999999785E-3</v>
      </c>
      <c r="AI31" s="35">
        <v>1</v>
      </c>
      <c r="AJ31" s="35">
        <v>-1</v>
      </c>
      <c r="AU31" s="33"/>
      <c r="AV31" s="34">
        <v>0.107</v>
      </c>
      <c r="AW31" s="34">
        <v>0</v>
      </c>
      <c r="AX31" s="34">
        <v>0.107</v>
      </c>
      <c r="AY31" s="35">
        <v>5</v>
      </c>
      <c r="AZ31" s="35">
        <v>5</v>
      </c>
      <c r="BD31" s="24"/>
      <c r="BE31" s="24"/>
      <c r="BF31" s="24"/>
      <c r="BG31" s="24"/>
      <c r="BH31" s="24"/>
      <c r="BI31" s="24"/>
      <c r="BL31" s="36" t="s">
        <v>239</v>
      </c>
      <c r="BM31" s="31">
        <v>1.345</v>
      </c>
      <c r="BN31" s="31">
        <v>1.385</v>
      </c>
      <c r="BO31" s="31"/>
      <c r="BP31" s="32"/>
      <c r="BQ31" s="32"/>
      <c r="BT31" s="36" t="s">
        <v>240</v>
      </c>
      <c r="BU31" s="31">
        <v>3.2519999999999998</v>
      </c>
      <c r="BV31" s="31">
        <v>2.9069000000000003</v>
      </c>
      <c r="BW31" s="31"/>
      <c r="BX31" s="32"/>
      <c r="BY31" s="32"/>
      <c r="CB31" s="37" t="s">
        <v>241</v>
      </c>
      <c r="CC31" s="38">
        <v>8</v>
      </c>
      <c r="CD31" s="38">
        <v>8</v>
      </c>
      <c r="CE31" s="38"/>
      <c r="CF31" s="38"/>
      <c r="CG31" s="38"/>
      <c r="CK31" s="24"/>
      <c r="CL31" s="24"/>
      <c r="CM31" s="24"/>
      <c r="CN31" s="24"/>
      <c r="CO31" s="24"/>
      <c r="CP31" s="24"/>
      <c r="CS31" s="36" t="s">
        <v>240</v>
      </c>
      <c r="CT31" s="31">
        <v>30.494</v>
      </c>
      <c r="CU31" s="31">
        <v>33.582999999999998</v>
      </c>
      <c r="CV31" s="31"/>
      <c r="CW31" s="32"/>
      <c r="CX31" s="32"/>
      <c r="DB31" s="36" t="s">
        <v>239</v>
      </c>
      <c r="DC31" s="31">
        <v>2.54</v>
      </c>
      <c r="DD31" s="31">
        <v>2.645</v>
      </c>
      <c r="DE31" s="31"/>
      <c r="DF31" s="32"/>
      <c r="DG31" s="32"/>
      <c r="DK31" s="33"/>
      <c r="DL31" s="34">
        <v>0.31900000000000001</v>
      </c>
      <c r="DM31" s="34">
        <v>0</v>
      </c>
      <c r="DN31" s="34">
        <v>0.31900000000000001</v>
      </c>
      <c r="DO31" s="35">
        <v>1</v>
      </c>
      <c r="DP31" s="35">
        <v>1</v>
      </c>
      <c r="DT31" s="36" t="s">
        <v>240</v>
      </c>
      <c r="DU31" s="31">
        <v>18.805</v>
      </c>
      <c r="DV31" s="31">
        <v>19.451000000000001</v>
      </c>
      <c r="DW31" s="31"/>
      <c r="DX31" s="32"/>
      <c r="DY31" s="32"/>
      <c r="EC31" s="24"/>
      <c r="ED31" s="24"/>
      <c r="EE31" s="24"/>
      <c r="EF31" s="24"/>
      <c r="EG31" s="24"/>
      <c r="EH31" s="24"/>
      <c r="EL31" s="36" t="s">
        <v>239</v>
      </c>
      <c r="EM31" s="31">
        <v>1.6</v>
      </c>
      <c r="EN31" s="31">
        <v>1.605</v>
      </c>
      <c r="EO31" s="31"/>
      <c r="EP31" s="32"/>
      <c r="EQ31" s="32"/>
      <c r="EU31" s="28"/>
      <c r="EV31" s="31">
        <v>501</v>
      </c>
      <c r="EW31" s="31">
        <v>514</v>
      </c>
      <c r="EX31" s="31">
        <v>-13</v>
      </c>
      <c r="EY31" s="32">
        <v>12</v>
      </c>
      <c r="EZ31" s="32">
        <v>-12</v>
      </c>
      <c r="FF31" s="33"/>
      <c r="FG31" s="34">
        <v>1.39</v>
      </c>
      <c r="FH31" s="34">
        <v>0.92700000000000005</v>
      </c>
      <c r="FI31" s="34">
        <v>0.46299999999999986</v>
      </c>
      <c r="FJ31" s="35">
        <v>4</v>
      </c>
      <c r="FK31" s="35">
        <v>4</v>
      </c>
      <c r="FN31" s="37" t="s">
        <v>241</v>
      </c>
      <c r="FO31" s="38">
        <v>8</v>
      </c>
      <c r="FP31" s="38">
        <v>8</v>
      </c>
      <c r="FQ31" s="38"/>
      <c r="FR31" s="38"/>
      <c r="FS31" s="38"/>
      <c r="FW31" s="36" t="s">
        <v>239</v>
      </c>
      <c r="FX31" s="31">
        <v>1.3149999999999999</v>
      </c>
      <c r="FY31" s="31">
        <v>1.115</v>
      </c>
      <c r="FZ31" s="31"/>
      <c r="GA31" s="32"/>
      <c r="GB31" s="32"/>
      <c r="GF31" s="36" t="s">
        <v>239</v>
      </c>
      <c r="GG31" s="31">
        <v>2.0099999999999998</v>
      </c>
      <c r="GH31" s="31">
        <v>2.16</v>
      </c>
      <c r="GI31" s="31"/>
      <c r="GJ31" s="32"/>
      <c r="GK31" s="32"/>
      <c r="GO31" s="36" t="s">
        <v>239</v>
      </c>
      <c r="GP31" s="31">
        <v>0.66</v>
      </c>
      <c r="GQ31" s="31">
        <v>0.38849999999999996</v>
      </c>
      <c r="GR31" s="31"/>
      <c r="GS31" s="32"/>
      <c r="GT31" s="32"/>
      <c r="GY31" s="36" t="s">
        <v>239</v>
      </c>
      <c r="GZ31" s="31">
        <v>0.72750000000000004</v>
      </c>
      <c r="HA31" s="31">
        <v>0.76600000000000001</v>
      </c>
      <c r="HB31" s="31"/>
      <c r="HC31" s="32"/>
      <c r="HD31" s="32"/>
      <c r="HI31" s="24"/>
      <c r="HJ31" s="24"/>
      <c r="HK31" s="24"/>
      <c r="HL31" s="24"/>
      <c r="HM31" s="24"/>
      <c r="HN31" s="24"/>
    </row>
    <row r="32" spans="1:222" s="23" customFormat="1" ht="15.75" thickBot="1" x14ac:dyDescent="0.3">
      <c r="A32" s="9" t="s">
        <v>61</v>
      </c>
      <c r="B32" s="25">
        <v>0.76100000000000001</v>
      </c>
      <c r="H32" s="33"/>
      <c r="I32" s="34">
        <v>0.15</v>
      </c>
      <c r="J32" s="34">
        <v>0.105</v>
      </c>
      <c r="K32" s="34">
        <v>4.4999999999999998E-2</v>
      </c>
      <c r="L32" s="35">
        <v>1</v>
      </c>
      <c r="M32" s="35">
        <v>1</v>
      </c>
      <c r="O32" s="36" t="s">
        <v>239</v>
      </c>
      <c r="P32" s="31">
        <v>1.86</v>
      </c>
      <c r="Q32" s="31">
        <v>0.104</v>
      </c>
      <c r="R32" s="31"/>
      <c r="S32" s="32"/>
      <c r="T32" s="32"/>
      <c r="W32" s="36" t="s">
        <v>239</v>
      </c>
      <c r="X32" s="31">
        <v>1.1399999999999999</v>
      </c>
      <c r="Y32" s="31">
        <v>1.0900000000000001</v>
      </c>
      <c r="Z32" s="31"/>
      <c r="AA32" s="32"/>
      <c r="AB32" s="32"/>
      <c r="AE32" s="36" t="s">
        <v>239</v>
      </c>
      <c r="AF32" s="31">
        <v>3.16</v>
      </c>
      <c r="AG32" s="31">
        <v>3.11</v>
      </c>
      <c r="AH32" s="31"/>
      <c r="AI32" s="32"/>
      <c r="AJ32" s="32"/>
      <c r="AU32" s="36" t="s">
        <v>239</v>
      </c>
      <c r="AV32" s="31">
        <v>2.6</v>
      </c>
      <c r="AW32" s="31">
        <v>2.5499999999999998</v>
      </c>
      <c r="AX32" s="31"/>
      <c r="AY32" s="32"/>
      <c r="AZ32" s="32"/>
      <c r="BD32" s="26" t="s">
        <v>242</v>
      </c>
      <c r="BE32" s="24"/>
      <c r="BF32" s="24"/>
      <c r="BG32" s="24"/>
      <c r="BH32" s="24"/>
      <c r="BI32" s="24"/>
      <c r="BL32" s="36" t="s">
        <v>240</v>
      </c>
      <c r="BM32" s="31">
        <v>41.394999999999996</v>
      </c>
      <c r="BN32" s="31">
        <v>44.727000000000004</v>
      </c>
      <c r="BO32" s="31"/>
      <c r="BP32" s="32"/>
      <c r="BQ32" s="32"/>
      <c r="BT32" s="37" t="s">
        <v>241</v>
      </c>
      <c r="BU32" s="38">
        <v>9</v>
      </c>
      <c r="BV32" s="38">
        <v>9</v>
      </c>
      <c r="BW32" s="38"/>
      <c r="BX32" s="38"/>
      <c r="BY32" s="38"/>
      <c r="CB32" s="24"/>
      <c r="CC32" s="24"/>
      <c r="CD32" s="24"/>
      <c r="CE32" s="24"/>
      <c r="CF32" s="24"/>
      <c r="CG32" s="24"/>
      <c r="CK32" s="26" t="s">
        <v>242</v>
      </c>
      <c r="CL32" s="24"/>
      <c r="CM32" s="24"/>
      <c r="CN32" s="24"/>
      <c r="CO32" s="24"/>
      <c r="CP32" s="24"/>
      <c r="CS32" s="37" t="s">
        <v>241</v>
      </c>
      <c r="CT32" s="38">
        <v>9</v>
      </c>
      <c r="CU32" s="38">
        <v>9</v>
      </c>
      <c r="CV32" s="38"/>
      <c r="CW32" s="38"/>
      <c r="CX32" s="38"/>
      <c r="DB32" s="36" t="s">
        <v>240</v>
      </c>
      <c r="DC32" s="31">
        <v>34.42</v>
      </c>
      <c r="DD32" s="31">
        <v>34.516000000000005</v>
      </c>
      <c r="DE32" s="31"/>
      <c r="DF32" s="32"/>
      <c r="DG32" s="32"/>
      <c r="DK32" s="36" t="s">
        <v>239</v>
      </c>
      <c r="DL32" s="31">
        <v>3.55</v>
      </c>
      <c r="DM32" s="31">
        <v>1.82</v>
      </c>
      <c r="DN32" s="31"/>
      <c r="DO32" s="32"/>
      <c r="DP32" s="32"/>
      <c r="DT32" s="37" t="s">
        <v>241</v>
      </c>
      <c r="DU32" s="38">
        <v>9</v>
      </c>
      <c r="DV32" s="38">
        <v>9</v>
      </c>
      <c r="DW32" s="38"/>
      <c r="DX32" s="38"/>
      <c r="DY32" s="38"/>
      <c r="EC32" s="26" t="s">
        <v>242</v>
      </c>
      <c r="ED32" s="24"/>
      <c r="EE32" s="24"/>
      <c r="EF32" s="24"/>
      <c r="EG32" s="24"/>
      <c r="EH32" s="24"/>
      <c r="EL32" s="36" t="s">
        <v>240</v>
      </c>
      <c r="EM32" s="31">
        <v>34.271000000000001</v>
      </c>
      <c r="EN32" s="31">
        <v>32.156999999999996</v>
      </c>
      <c r="EO32" s="31"/>
      <c r="EP32" s="32"/>
      <c r="EQ32" s="32"/>
      <c r="EU32" s="33"/>
      <c r="EV32" s="34">
        <v>2.9</v>
      </c>
      <c r="EW32" s="34">
        <v>1.85</v>
      </c>
      <c r="EX32" s="34">
        <v>1.0499999999999998</v>
      </c>
      <c r="EY32" s="35">
        <v>2</v>
      </c>
      <c r="EZ32" s="35">
        <v>2</v>
      </c>
      <c r="FF32" s="36" t="s">
        <v>239</v>
      </c>
      <c r="FG32" s="31">
        <v>11.7</v>
      </c>
      <c r="FH32" s="31">
        <v>11.3</v>
      </c>
      <c r="FI32" s="31"/>
      <c r="FJ32" s="32"/>
      <c r="FK32" s="32"/>
      <c r="FN32" s="24"/>
      <c r="FO32" s="24"/>
      <c r="FP32" s="24"/>
      <c r="FQ32" s="24"/>
      <c r="FR32" s="24"/>
      <c r="FS32" s="24"/>
      <c r="FW32" s="36" t="s">
        <v>240</v>
      </c>
      <c r="FX32" s="31">
        <v>17.581999999999997</v>
      </c>
      <c r="FY32" s="31">
        <v>16.131999999999998</v>
      </c>
      <c r="FZ32" s="31"/>
      <c r="GA32" s="32"/>
      <c r="GB32" s="32"/>
      <c r="GF32" s="36" t="s">
        <v>240</v>
      </c>
      <c r="GG32" s="31">
        <v>21.393999999999998</v>
      </c>
      <c r="GH32" s="31">
        <v>23.278999999999996</v>
      </c>
      <c r="GI32" s="31"/>
      <c r="GJ32" s="32"/>
      <c r="GK32" s="32"/>
      <c r="GO32" s="36" t="s">
        <v>240</v>
      </c>
      <c r="GP32" s="31">
        <v>6.944</v>
      </c>
      <c r="GQ32" s="31">
        <v>5.7119999999999997</v>
      </c>
      <c r="GR32" s="31"/>
      <c r="GS32" s="32"/>
      <c r="GT32" s="32"/>
      <c r="GY32" s="36" t="s">
        <v>240</v>
      </c>
      <c r="GZ32" s="31">
        <v>9.2580000000000009</v>
      </c>
      <c r="HA32" s="31">
        <v>9.6269999999999989</v>
      </c>
      <c r="HB32" s="31"/>
      <c r="HC32" s="32"/>
      <c r="HD32" s="32"/>
      <c r="HI32" s="26" t="s">
        <v>242</v>
      </c>
      <c r="HJ32" s="24"/>
      <c r="HK32" s="24"/>
      <c r="HL32" s="24"/>
      <c r="HM32" s="24"/>
      <c r="HN32" s="24"/>
    </row>
    <row r="33" spans="1:222" s="23" customFormat="1" ht="15.75" thickBot="1" x14ac:dyDescent="0.3">
      <c r="A33" s="9" t="s">
        <v>62</v>
      </c>
      <c r="B33" s="25">
        <v>0.18</v>
      </c>
      <c r="H33" s="36" t="s">
        <v>239</v>
      </c>
      <c r="I33" s="31">
        <v>4.5750000000000002</v>
      </c>
      <c r="J33" s="31">
        <v>4.34</v>
      </c>
      <c r="K33" s="31"/>
      <c r="L33" s="32"/>
      <c r="M33" s="32"/>
      <c r="O33" s="36" t="s">
        <v>240</v>
      </c>
      <c r="P33" s="31">
        <v>46.32</v>
      </c>
      <c r="Q33" s="31">
        <v>6.3119999999999994</v>
      </c>
      <c r="R33" s="31"/>
      <c r="S33" s="32"/>
      <c r="T33" s="32"/>
      <c r="W33" s="36" t="s">
        <v>240</v>
      </c>
      <c r="X33" s="31">
        <v>17.942300000000003</v>
      </c>
      <c r="Y33" s="31">
        <v>14.853999999999999</v>
      </c>
      <c r="Z33" s="31"/>
      <c r="AA33" s="32"/>
      <c r="AB33" s="32"/>
      <c r="AE33" s="36" t="s">
        <v>240</v>
      </c>
      <c r="AF33" s="31">
        <v>38.953999999999994</v>
      </c>
      <c r="AG33" s="31">
        <v>38.552</v>
      </c>
      <c r="AH33" s="31"/>
      <c r="AI33" s="32"/>
      <c r="AJ33" s="32"/>
      <c r="AU33" s="36" t="s">
        <v>240</v>
      </c>
      <c r="AV33" s="31">
        <v>77.753999999999991</v>
      </c>
      <c r="AW33" s="31">
        <v>76.19</v>
      </c>
      <c r="AX33" s="31"/>
      <c r="AY33" s="32"/>
      <c r="AZ33" s="32"/>
      <c r="BD33" s="27"/>
      <c r="BE33" s="27" t="s">
        <v>239</v>
      </c>
      <c r="BF33" s="27" t="s">
        <v>240</v>
      </c>
      <c r="BG33" s="27" t="s">
        <v>241</v>
      </c>
      <c r="BH33" s="24"/>
      <c r="BI33" s="24"/>
      <c r="BL33" s="37" t="s">
        <v>241</v>
      </c>
      <c r="BM33" s="38">
        <v>10</v>
      </c>
      <c r="BN33" s="38">
        <v>10</v>
      </c>
      <c r="BO33" s="38"/>
      <c r="BP33" s="38"/>
      <c r="BQ33" s="38"/>
      <c r="BT33" s="24"/>
      <c r="BU33" s="24"/>
      <c r="BV33" s="24"/>
      <c r="BW33" s="24"/>
      <c r="BX33" s="24"/>
      <c r="BY33" s="24"/>
      <c r="CB33" s="26" t="s">
        <v>242</v>
      </c>
      <c r="CC33" s="24"/>
      <c r="CD33" s="24"/>
      <c r="CE33" s="24"/>
      <c r="CF33" s="24"/>
      <c r="CG33" s="24"/>
      <c r="CK33" s="27"/>
      <c r="CL33" s="27" t="s">
        <v>239</v>
      </c>
      <c r="CM33" s="27" t="s">
        <v>240</v>
      </c>
      <c r="CN33" s="27" t="s">
        <v>241</v>
      </c>
      <c r="CO33" s="24"/>
      <c r="CP33" s="24"/>
      <c r="CS33" s="24"/>
      <c r="CT33" s="24"/>
      <c r="CU33" s="24"/>
      <c r="CV33" s="24"/>
      <c r="CW33" s="24"/>
      <c r="CX33" s="24"/>
      <c r="DB33" s="37" t="s">
        <v>241</v>
      </c>
      <c r="DC33" s="38">
        <v>10</v>
      </c>
      <c r="DD33" s="38">
        <v>10</v>
      </c>
      <c r="DE33" s="38"/>
      <c r="DF33" s="38"/>
      <c r="DG33" s="38"/>
      <c r="DK33" s="36" t="s">
        <v>240</v>
      </c>
      <c r="DL33" s="31">
        <v>44.610999999999997</v>
      </c>
      <c r="DM33" s="31">
        <v>24.762</v>
      </c>
      <c r="DN33" s="31"/>
      <c r="DO33" s="32"/>
      <c r="DP33" s="32"/>
      <c r="DT33" s="24"/>
      <c r="DU33" s="24"/>
      <c r="DV33" s="24"/>
      <c r="DW33" s="24"/>
      <c r="DX33" s="24"/>
      <c r="DY33" s="24"/>
      <c r="EC33" s="27"/>
      <c r="ED33" s="27" t="s">
        <v>239</v>
      </c>
      <c r="EE33" s="27" t="s">
        <v>240</v>
      </c>
      <c r="EF33" s="27" t="s">
        <v>241</v>
      </c>
      <c r="EG33" s="24"/>
      <c r="EH33" s="24"/>
      <c r="EL33" s="37" t="s">
        <v>241</v>
      </c>
      <c r="EM33" s="38">
        <v>10</v>
      </c>
      <c r="EN33" s="38">
        <v>10</v>
      </c>
      <c r="EO33" s="38"/>
      <c r="EP33" s="38"/>
      <c r="EQ33" s="38"/>
      <c r="EU33" s="36" t="s">
        <v>239</v>
      </c>
      <c r="EV33" s="31">
        <v>44.849999999999994</v>
      </c>
      <c r="EW33" s="31">
        <v>37.75</v>
      </c>
      <c r="EX33" s="31"/>
      <c r="EY33" s="32"/>
      <c r="EZ33" s="32"/>
      <c r="FF33" s="36" t="s">
        <v>240</v>
      </c>
      <c r="FG33" s="31">
        <v>138.27000000000001</v>
      </c>
      <c r="FH33" s="31">
        <v>151.78700000000001</v>
      </c>
      <c r="FI33" s="31"/>
      <c r="FJ33" s="32"/>
      <c r="FK33" s="32"/>
      <c r="FN33" s="26" t="s">
        <v>242</v>
      </c>
      <c r="FO33" s="24"/>
      <c r="FP33" s="24"/>
      <c r="FQ33" s="24"/>
      <c r="FR33" s="24"/>
      <c r="FS33" s="24"/>
      <c r="FW33" s="37" t="s">
        <v>241</v>
      </c>
      <c r="FX33" s="38">
        <v>10</v>
      </c>
      <c r="FY33" s="38">
        <v>10</v>
      </c>
      <c r="FZ33" s="38"/>
      <c r="GA33" s="38"/>
      <c r="GB33" s="38"/>
      <c r="GF33" s="37" t="s">
        <v>241</v>
      </c>
      <c r="GG33" s="38">
        <v>10</v>
      </c>
      <c r="GH33" s="38">
        <v>10</v>
      </c>
      <c r="GI33" s="38"/>
      <c r="GJ33" s="38"/>
      <c r="GK33" s="38"/>
      <c r="GO33" s="37" t="s">
        <v>241</v>
      </c>
      <c r="GP33" s="38">
        <v>10</v>
      </c>
      <c r="GQ33" s="38">
        <v>10</v>
      </c>
      <c r="GR33" s="38"/>
      <c r="GS33" s="38"/>
      <c r="GT33" s="38"/>
      <c r="GY33" s="37" t="s">
        <v>241</v>
      </c>
      <c r="GZ33" s="38">
        <v>10</v>
      </c>
      <c r="HA33" s="38">
        <v>10</v>
      </c>
      <c r="HB33" s="38"/>
      <c r="HC33" s="38"/>
      <c r="HD33" s="38"/>
      <c r="HI33" s="27"/>
      <c r="HJ33" s="27" t="s">
        <v>239</v>
      </c>
      <c r="HK33" s="27" t="s">
        <v>240</v>
      </c>
      <c r="HL33" s="27" t="s">
        <v>241</v>
      </c>
      <c r="HM33" s="24"/>
      <c r="HN33" s="24"/>
    </row>
    <row r="34" spans="1:222" s="23" customFormat="1" ht="15.75" thickBot="1" x14ac:dyDescent="0.3">
      <c r="A34" s="9" t="s">
        <v>63</v>
      </c>
      <c r="B34" s="25">
        <v>4.3999999999999997E-2</v>
      </c>
      <c r="H34" s="36" t="s">
        <v>240</v>
      </c>
      <c r="I34" s="31">
        <v>56.267000000000003</v>
      </c>
      <c r="J34" s="31">
        <v>55.166699999999999</v>
      </c>
      <c r="K34" s="31"/>
      <c r="L34" s="32"/>
      <c r="M34" s="32"/>
      <c r="O34" s="37" t="s">
        <v>241</v>
      </c>
      <c r="P34" s="38">
        <v>11</v>
      </c>
      <c r="Q34" s="38">
        <v>11</v>
      </c>
      <c r="R34" s="38"/>
      <c r="S34" s="38"/>
      <c r="T34" s="38"/>
      <c r="W34" s="37" t="s">
        <v>241</v>
      </c>
      <c r="X34" s="38">
        <v>11</v>
      </c>
      <c r="Y34" s="38">
        <v>11</v>
      </c>
      <c r="Z34" s="38"/>
      <c r="AA34" s="38"/>
      <c r="AB34" s="38"/>
      <c r="AE34" s="37" t="s">
        <v>241</v>
      </c>
      <c r="AF34" s="38">
        <v>11</v>
      </c>
      <c r="AG34" s="38">
        <v>11</v>
      </c>
      <c r="AH34" s="38"/>
      <c r="AI34" s="38"/>
      <c r="AJ34" s="38"/>
      <c r="AM34"/>
      <c r="AN34"/>
      <c r="AO34"/>
      <c r="AP34"/>
      <c r="AQ34"/>
      <c r="AR34"/>
      <c r="AU34" s="37" t="s">
        <v>241</v>
      </c>
      <c r="AV34" s="38">
        <v>11</v>
      </c>
      <c r="AW34" s="38">
        <v>11</v>
      </c>
      <c r="AX34" s="38"/>
      <c r="AY34" s="38"/>
      <c r="AZ34" s="38"/>
      <c r="BD34" s="36" t="s">
        <v>243</v>
      </c>
      <c r="BE34" s="29">
        <v>3.5</v>
      </c>
      <c r="BF34" s="29">
        <v>14</v>
      </c>
      <c r="BG34" s="39">
        <v>4</v>
      </c>
      <c r="BH34" s="24"/>
      <c r="BI34" s="24"/>
      <c r="BL34" s="24"/>
      <c r="BM34" s="24"/>
      <c r="BN34" s="24"/>
      <c r="BO34" s="24"/>
      <c r="BP34" s="24"/>
      <c r="BQ34" s="24"/>
      <c r="BT34" s="26" t="s">
        <v>242</v>
      </c>
      <c r="BU34" s="24"/>
      <c r="BV34" s="24"/>
      <c r="BW34" s="24"/>
      <c r="BX34" s="24"/>
      <c r="BY34" s="24"/>
      <c r="CB34" s="27"/>
      <c r="CC34" s="27" t="s">
        <v>239</v>
      </c>
      <c r="CD34" s="27" t="s">
        <v>240</v>
      </c>
      <c r="CE34" s="27" t="s">
        <v>241</v>
      </c>
      <c r="CF34" s="24"/>
      <c r="CG34" s="24"/>
      <c r="CK34" s="36" t="s">
        <v>243</v>
      </c>
      <c r="CL34" s="29">
        <v>3.5</v>
      </c>
      <c r="CM34" s="29">
        <v>15</v>
      </c>
      <c r="CN34" s="39">
        <v>4</v>
      </c>
      <c r="CO34" s="24"/>
      <c r="CP34" s="24"/>
      <c r="CS34" s="26" t="s">
        <v>242</v>
      </c>
      <c r="CT34" s="24"/>
      <c r="CU34" s="24"/>
      <c r="CV34" s="24"/>
      <c r="CW34" s="24"/>
      <c r="CX34" s="24"/>
      <c r="DB34" s="24"/>
      <c r="DC34" s="24"/>
      <c r="DD34" s="24"/>
      <c r="DE34" s="24"/>
      <c r="DF34" s="24"/>
      <c r="DG34" s="24"/>
      <c r="DK34" s="37" t="s">
        <v>241</v>
      </c>
      <c r="DL34" s="38">
        <v>11</v>
      </c>
      <c r="DM34" s="38">
        <v>11</v>
      </c>
      <c r="DN34" s="38"/>
      <c r="DO34" s="38"/>
      <c r="DP34" s="38"/>
      <c r="DT34" s="26" t="s">
        <v>242</v>
      </c>
      <c r="DU34" s="24"/>
      <c r="DV34" s="24"/>
      <c r="DW34" s="24"/>
      <c r="DX34" s="24"/>
      <c r="DY34" s="24"/>
      <c r="EC34" s="36" t="s">
        <v>243</v>
      </c>
      <c r="ED34" s="29">
        <v>4</v>
      </c>
      <c r="EE34" s="29">
        <v>8</v>
      </c>
      <c r="EF34" s="39">
        <v>2</v>
      </c>
      <c r="EG34" s="24"/>
      <c r="EH34" s="24"/>
      <c r="EL34" s="24"/>
      <c r="EM34" s="24"/>
      <c r="EN34" s="24"/>
      <c r="EO34" s="24"/>
      <c r="EP34" s="24"/>
      <c r="EQ34" s="24"/>
      <c r="EU34" s="36" t="s">
        <v>240</v>
      </c>
      <c r="EV34" s="31">
        <v>1101.7349999999999</v>
      </c>
      <c r="EW34" s="31">
        <v>1094.8499999999999</v>
      </c>
      <c r="EX34" s="31"/>
      <c r="EY34" s="32"/>
      <c r="EZ34" s="32"/>
      <c r="FF34" s="37" t="s">
        <v>241</v>
      </c>
      <c r="FG34" s="38">
        <v>11</v>
      </c>
      <c r="FH34" s="38">
        <v>11</v>
      </c>
      <c r="FI34" s="38"/>
      <c r="FJ34" s="38"/>
      <c r="FK34" s="38"/>
      <c r="FN34" s="27"/>
      <c r="FO34" s="27" t="s">
        <v>239</v>
      </c>
      <c r="FP34" s="27" t="s">
        <v>240</v>
      </c>
      <c r="FQ34" s="27" t="s">
        <v>241</v>
      </c>
      <c r="FR34" s="24"/>
      <c r="FS34" s="24"/>
      <c r="FW34" s="24"/>
      <c r="FX34" s="24"/>
      <c r="FY34" s="24"/>
      <c r="FZ34" s="24"/>
      <c r="GA34" s="24"/>
      <c r="GB34" s="24"/>
      <c r="GF34" s="24"/>
      <c r="GG34" s="24"/>
      <c r="GH34" s="24"/>
      <c r="GI34" s="24"/>
      <c r="GJ34" s="24"/>
      <c r="GK34" s="24"/>
      <c r="GO34" s="24"/>
      <c r="GP34" s="24"/>
      <c r="GQ34" s="24"/>
      <c r="GR34" s="24"/>
      <c r="GS34" s="24"/>
      <c r="GT34" s="24"/>
      <c r="GY34" s="24"/>
      <c r="GZ34" s="24"/>
      <c r="HA34" s="24"/>
      <c r="HB34" s="24"/>
      <c r="HC34" s="24"/>
      <c r="HD34" s="24"/>
      <c r="HI34" s="36" t="s">
        <v>243</v>
      </c>
      <c r="HJ34" s="29">
        <v>4.5</v>
      </c>
      <c r="HK34" s="29">
        <v>18</v>
      </c>
      <c r="HL34" s="39">
        <v>4</v>
      </c>
      <c r="HM34" s="24"/>
      <c r="HN34" s="24"/>
    </row>
    <row r="35" spans="1:222" s="23" customFormat="1" ht="15.75" thickBot="1" x14ac:dyDescent="0.3">
      <c r="A35" s="9" t="s">
        <v>64</v>
      </c>
      <c r="B35" s="25">
        <v>1</v>
      </c>
      <c r="H35" s="37" t="s">
        <v>241</v>
      </c>
      <c r="I35" s="38">
        <v>12</v>
      </c>
      <c r="J35" s="38">
        <v>12</v>
      </c>
      <c r="K35" s="38"/>
      <c r="L35" s="38"/>
      <c r="M35" s="38"/>
      <c r="O35" s="24"/>
      <c r="P35" s="24"/>
      <c r="Q35" s="24"/>
      <c r="R35" s="24"/>
      <c r="S35" s="24"/>
      <c r="T35" s="24"/>
      <c r="W35" s="24"/>
      <c r="X35" s="24"/>
      <c r="Y35" s="24"/>
      <c r="Z35" s="24"/>
      <c r="AA35" s="24"/>
      <c r="AB35" s="24"/>
      <c r="AE35" s="24"/>
      <c r="AF35" s="24"/>
      <c r="AG35" s="24"/>
      <c r="AH35" s="24"/>
      <c r="AI35" s="24"/>
      <c r="AJ35" s="24"/>
      <c r="AM35"/>
      <c r="AN35"/>
      <c r="AO35"/>
      <c r="AP35"/>
      <c r="AQ35"/>
      <c r="AR35"/>
      <c r="AU35" s="24"/>
      <c r="AV35" s="24"/>
      <c r="AW35" s="24"/>
      <c r="AX35" s="24"/>
      <c r="AY35" s="24"/>
      <c r="AZ35" s="24"/>
      <c r="BD35" s="36" t="s">
        <v>244</v>
      </c>
      <c r="BE35" s="31">
        <v>5</v>
      </c>
      <c r="BF35" s="31">
        <v>14</v>
      </c>
      <c r="BG35" s="40">
        <v>3</v>
      </c>
      <c r="BH35" s="24"/>
      <c r="BI35" s="24"/>
      <c r="BL35" s="26" t="s">
        <v>242</v>
      </c>
      <c r="BM35" s="24"/>
      <c r="BN35" s="24"/>
      <c r="BO35" s="24"/>
      <c r="BP35" s="24"/>
      <c r="BQ35" s="24"/>
      <c r="BT35" s="27"/>
      <c r="BU35" s="27" t="s">
        <v>239</v>
      </c>
      <c r="BV35" s="27" t="s">
        <v>240</v>
      </c>
      <c r="BW35" s="27" t="s">
        <v>241</v>
      </c>
      <c r="BX35" s="24"/>
      <c r="BY35" s="24"/>
      <c r="CB35" s="36" t="s">
        <v>243</v>
      </c>
      <c r="CC35" s="29">
        <v>6</v>
      </c>
      <c r="CD35" s="29">
        <v>14</v>
      </c>
      <c r="CE35" s="39">
        <v>3</v>
      </c>
      <c r="CF35" s="24"/>
      <c r="CG35" s="24"/>
      <c r="CK35" s="36" t="s">
        <v>244</v>
      </c>
      <c r="CL35" s="31">
        <v>5</v>
      </c>
      <c r="CM35" s="31">
        <v>13</v>
      </c>
      <c r="CN35" s="40">
        <v>3</v>
      </c>
      <c r="CO35" s="24"/>
      <c r="CP35" s="24"/>
      <c r="CS35" s="27"/>
      <c r="CT35" s="27" t="s">
        <v>239</v>
      </c>
      <c r="CU35" s="27" t="s">
        <v>240</v>
      </c>
      <c r="CV35" s="27" t="s">
        <v>241</v>
      </c>
      <c r="CW35" s="24"/>
      <c r="CX35" s="24"/>
      <c r="DB35" s="26" t="s">
        <v>242</v>
      </c>
      <c r="DC35" s="24"/>
      <c r="DD35" s="24"/>
      <c r="DE35" s="24"/>
      <c r="DF35" s="24"/>
      <c r="DG35" s="24"/>
      <c r="DK35" s="24"/>
      <c r="DL35" s="24"/>
      <c r="DM35" s="24"/>
      <c r="DN35" s="24"/>
      <c r="DO35" s="24"/>
      <c r="DP35" s="24"/>
      <c r="DT35" s="27"/>
      <c r="DU35" s="27" t="s">
        <v>239</v>
      </c>
      <c r="DV35" s="27" t="s">
        <v>240</v>
      </c>
      <c r="DW35" s="27" t="s">
        <v>241</v>
      </c>
      <c r="DX35" s="24"/>
      <c r="DY35" s="24"/>
      <c r="EC35" s="36" t="s">
        <v>244</v>
      </c>
      <c r="ED35" s="31">
        <v>4</v>
      </c>
      <c r="EE35" s="31">
        <v>20</v>
      </c>
      <c r="EF35" s="40">
        <v>5</v>
      </c>
      <c r="EG35" s="24"/>
      <c r="EH35" s="24"/>
      <c r="EL35" s="26" t="s">
        <v>242</v>
      </c>
      <c r="EM35" s="24"/>
      <c r="EN35" s="24"/>
      <c r="EO35" s="24"/>
      <c r="EP35" s="24"/>
      <c r="EQ35" s="24"/>
      <c r="EU35" s="37" t="s">
        <v>241</v>
      </c>
      <c r="EV35" s="38">
        <v>12</v>
      </c>
      <c r="EW35" s="38">
        <v>12</v>
      </c>
      <c r="EX35" s="38"/>
      <c r="EY35" s="38"/>
      <c r="EZ35" s="38"/>
      <c r="FF35" s="24"/>
      <c r="FG35" s="24"/>
      <c r="FH35" s="24"/>
      <c r="FI35" s="24"/>
      <c r="FJ35" s="24"/>
      <c r="FK35" s="24"/>
      <c r="FN35" s="36" t="s">
        <v>243</v>
      </c>
      <c r="FO35" s="29">
        <v>5.5</v>
      </c>
      <c r="FP35" s="29">
        <v>22</v>
      </c>
      <c r="FQ35" s="39">
        <v>4</v>
      </c>
      <c r="FR35" s="24"/>
      <c r="FS35" s="24"/>
      <c r="FW35" s="26" t="s">
        <v>242</v>
      </c>
      <c r="FX35" s="24"/>
      <c r="FY35" s="24"/>
      <c r="FZ35" s="24"/>
      <c r="GA35" s="24"/>
      <c r="GB35" s="24"/>
      <c r="GF35" s="26" t="s">
        <v>242</v>
      </c>
      <c r="GG35" s="24"/>
      <c r="GH35" s="24"/>
      <c r="GI35" s="24"/>
      <c r="GJ35" s="24"/>
      <c r="GK35" s="24"/>
      <c r="GO35" s="26" t="s">
        <v>242</v>
      </c>
      <c r="GP35" s="24"/>
      <c r="GQ35" s="24"/>
      <c r="GR35" s="24"/>
      <c r="GS35" s="24"/>
      <c r="GT35" s="24"/>
      <c r="GY35" s="26" t="s">
        <v>242</v>
      </c>
      <c r="GZ35" s="24"/>
      <c r="HA35" s="24"/>
      <c r="HB35" s="24"/>
      <c r="HC35" s="24"/>
      <c r="HD35" s="24"/>
      <c r="HI35" s="36" t="s">
        <v>244</v>
      </c>
      <c r="HJ35" s="31">
        <v>3</v>
      </c>
      <c r="HK35" s="31">
        <v>10</v>
      </c>
      <c r="HL35" s="40">
        <v>3</v>
      </c>
      <c r="HM35" s="24"/>
      <c r="HN35" s="24"/>
    </row>
    <row r="36" spans="1:222" s="23" customFormat="1" ht="15.75" thickBot="1" x14ac:dyDescent="0.3">
      <c r="A36" s="9" t="s">
        <v>245</v>
      </c>
      <c r="B36" s="25">
        <v>4.2000000000000003E-2</v>
      </c>
      <c r="H36" s="24"/>
      <c r="I36" s="24"/>
      <c r="J36" s="24"/>
      <c r="K36" s="24"/>
      <c r="L36" s="24"/>
      <c r="M36" s="24"/>
      <c r="O36" s="26" t="s">
        <v>242</v>
      </c>
      <c r="P36" s="24"/>
      <c r="Q36" s="24"/>
      <c r="R36" s="24"/>
      <c r="S36" s="24"/>
      <c r="T36" s="24"/>
      <c r="W36" s="26" t="s">
        <v>242</v>
      </c>
      <c r="X36" s="24"/>
      <c r="Y36" s="24"/>
      <c r="Z36" s="24"/>
      <c r="AA36" s="24"/>
      <c r="AB36" s="24"/>
      <c r="AE36" s="26" t="s">
        <v>242</v>
      </c>
      <c r="AF36" s="24"/>
      <c r="AG36" s="24"/>
      <c r="AH36" s="24"/>
      <c r="AI36" s="24"/>
      <c r="AJ36" s="24"/>
      <c r="AM36"/>
      <c r="AN36"/>
      <c r="AO36"/>
      <c r="AP36"/>
      <c r="AQ36"/>
      <c r="AR36"/>
      <c r="AU36" s="26" t="s">
        <v>242</v>
      </c>
      <c r="AV36" s="24"/>
      <c r="AW36" s="24"/>
      <c r="AX36" s="24"/>
      <c r="AY36" s="24"/>
      <c r="AZ36" s="24"/>
      <c r="BD36" s="37" t="s">
        <v>246</v>
      </c>
      <c r="BE36" s="41"/>
      <c r="BF36" s="41"/>
      <c r="BG36" s="38">
        <v>0</v>
      </c>
      <c r="BH36" s="24"/>
      <c r="BI36" s="24"/>
      <c r="BL36" s="27"/>
      <c r="BM36" s="27" t="s">
        <v>239</v>
      </c>
      <c r="BN36" s="27" t="s">
        <v>240</v>
      </c>
      <c r="BO36" s="27" t="s">
        <v>241</v>
      </c>
      <c r="BP36" s="24"/>
      <c r="BQ36" s="24"/>
      <c r="BT36" s="36" t="s">
        <v>243</v>
      </c>
      <c r="BU36" s="29">
        <v>5.5</v>
      </c>
      <c r="BV36" s="29">
        <v>11</v>
      </c>
      <c r="BW36" s="39">
        <v>2</v>
      </c>
      <c r="BX36" s="24"/>
      <c r="BY36" s="24"/>
      <c r="CB36" s="36" t="s">
        <v>244</v>
      </c>
      <c r="CC36" s="31">
        <v>4</v>
      </c>
      <c r="CD36" s="31">
        <v>22</v>
      </c>
      <c r="CE36" s="40">
        <v>5</v>
      </c>
      <c r="CF36" s="24"/>
      <c r="CG36" s="24"/>
      <c r="CK36" s="37" t="s">
        <v>246</v>
      </c>
      <c r="CL36" s="41"/>
      <c r="CM36" s="41"/>
      <c r="CN36" s="38">
        <v>0</v>
      </c>
      <c r="CO36" s="24"/>
      <c r="CP36" s="24"/>
      <c r="CS36" s="36" t="s">
        <v>243</v>
      </c>
      <c r="CT36" s="29">
        <v>1.5</v>
      </c>
      <c r="CU36" s="29">
        <v>3</v>
      </c>
      <c r="CV36" s="39">
        <v>2</v>
      </c>
      <c r="CW36" s="24"/>
      <c r="CX36" s="24"/>
      <c r="DB36" s="27"/>
      <c r="DC36" s="27" t="s">
        <v>239</v>
      </c>
      <c r="DD36" s="27" t="s">
        <v>240</v>
      </c>
      <c r="DE36" s="27" t="s">
        <v>241</v>
      </c>
      <c r="DF36" s="24"/>
      <c r="DG36" s="24"/>
      <c r="DK36" s="26" t="s">
        <v>242</v>
      </c>
      <c r="DL36" s="24"/>
      <c r="DM36" s="24"/>
      <c r="DN36" s="24"/>
      <c r="DO36" s="24"/>
      <c r="DP36" s="24"/>
      <c r="DT36" s="36" t="s">
        <v>243</v>
      </c>
      <c r="DU36" s="29">
        <v>5</v>
      </c>
      <c r="DV36" s="29">
        <v>23</v>
      </c>
      <c r="DW36" s="39">
        <v>5</v>
      </c>
      <c r="DX36" s="24"/>
      <c r="DY36" s="24"/>
      <c r="EC36" s="37" t="s">
        <v>246</v>
      </c>
      <c r="ED36" s="41"/>
      <c r="EE36" s="41"/>
      <c r="EF36" s="38">
        <v>0</v>
      </c>
      <c r="EG36" s="24"/>
      <c r="EH36" s="24"/>
      <c r="EL36" s="27"/>
      <c r="EM36" s="27" t="s">
        <v>239</v>
      </c>
      <c r="EN36" s="27" t="s">
        <v>240</v>
      </c>
      <c r="EO36" s="27" t="s">
        <v>241</v>
      </c>
      <c r="EP36" s="24"/>
      <c r="EQ36" s="24"/>
      <c r="EU36" s="24"/>
      <c r="EV36" s="24"/>
      <c r="EW36" s="24"/>
      <c r="EX36" s="24"/>
      <c r="EY36" s="24"/>
      <c r="EZ36" s="24"/>
      <c r="FF36" s="26" t="s">
        <v>242</v>
      </c>
      <c r="FG36" s="24"/>
      <c r="FH36" s="24"/>
      <c r="FI36" s="24"/>
      <c r="FJ36" s="24"/>
      <c r="FK36" s="24"/>
      <c r="FN36" s="36" t="s">
        <v>244</v>
      </c>
      <c r="FO36" s="31">
        <v>2.5</v>
      </c>
      <c r="FP36" s="31">
        <v>14</v>
      </c>
      <c r="FQ36" s="40">
        <v>4</v>
      </c>
      <c r="FR36" s="24"/>
      <c r="FS36" s="24"/>
      <c r="FW36" s="27"/>
      <c r="FX36" s="27" t="s">
        <v>239</v>
      </c>
      <c r="FY36" s="27" t="s">
        <v>240</v>
      </c>
      <c r="FZ36" s="27" t="s">
        <v>241</v>
      </c>
      <c r="GA36" s="24"/>
      <c r="GB36" s="24"/>
      <c r="GF36" s="27"/>
      <c r="GG36" s="27" t="s">
        <v>239</v>
      </c>
      <c r="GH36" s="27" t="s">
        <v>240</v>
      </c>
      <c r="GI36" s="27" t="s">
        <v>241</v>
      </c>
      <c r="GJ36" s="24"/>
      <c r="GK36" s="24"/>
      <c r="GO36" s="27"/>
      <c r="GP36" s="27" t="s">
        <v>239</v>
      </c>
      <c r="GQ36" s="27" t="s">
        <v>240</v>
      </c>
      <c r="GR36" s="27" t="s">
        <v>241</v>
      </c>
      <c r="GS36" s="24"/>
      <c r="GT36" s="24"/>
      <c r="GY36" s="27"/>
      <c r="GZ36" s="27" t="s">
        <v>239</v>
      </c>
      <c r="HA36" s="27" t="s">
        <v>240</v>
      </c>
      <c r="HB36" s="27" t="s">
        <v>241</v>
      </c>
      <c r="HC36" s="24"/>
      <c r="HD36" s="24"/>
      <c r="HI36" s="37" t="s">
        <v>246</v>
      </c>
      <c r="HJ36" s="41"/>
      <c r="HK36" s="41"/>
      <c r="HL36" s="38">
        <v>0</v>
      </c>
      <c r="HM36" s="24"/>
      <c r="HN36" s="24"/>
    </row>
    <row r="37" spans="1:222" s="23" customFormat="1" ht="15.75" thickBot="1" x14ac:dyDescent="0.3">
      <c r="A37" s="9" t="s">
        <v>247</v>
      </c>
      <c r="B37" s="25">
        <v>0.88400000000000001</v>
      </c>
      <c r="H37" s="26" t="s">
        <v>242</v>
      </c>
      <c r="I37" s="24"/>
      <c r="J37" s="24"/>
      <c r="K37" s="24"/>
      <c r="L37" s="24"/>
      <c r="M37" s="24"/>
      <c r="O37" s="27"/>
      <c r="P37" s="27" t="s">
        <v>239</v>
      </c>
      <c r="Q37" s="27" t="s">
        <v>240</v>
      </c>
      <c r="R37" s="27" t="s">
        <v>241</v>
      </c>
      <c r="S37" s="24"/>
      <c r="T37" s="24"/>
      <c r="W37" s="27"/>
      <c r="X37" s="27" t="s">
        <v>239</v>
      </c>
      <c r="Y37" s="27" t="s">
        <v>240</v>
      </c>
      <c r="Z37" s="27" t="s">
        <v>241</v>
      </c>
      <c r="AA37" s="24"/>
      <c r="AB37" s="24"/>
      <c r="AE37" s="27"/>
      <c r="AF37" s="27" t="s">
        <v>239</v>
      </c>
      <c r="AG37" s="27" t="s">
        <v>240</v>
      </c>
      <c r="AH37" s="27" t="s">
        <v>241</v>
      </c>
      <c r="AI37" s="24"/>
      <c r="AJ37" s="24"/>
      <c r="AM37"/>
      <c r="AN37"/>
      <c r="AO37"/>
      <c r="AP37"/>
      <c r="AQ37"/>
      <c r="AR37"/>
      <c r="AU37" s="27"/>
      <c r="AV37" s="27" t="s">
        <v>239</v>
      </c>
      <c r="AW37" s="27" t="s">
        <v>240</v>
      </c>
      <c r="AX37" s="27" t="s">
        <v>241</v>
      </c>
      <c r="AY37" s="24"/>
      <c r="AZ37" s="24"/>
      <c r="BD37" s="24"/>
      <c r="BE37" s="24"/>
      <c r="BF37" s="24"/>
      <c r="BG37" s="24"/>
      <c r="BH37" s="24"/>
      <c r="BI37" s="24"/>
      <c r="BL37" s="36" t="s">
        <v>243</v>
      </c>
      <c r="BM37" s="29">
        <v>4</v>
      </c>
      <c r="BN37" s="29">
        <v>12</v>
      </c>
      <c r="BO37" s="39">
        <v>3</v>
      </c>
      <c r="BP37" s="24"/>
      <c r="BQ37" s="24"/>
      <c r="BT37" s="36" t="s">
        <v>244</v>
      </c>
      <c r="BU37" s="31">
        <v>5.5</v>
      </c>
      <c r="BV37" s="31">
        <v>34</v>
      </c>
      <c r="BW37" s="40">
        <v>7</v>
      </c>
      <c r="BX37" s="24"/>
      <c r="BY37" s="24"/>
      <c r="CB37" s="37" t="s">
        <v>246</v>
      </c>
      <c r="CC37" s="41"/>
      <c r="CD37" s="41"/>
      <c r="CE37" s="38">
        <v>0</v>
      </c>
      <c r="CF37" s="24"/>
      <c r="CG37" s="24"/>
      <c r="CK37" s="24"/>
      <c r="CL37" s="24"/>
      <c r="CM37" s="24"/>
      <c r="CN37" s="24"/>
      <c r="CO37" s="24"/>
      <c r="CP37" s="24"/>
      <c r="CS37" s="36" t="s">
        <v>244</v>
      </c>
      <c r="CT37" s="31">
        <v>6</v>
      </c>
      <c r="CU37" s="31">
        <v>42</v>
      </c>
      <c r="CV37" s="40">
        <v>7</v>
      </c>
      <c r="CW37" s="24"/>
      <c r="CX37" s="24"/>
      <c r="DB37" s="36" t="s">
        <v>243</v>
      </c>
      <c r="DC37" s="29">
        <v>7.5</v>
      </c>
      <c r="DD37" s="29">
        <v>28.5</v>
      </c>
      <c r="DE37" s="39">
        <v>4</v>
      </c>
      <c r="DF37" s="24"/>
      <c r="DG37" s="24"/>
      <c r="DK37" s="27"/>
      <c r="DL37" s="27" t="s">
        <v>239</v>
      </c>
      <c r="DM37" s="27" t="s">
        <v>240</v>
      </c>
      <c r="DN37" s="27" t="s">
        <v>241</v>
      </c>
      <c r="DO37" s="24"/>
      <c r="DP37" s="24"/>
      <c r="DT37" s="36" t="s">
        <v>244</v>
      </c>
      <c r="DU37" s="31">
        <v>6</v>
      </c>
      <c r="DV37" s="31">
        <v>22</v>
      </c>
      <c r="DW37" s="40">
        <v>4</v>
      </c>
      <c r="DX37" s="24"/>
      <c r="DY37" s="24"/>
      <c r="EC37" s="24"/>
      <c r="ED37" s="24"/>
      <c r="EE37" s="24"/>
      <c r="EF37" s="24"/>
      <c r="EG37" s="24"/>
      <c r="EH37" s="24"/>
      <c r="EL37" s="36" t="s">
        <v>243</v>
      </c>
      <c r="EM37" s="29">
        <v>9</v>
      </c>
      <c r="EN37" s="29">
        <v>23.5</v>
      </c>
      <c r="EO37" s="39">
        <v>3</v>
      </c>
      <c r="EP37" s="24"/>
      <c r="EQ37" s="24"/>
      <c r="EU37" s="26" t="s">
        <v>242</v>
      </c>
      <c r="EV37" s="24"/>
      <c r="EW37" s="24"/>
      <c r="EX37" s="24"/>
      <c r="EY37" s="24"/>
      <c r="EZ37" s="24"/>
      <c r="FF37" s="27"/>
      <c r="FG37" s="27" t="s">
        <v>239</v>
      </c>
      <c r="FH37" s="27" t="s">
        <v>240</v>
      </c>
      <c r="FI37" s="27" t="s">
        <v>241</v>
      </c>
      <c r="FJ37" s="24"/>
      <c r="FK37" s="24"/>
      <c r="FN37" s="37" t="s">
        <v>246</v>
      </c>
      <c r="FO37" s="41"/>
      <c r="FP37" s="41"/>
      <c r="FQ37" s="38">
        <v>0</v>
      </c>
      <c r="FR37" s="24"/>
      <c r="FS37" s="24"/>
      <c r="FW37" s="36" t="s">
        <v>243</v>
      </c>
      <c r="FX37" s="29">
        <v>5.75</v>
      </c>
      <c r="FY37" s="29">
        <v>44.5</v>
      </c>
      <c r="FZ37" s="39">
        <v>8</v>
      </c>
      <c r="GA37" s="24"/>
      <c r="GB37" s="24"/>
      <c r="GF37" s="36" t="s">
        <v>243</v>
      </c>
      <c r="GG37" s="29">
        <v>0</v>
      </c>
      <c r="GH37" s="29">
        <v>0</v>
      </c>
      <c r="GI37" s="39">
        <v>0</v>
      </c>
      <c r="GJ37" s="24"/>
      <c r="GK37" s="24"/>
      <c r="GO37" s="36" t="s">
        <v>243</v>
      </c>
      <c r="GP37" s="29">
        <v>5</v>
      </c>
      <c r="GQ37" s="29">
        <v>45</v>
      </c>
      <c r="GR37" s="39">
        <v>9</v>
      </c>
      <c r="GS37" s="24"/>
      <c r="GT37" s="24"/>
      <c r="GY37" s="36" t="s">
        <v>243</v>
      </c>
      <c r="GZ37" s="29">
        <v>3.5</v>
      </c>
      <c r="HA37" s="29">
        <v>16</v>
      </c>
      <c r="HB37" s="39">
        <v>4</v>
      </c>
      <c r="HC37" s="24"/>
      <c r="HD37" s="24"/>
      <c r="HI37" s="24"/>
      <c r="HJ37" s="24"/>
      <c r="HK37" s="24"/>
      <c r="HL37" s="24"/>
      <c r="HM37" s="24"/>
      <c r="HN37" s="24"/>
    </row>
    <row r="38" spans="1:222" s="23" customFormat="1" ht="15.75" thickBot="1" x14ac:dyDescent="0.3">
      <c r="A38" s="9" t="s">
        <v>67</v>
      </c>
      <c r="B38" s="25">
        <v>0.28899999999999998</v>
      </c>
      <c r="H38" s="27"/>
      <c r="I38" s="27" t="s">
        <v>239</v>
      </c>
      <c r="J38" s="27" t="s">
        <v>240</v>
      </c>
      <c r="K38" s="27" t="s">
        <v>241</v>
      </c>
      <c r="L38" s="24"/>
      <c r="M38" s="24"/>
      <c r="O38" s="36" t="s">
        <v>243</v>
      </c>
      <c r="P38" s="29">
        <v>6</v>
      </c>
      <c r="Q38" s="29">
        <v>66</v>
      </c>
      <c r="R38" s="39">
        <v>11</v>
      </c>
      <c r="S38" s="24"/>
      <c r="T38" s="24"/>
      <c r="W38" s="36" t="s">
        <v>243</v>
      </c>
      <c r="X38" s="29">
        <v>7</v>
      </c>
      <c r="Y38" s="29">
        <v>57</v>
      </c>
      <c r="Z38" s="39">
        <v>9</v>
      </c>
      <c r="AA38" s="24"/>
      <c r="AB38" s="24"/>
      <c r="AE38" s="36" t="s">
        <v>243</v>
      </c>
      <c r="AF38" s="29">
        <v>7.5</v>
      </c>
      <c r="AG38" s="29">
        <v>42</v>
      </c>
      <c r="AH38" s="39">
        <v>6</v>
      </c>
      <c r="AI38" s="24"/>
      <c r="AJ38" s="24"/>
      <c r="AM38"/>
      <c r="AN38"/>
      <c r="AO38"/>
      <c r="AP38"/>
      <c r="AQ38"/>
      <c r="AR38"/>
      <c r="AU38" s="36" t="s">
        <v>243</v>
      </c>
      <c r="AV38" s="29">
        <v>5</v>
      </c>
      <c r="AW38" s="29">
        <v>51</v>
      </c>
      <c r="AX38" s="39">
        <v>9</v>
      </c>
      <c r="AY38" s="24"/>
      <c r="AZ38" s="24"/>
      <c r="BD38" s="26" t="s">
        <v>248</v>
      </c>
      <c r="BE38" s="24"/>
      <c r="BF38" s="24"/>
      <c r="BG38" s="24"/>
      <c r="BH38" s="24"/>
      <c r="BI38" s="24"/>
      <c r="BL38" s="36" t="s">
        <v>244</v>
      </c>
      <c r="BM38" s="31">
        <v>7.5</v>
      </c>
      <c r="BN38" s="31">
        <v>42</v>
      </c>
      <c r="BO38" s="40">
        <v>6</v>
      </c>
      <c r="BP38" s="24"/>
      <c r="BQ38" s="24"/>
      <c r="BT38" s="37" t="s">
        <v>246</v>
      </c>
      <c r="BU38" s="41"/>
      <c r="BV38" s="41"/>
      <c r="BW38" s="38">
        <v>0</v>
      </c>
      <c r="BX38" s="24"/>
      <c r="BY38" s="24"/>
      <c r="CB38" s="24"/>
      <c r="CC38" s="24"/>
      <c r="CD38" s="24"/>
      <c r="CE38" s="24"/>
      <c r="CF38" s="24"/>
      <c r="CG38" s="24"/>
      <c r="CK38" s="26" t="s">
        <v>249</v>
      </c>
      <c r="CL38" s="24"/>
      <c r="CM38" s="24"/>
      <c r="CN38" s="24"/>
      <c r="CO38" s="24"/>
      <c r="CP38" s="24"/>
      <c r="CS38" s="37" t="s">
        <v>246</v>
      </c>
      <c r="CT38" s="41"/>
      <c r="CU38" s="41"/>
      <c r="CV38" s="38">
        <v>0</v>
      </c>
      <c r="CW38" s="24"/>
      <c r="CX38" s="24"/>
      <c r="DB38" s="36" t="s">
        <v>244</v>
      </c>
      <c r="DC38" s="31">
        <v>3.75</v>
      </c>
      <c r="DD38" s="31">
        <v>26.5</v>
      </c>
      <c r="DE38" s="40">
        <v>6</v>
      </c>
      <c r="DF38" s="24"/>
      <c r="DG38" s="24"/>
      <c r="DK38" s="36" t="s">
        <v>243</v>
      </c>
      <c r="DL38" s="29">
        <v>6</v>
      </c>
      <c r="DM38" s="29">
        <v>66</v>
      </c>
      <c r="DN38" s="39">
        <v>11</v>
      </c>
      <c r="DO38" s="24"/>
      <c r="DP38" s="24"/>
      <c r="DT38" s="37" t="s">
        <v>246</v>
      </c>
      <c r="DU38" s="41"/>
      <c r="DV38" s="41"/>
      <c r="DW38" s="38">
        <v>0</v>
      </c>
      <c r="DX38" s="24"/>
      <c r="DY38" s="24"/>
      <c r="EC38" s="26" t="s">
        <v>250</v>
      </c>
      <c r="ED38" s="24"/>
      <c r="EE38" s="24"/>
      <c r="EF38" s="24"/>
      <c r="EG38" s="24"/>
      <c r="EH38" s="24"/>
      <c r="EL38" s="36" t="s">
        <v>244</v>
      </c>
      <c r="EM38" s="31">
        <v>5.25</v>
      </c>
      <c r="EN38" s="31">
        <v>30.5</v>
      </c>
      <c r="EO38" s="40">
        <v>6</v>
      </c>
      <c r="EP38" s="24"/>
      <c r="EQ38" s="24"/>
      <c r="EU38" s="27"/>
      <c r="EV38" s="27" t="s">
        <v>239</v>
      </c>
      <c r="EW38" s="27" t="s">
        <v>240</v>
      </c>
      <c r="EX38" s="27" t="s">
        <v>241</v>
      </c>
      <c r="EY38" s="24"/>
      <c r="EZ38" s="24"/>
      <c r="FF38" s="36" t="s">
        <v>243</v>
      </c>
      <c r="FG38" s="29">
        <v>3.25</v>
      </c>
      <c r="FH38" s="29">
        <v>25</v>
      </c>
      <c r="FI38" s="39">
        <v>6</v>
      </c>
      <c r="FJ38" s="24"/>
      <c r="FK38" s="24"/>
      <c r="FN38" s="24"/>
      <c r="FO38" s="24"/>
      <c r="FP38" s="24"/>
      <c r="FQ38" s="24"/>
      <c r="FR38" s="24"/>
      <c r="FS38" s="24"/>
      <c r="FW38" s="36" t="s">
        <v>244</v>
      </c>
      <c r="FX38" s="31">
        <v>5.25</v>
      </c>
      <c r="FY38" s="31">
        <v>10.5</v>
      </c>
      <c r="FZ38" s="40">
        <v>2</v>
      </c>
      <c r="GA38" s="24"/>
      <c r="GB38" s="24"/>
      <c r="GF38" s="36" t="s">
        <v>244</v>
      </c>
      <c r="GG38" s="31">
        <v>5.5</v>
      </c>
      <c r="GH38" s="31">
        <v>55</v>
      </c>
      <c r="GI38" s="40">
        <v>10</v>
      </c>
      <c r="GJ38" s="24"/>
      <c r="GK38" s="24"/>
      <c r="GO38" s="36" t="s">
        <v>244</v>
      </c>
      <c r="GP38" s="31">
        <v>10</v>
      </c>
      <c r="GQ38" s="31">
        <v>10</v>
      </c>
      <c r="GR38" s="40">
        <v>1</v>
      </c>
      <c r="GS38" s="24"/>
      <c r="GT38" s="24"/>
      <c r="GY38" s="36" t="s">
        <v>244</v>
      </c>
      <c r="GZ38" s="31">
        <v>7</v>
      </c>
      <c r="HA38" s="31">
        <v>39</v>
      </c>
      <c r="HB38" s="40">
        <v>6</v>
      </c>
      <c r="HC38" s="24"/>
      <c r="HD38" s="24"/>
      <c r="HI38" s="26" t="s">
        <v>251</v>
      </c>
      <c r="HJ38" s="24"/>
      <c r="HK38" s="24"/>
      <c r="HL38" s="24"/>
      <c r="HM38" s="24"/>
      <c r="HN38" s="24"/>
    </row>
    <row r="39" spans="1:222" s="23" customFormat="1" ht="15.75" thickBot="1" x14ac:dyDescent="0.3">
      <c r="H39" s="36" t="s">
        <v>243</v>
      </c>
      <c r="I39" s="29">
        <v>5.25</v>
      </c>
      <c r="J39" s="29">
        <v>46.5</v>
      </c>
      <c r="K39" s="39">
        <v>8</v>
      </c>
      <c r="L39" s="24"/>
      <c r="M39" s="24"/>
      <c r="O39" s="36" t="s">
        <v>244</v>
      </c>
      <c r="P39" s="31">
        <v>0</v>
      </c>
      <c r="Q39" s="31">
        <v>0</v>
      </c>
      <c r="R39" s="40">
        <v>0</v>
      </c>
      <c r="S39" s="24"/>
      <c r="T39" s="24"/>
      <c r="W39" s="36" t="s">
        <v>244</v>
      </c>
      <c r="X39" s="31">
        <v>4.5</v>
      </c>
      <c r="Y39" s="31">
        <v>9</v>
      </c>
      <c r="Z39" s="40">
        <v>2</v>
      </c>
      <c r="AA39" s="24"/>
      <c r="AB39" s="24"/>
      <c r="AE39" s="36" t="s">
        <v>244</v>
      </c>
      <c r="AF39" s="31">
        <v>4</v>
      </c>
      <c r="AG39" s="31">
        <v>24</v>
      </c>
      <c r="AH39" s="40">
        <v>5</v>
      </c>
      <c r="AI39" s="24"/>
      <c r="AJ39" s="24"/>
      <c r="AM39"/>
      <c r="AN39"/>
      <c r="AO39"/>
      <c r="AP39"/>
      <c r="AQ39"/>
      <c r="AR39"/>
      <c r="AU39" s="36" t="s">
        <v>244</v>
      </c>
      <c r="AV39" s="31">
        <v>7.5</v>
      </c>
      <c r="AW39" s="31">
        <v>15</v>
      </c>
      <c r="AX39" s="40">
        <v>2</v>
      </c>
      <c r="AY39" s="24"/>
      <c r="AZ39" s="24"/>
      <c r="BD39" s="27" t="s">
        <v>252</v>
      </c>
      <c r="BE39" s="27" t="s">
        <v>241</v>
      </c>
      <c r="BF39" s="27" t="s">
        <v>253</v>
      </c>
      <c r="BG39" s="24"/>
      <c r="BH39" s="24"/>
      <c r="BI39" s="24"/>
      <c r="BL39" s="37" t="s">
        <v>246</v>
      </c>
      <c r="BM39" s="41">
        <v>1</v>
      </c>
      <c r="BN39" s="41">
        <v>1</v>
      </c>
      <c r="BO39" s="38">
        <v>1</v>
      </c>
      <c r="BP39" s="24"/>
      <c r="BQ39" s="24"/>
      <c r="BT39" s="24"/>
      <c r="BU39" s="24"/>
      <c r="BV39" s="24"/>
      <c r="BW39" s="24"/>
      <c r="BX39" s="24"/>
      <c r="BY39" s="24"/>
      <c r="CB39" s="26" t="s">
        <v>254</v>
      </c>
      <c r="CC39" s="24"/>
      <c r="CD39" s="24"/>
      <c r="CE39" s="24"/>
      <c r="CF39" s="24"/>
      <c r="CG39" s="24"/>
      <c r="CK39" s="27" t="s">
        <v>252</v>
      </c>
      <c r="CL39" s="27" t="s">
        <v>241</v>
      </c>
      <c r="CM39" s="27" t="s">
        <v>253</v>
      </c>
      <c r="CN39" s="24"/>
      <c r="CO39" s="24"/>
      <c r="CP39" s="24"/>
      <c r="CS39" s="24"/>
      <c r="CT39" s="24"/>
      <c r="CU39" s="24"/>
      <c r="CV39" s="24"/>
      <c r="CW39" s="24"/>
      <c r="CX39" s="24"/>
      <c r="DB39" s="37" t="s">
        <v>246</v>
      </c>
      <c r="DC39" s="41"/>
      <c r="DD39" s="41"/>
      <c r="DE39" s="38">
        <v>0</v>
      </c>
      <c r="DF39" s="24"/>
      <c r="DG39" s="24"/>
      <c r="DK39" s="36" t="s">
        <v>244</v>
      </c>
      <c r="DL39" s="31">
        <v>0</v>
      </c>
      <c r="DM39" s="31">
        <v>0</v>
      </c>
      <c r="DN39" s="40">
        <v>0</v>
      </c>
      <c r="DO39" s="24"/>
      <c r="DP39" s="24"/>
      <c r="DT39" s="24"/>
      <c r="DU39" s="24"/>
      <c r="DV39" s="24"/>
      <c r="DW39" s="24"/>
      <c r="DX39" s="24"/>
      <c r="DY39" s="24"/>
      <c r="EC39" s="27" t="s">
        <v>252</v>
      </c>
      <c r="ED39" s="27" t="s">
        <v>241</v>
      </c>
      <c r="EE39" s="27" t="s">
        <v>253</v>
      </c>
      <c r="EF39" s="24"/>
      <c r="EG39" s="24"/>
      <c r="EH39" s="24"/>
      <c r="EL39" s="37" t="s">
        <v>246</v>
      </c>
      <c r="EM39" s="41">
        <v>1</v>
      </c>
      <c r="EN39" s="41">
        <v>1</v>
      </c>
      <c r="EO39" s="38">
        <v>1</v>
      </c>
      <c r="EP39" s="24"/>
      <c r="EQ39" s="24"/>
      <c r="EU39" s="36" t="s">
        <v>243</v>
      </c>
      <c r="EV39" s="29">
        <v>7</v>
      </c>
      <c r="EW39" s="29">
        <v>44</v>
      </c>
      <c r="EX39" s="39">
        <v>7</v>
      </c>
      <c r="EY39" s="24"/>
      <c r="EZ39" s="24"/>
      <c r="FF39" s="36" t="s">
        <v>244</v>
      </c>
      <c r="FG39" s="31">
        <v>8</v>
      </c>
      <c r="FH39" s="31">
        <v>41</v>
      </c>
      <c r="FI39" s="40">
        <v>5</v>
      </c>
      <c r="FJ39" s="24"/>
      <c r="FK39" s="24"/>
      <c r="FN39" s="26" t="s">
        <v>255</v>
      </c>
      <c r="FO39" s="24"/>
      <c r="FP39" s="24"/>
      <c r="FQ39" s="24"/>
      <c r="FR39" s="24"/>
      <c r="FS39" s="24"/>
      <c r="FW39" s="37" t="s">
        <v>246</v>
      </c>
      <c r="FX39" s="41"/>
      <c r="FY39" s="41"/>
      <c r="FZ39" s="38">
        <v>0</v>
      </c>
      <c r="GA39" s="24"/>
      <c r="GB39" s="24"/>
      <c r="GF39" s="37" t="s">
        <v>246</v>
      </c>
      <c r="GG39" s="41"/>
      <c r="GH39" s="41"/>
      <c r="GI39" s="38">
        <v>0</v>
      </c>
      <c r="GJ39" s="24"/>
      <c r="GK39" s="24"/>
      <c r="GO39" s="37" t="s">
        <v>246</v>
      </c>
      <c r="GP39" s="41"/>
      <c r="GQ39" s="41"/>
      <c r="GR39" s="38">
        <v>0</v>
      </c>
      <c r="GS39" s="24"/>
      <c r="GT39" s="24"/>
      <c r="GY39" s="37" t="s">
        <v>246</v>
      </c>
      <c r="GZ39" s="41"/>
      <c r="HA39" s="41"/>
      <c r="HB39" s="38">
        <v>0</v>
      </c>
      <c r="HC39" s="24"/>
      <c r="HD39" s="24"/>
      <c r="HI39" s="27" t="s">
        <v>252</v>
      </c>
      <c r="HJ39" s="27" t="s">
        <v>241</v>
      </c>
      <c r="HK39" s="27" t="s">
        <v>253</v>
      </c>
      <c r="HL39" s="24"/>
      <c r="HM39" s="24"/>
      <c r="HN39" s="24"/>
    </row>
    <row r="40" spans="1:222" s="23" customFormat="1" ht="15.75" thickBot="1" x14ac:dyDescent="0.3">
      <c r="H40" s="36" t="s">
        <v>244</v>
      </c>
      <c r="I40" s="31">
        <v>8</v>
      </c>
      <c r="J40" s="31">
        <v>31.5</v>
      </c>
      <c r="K40" s="40">
        <v>4</v>
      </c>
      <c r="L40" s="24"/>
      <c r="M40" s="24"/>
      <c r="O40" s="37" t="s">
        <v>246</v>
      </c>
      <c r="P40" s="41"/>
      <c r="Q40" s="41"/>
      <c r="R40" s="38">
        <v>0</v>
      </c>
      <c r="S40" s="24"/>
      <c r="T40" s="24"/>
      <c r="W40" s="37" t="s">
        <v>246</v>
      </c>
      <c r="X40" s="41"/>
      <c r="Y40" s="41"/>
      <c r="Z40" s="38">
        <v>0</v>
      </c>
      <c r="AA40" s="24"/>
      <c r="AB40" s="24"/>
      <c r="AE40" s="37" t="s">
        <v>246</v>
      </c>
      <c r="AF40" s="41"/>
      <c r="AG40" s="41"/>
      <c r="AH40" s="38">
        <v>0</v>
      </c>
      <c r="AI40" s="24"/>
      <c r="AJ40" s="24"/>
      <c r="AM40"/>
      <c r="AN40"/>
      <c r="AO40"/>
      <c r="AP40"/>
      <c r="AQ40"/>
      <c r="AR40"/>
      <c r="AU40" s="37" t="s">
        <v>246</v>
      </c>
      <c r="AV40" s="41"/>
      <c r="AW40" s="41"/>
      <c r="AX40" s="38">
        <v>0</v>
      </c>
      <c r="AY40" s="24"/>
      <c r="AZ40" s="24"/>
      <c r="BD40" s="42">
        <v>14</v>
      </c>
      <c r="BE40" s="43">
        <v>7</v>
      </c>
      <c r="BF40" s="42">
        <v>0.53125</v>
      </c>
      <c r="BG40" s="24"/>
      <c r="BH40" s="24"/>
      <c r="BI40" s="24"/>
      <c r="BL40" s="24"/>
      <c r="BM40" s="24"/>
      <c r="BN40" s="24"/>
      <c r="BO40" s="24"/>
      <c r="BP40" s="24"/>
      <c r="BQ40" s="24"/>
      <c r="BT40" s="26" t="s">
        <v>256</v>
      </c>
      <c r="BU40" s="24"/>
      <c r="BV40" s="24"/>
      <c r="BW40" s="24"/>
      <c r="BX40" s="24"/>
      <c r="BY40" s="24"/>
      <c r="CB40" s="27" t="s">
        <v>252</v>
      </c>
      <c r="CC40" s="27" t="s">
        <v>241</v>
      </c>
      <c r="CD40" s="27" t="s">
        <v>253</v>
      </c>
      <c r="CE40" s="24"/>
      <c r="CF40" s="24"/>
      <c r="CG40" s="24"/>
      <c r="CK40" s="42">
        <v>13</v>
      </c>
      <c r="CL40" s="43">
        <v>7</v>
      </c>
      <c r="CM40" s="42">
        <v>0.46875</v>
      </c>
      <c r="CN40" s="24"/>
      <c r="CO40" s="24"/>
      <c r="CP40" s="24"/>
      <c r="CS40" s="26" t="s">
        <v>257</v>
      </c>
      <c r="CT40" s="24"/>
      <c r="CU40" s="24"/>
      <c r="CV40" s="24"/>
      <c r="CW40" s="24"/>
      <c r="CX40" s="24"/>
      <c r="DB40" s="24"/>
      <c r="DC40" s="24"/>
      <c r="DD40" s="24"/>
      <c r="DE40" s="24"/>
      <c r="DF40" s="24"/>
      <c r="DG40" s="24"/>
      <c r="DK40" s="37" t="s">
        <v>246</v>
      </c>
      <c r="DL40" s="41"/>
      <c r="DM40" s="41"/>
      <c r="DN40" s="38">
        <v>0</v>
      </c>
      <c r="DO40" s="24"/>
      <c r="DP40" s="24"/>
      <c r="DT40" s="26" t="s">
        <v>258</v>
      </c>
      <c r="DU40" s="24"/>
      <c r="DV40" s="24"/>
      <c r="DW40" s="24"/>
      <c r="DX40" s="24"/>
      <c r="DY40" s="24"/>
      <c r="EC40" s="42">
        <v>20</v>
      </c>
      <c r="ED40" s="43">
        <v>7</v>
      </c>
      <c r="EE40" s="42">
        <v>0.8515625</v>
      </c>
      <c r="EF40" s="24"/>
      <c r="EG40" s="24"/>
      <c r="EH40" s="24"/>
      <c r="EL40" s="24"/>
      <c r="EM40" s="24"/>
      <c r="EN40" s="24"/>
      <c r="EO40" s="24"/>
      <c r="EP40" s="24"/>
      <c r="EQ40" s="24"/>
      <c r="EU40" s="36" t="s">
        <v>244</v>
      </c>
      <c r="EV40" s="31">
        <v>6</v>
      </c>
      <c r="EW40" s="31">
        <v>34</v>
      </c>
      <c r="EX40" s="40">
        <v>5</v>
      </c>
      <c r="EY40" s="24"/>
      <c r="EZ40" s="24"/>
      <c r="FF40" s="37" t="s">
        <v>246</v>
      </c>
      <c r="FG40" s="41"/>
      <c r="FH40" s="41"/>
      <c r="FI40" s="38">
        <v>0</v>
      </c>
      <c r="FJ40" s="24"/>
      <c r="FK40" s="24"/>
      <c r="FN40" s="27" t="s">
        <v>252</v>
      </c>
      <c r="FO40" s="27" t="s">
        <v>241</v>
      </c>
      <c r="FP40" s="27" t="s">
        <v>253</v>
      </c>
      <c r="FQ40" s="24"/>
      <c r="FR40" s="24"/>
      <c r="FS40" s="24"/>
      <c r="FW40" s="24"/>
      <c r="FX40" s="24"/>
      <c r="FY40" s="24"/>
      <c r="FZ40" s="24"/>
      <c r="GA40" s="24"/>
      <c r="GB40" s="24"/>
      <c r="GF40" s="24"/>
      <c r="GG40" s="24"/>
      <c r="GH40" s="24"/>
      <c r="GI40" s="24"/>
      <c r="GJ40" s="24"/>
      <c r="GK40" s="24"/>
      <c r="GO40" s="24"/>
      <c r="GP40" s="24"/>
      <c r="GQ40" s="24"/>
      <c r="GR40" s="24"/>
      <c r="GS40" s="24"/>
      <c r="GT40" s="24"/>
      <c r="GY40" s="24"/>
      <c r="GZ40" s="24"/>
      <c r="HA40" s="24"/>
      <c r="HB40" s="24"/>
      <c r="HC40" s="24"/>
      <c r="HD40" s="24"/>
      <c r="HI40" s="42">
        <v>10</v>
      </c>
      <c r="HJ40" s="43">
        <v>7</v>
      </c>
      <c r="HK40" s="42">
        <v>0.2890625</v>
      </c>
      <c r="HL40" s="24"/>
      <c r="HM40" s="24"/>
      <c r="HN40" s="24"/>
    </row>
    <row r="41" spans="1:222" s="23" customFormat="1" ht="15.75" thickBot="1" x14ac:dyDescent="0.3">
      <c r="H41" s="37" t="s">
        <v>246</v>
      </c>
      <c r="I41" s="41"/>
      <c r="J41" s="41"/>
      <c r="K41" s="38">
        <v>0</v>
      </c>
      <c r="L41" s="24"/>
      <c r="M41" s="24"/>
      <c r="O41" s="24"/>
      <c r="P41" s="24"/>
      <c r="Q41" s="24"/>
      <c r="R41" s="24"/>
      <c r="S41" s="24"/>
      <c r="T41" s="24"/>
      <c r="W41" s="24"/>
      <c r="X41" s="24"/>
      <c r="Y41" s="24"/>
      <c r="Z41" s="24"/>
      <c r="AA41" s="24"/>
      <c r="AB41" s="24"/>
      <c r="AE41" s="24"/>
      <c r="AF41" s="24"/>
      <c r="AG41" s="24"/>
      <c r="AH41" s="24"/>
      <c r="AI41" s="24"/>
      <c r="AJ41" s="24"/>
      <c r="AM41"/>
      <c r="AN41"/>
      <c r="AO41"/>
      <c r="AP41"/>
      <c r="AQ41"/>
      <c r="AR41"/>
      <c r="AU41" s="24"/>
      <c r="AV41" s="24"/>
      <c r="AW41" s="24"/>
      <c r="AX41" s="24"/>
      <c r="AY41" s="24"/>
      <c r="AZ41" s="24"/>
      <c r="BD41" s="24"/>
      <c r="BE41" s="24"/>
      <c r="BF41" s="24"/>
      <c r="BG41" s="24"/>
      <c r="BH41" s="24"/>
      <c r="BI41" s="24"/>
      <c r="BL41" s="26" t="s">
        <v>259</v>
      </c>
      <c r="BM41" s="24"/>
      <c r="BN41" s="24"/>
      <c r="BO41" s="24"/>
      <c r="BP41" s="24"/>
      <c r="BQ41" s="24"/>
      <c r="BT41" s="27" t="s">
        <v>252</v>
      </c>
      <c r="BU41" s="27" t="s">
        <v>241</v>
      </c>
      <c r="BV41" s="27" t="s">
        <v>253</v>
      </c>
      <c r="BW41" s="24"/>
      <c r="BX41" s="24"/>
      <c r="BY41" s="24"/>
      <c r="CB41" s="42">
        <v>22</v>
      </c>
      <c r="CC41" s="43">
        <v>8</v>
      </c>
      <c r="CD41" s="42">
        <v>0.7265625</v>
      </c>
      <c r="CE41" s="24"/>
      <c r="CF41" s="24"/>
      <c r="CG41" s="24"/>
      <c r="CK41" s="24"/>
      <c r="CL41" s="24"/>
      <c r="CM41" s="24"/>
      <c r="CN41" s="24"/>
      <c r="CO41" s="24"/>
      <c r="CP41" s="24"/>
      <c r="CS41" s="27" t="s">
        <v>252</v>
      </c>
      <c r="CT41" s="27" t="s">
        <v>241</v>
      </c>
      <c r="CU41" s="27" t="s">
        <v>253</v>
      </c>
      <c r="CV41" s="24"/>
      <c r="CW41" s="24"/>
      <c r="CX41" s="24"/>
      <c r="DB41" s="26" t="s">
        <v>260</v>
      </c>
      <c r="DC41" s="24"/>
      <c r="DD41" s="24"/>
      <c r="DE41" s="24"/>
      <c r="DF41" s="24"/>
      <c r="DG41" s="24"/>
      <c r="DK41" s="24"/>
      <c r="DL41" s="24"/>
      <c r="DM41" s="24"/>
      <c r="DN41" s="24"/>
      <c r="DO41" s="24"/>
      <c r="DP41" s="24"/>
      <c r="DT41" s="27" t="s">
        <v>252</v>
      </c>
      <c r="DU41" s="27" t="s">
        <v>241</v>
      </c>
      <c r="DV41" s="27" t="s">
        <v>253</v>
      </c>
      <c r="DW41" s="24"/>
      <c r="DX41" s="24"/>
      <c r="DY41" s="24"/>
      <c r="EC41" s="24"/>
      <c r="ED41" s="24"/>
      <c r="EE41" s="24"/>
      <c r="EF41" s="24"/>
      <c r="EG41" s="24"/>
      <c r="EH41" s="24"/>
      <c r="EL41" s="26" t="s">
        <v>261</v>
      </c>
      <c r="EM41" s="24"/>
      <c r="EN41" s="24"/>
      <c r="EO41" s="24"/>
      <c r="EP41" s="24"/>
      <c r="EQ41" s="24"/>
      <c r="EU41" s="37" t="s">
        <v>246</v>
      </c>
      <c r="EV41" s="41"/>
      <c r="EW41" s="41"/>
      <c r="EX41" s="38">
        <v>0</v>
      </c>
      <c r="EY41" s="24"/>
      <c r="EZ41" s="24"/>
      <c r="FF41" s="24"/>
      <c r="FG41" s="24"/>
      <c r="FH41" s="24"/>
      <c r="FI41" s="24"/>
      <c r="FJ41" s="24"/>
      <c r="FK41" s="24"/>
      <c r="FN41" s="42">
        <v>14</v>
      </c>
      <c r="FO41" s="43">
        <v>8</v>
      </c>
      <c r="FP41" s="42">
        <v>0.3203125</v>
      </c>
      <c r="FQ41" s="24"/>
      <c r="FR41" s="24"/>
      <c r="FS41" s="24"/>
      <c r="FW41" s="26" t="s">
        <v>262</v>
      </c>
      <c r="FX41" s="24"/>
      <c r="FY41" s="24"/>
      <c r="FZ41" s="24"/>
      <c r="GA41" s="24"/>
      <c r="GB41" s="24"/>
      <c r="GF41" s="26" t="s">
        <v>263</v>
      </c>
      <c r="GG41" s="24"/>
      <c r="GH41" s="24"/>
      <c r="GI41" s="24"/>
      <c r="GJ41" s="24"/>
      <c r="GK41" s="24"/>
      <c r="GO41" s="26" t="s">
        <v>264</v>
      </c>
      <c r="GP41" s="24"/>
      <c r="GQ41" s="24"/>
      <c r="GR41" s="24"/>
      <c r="GS41" s="24"/>
      <c r="GT41" s="24"/>
      <c r="GY41" s="26" t="s">
        <v>265</v>
      </c>
      <c r="GZ41" s="24"/>
      <c r="HA41" s="24"/>
      <c r="HB41" s="24"/>
      <c r="HC41" s="24"/>
      <c r="HD41" s="24"/>
      <c r="HI41" s="24"/>
      <c r="HJ41" s="24"/>
      <c r="HK41" s="24"/>
      <c r="HL41" s="24"/>
      <c r="HM41" s="24"/>
      <c r="HN41" s="24"/>
    </row>
    <row r="42" spans="1:222" s="23" customFormat="1" ht="15.75" thickBot="1" x14ac:dyDescent="0.3">
      <c r="H42" s="24"/>
      <c r="I42" s="24"/>
      <c r="J42" s="24"/>
      <c r="K42" s="24"/>
      <c r="L42" s="24"/>
      <c r="M42" s="24"/>
      <c r="O42" s="26" t="s">
        <v>266</v>
      </c>
      <c r="P42" s="24"/>
      <c r="Q42" s="24"/>
      <c r="R42" s="24"/>
      <c r="S42" s="24"/>
      <c r="T42" s="24"/>
      <c r="W42" s="26" t="s">
        <v>267</v>
      </c>
      <c r="X42" s="24"/>
      <c r="Y42" s="24"/>
      <c r="Z42" s="24"/>
      <c r="AA42" s="24"/>
      <c r="AB42" s="24"/>
      <c r="AE42" s="26" t="s">
        <v>268</v>
      </c>
      <c r="AF42" s="24"/>
      <c r="AG42" s="24"/>
      <c r="AH42" s="24"/>
      <c r="AI42" s="24"/>
      <c r="AJ42" s="24"/>
      <c r="AM42"/>
      <c r="AN42"/>
      <c r="AO42"/>
      <c r="AP42"/>
      <c r="AQ42"/>
      <c r="AR42"/>
      <c r="AU42" s="26" t="s">
        <v>269</v>
      </c>
      <c r="AV42" s="24"/>
      <c r="AW42" s="24"/>
      <c r="AX42" s="24"/>
      <c r="AY42" s="24"/>
      <c r="AZ42" s="24"/>
      <c r="BD42" s="22"/>
      <c r="BE42" s="22"/>
      <c r="BF42" s="22"/>
      <c r="BG42" s="22"/>
      <c r="BH42" s="22"/>
      <c r="BI42" s="22"/>
      <c r="BL42" s="27" t="s">
        <v>252</v>
      </c>
      <c r="BM42" s="27" t="s">
        <v>241</v>
      </c>
      <c r="BN42" s="27" t="s">
        <v>253</v>
      </c>
      <c r="BO42" s="24"/>
      <c r="BP42" s="24"/>
      <c r="BQ42" s="24"/>
      <c r="BT42" s="42">
        <v>34</v>
      </c>
      <c r="BU42" s="43">
        <v>9</v>
      </c>
      <c r="BV42" s="42">
        <v>0.9140625</v>
      </c>
      <c r="BW42" s="24"/>
      <c r="BX42" s="24"/>
      <c r="BY42" s="24"/>
      <c r="CB42" s="24"/>
      <c r="CC42" s="24"/>
      <c r="CD42" s="24"/>
      <c r="CE42" s="24"/>
      <c r="CF42" s="24"/>
      <c r="CG42" s="24"/>
      <c r="CK42" s="22"/>
      <c r="CL42" s="22"/>
      <c r="CM42" s="22"/>
      <c r="CN42" s="22"/>
      <c r="CO42" s="22"/>
      <c r="CP42" s="22"/>
      <c r="CS42" s="42">
        <v>42</v>
      </c>
      <c r="CT42" s="43">
        <v>9</v>
      </c>
      <c r="CU42" s="42">
        <v>0.994140625</v>
      </c>
      <c r="CV42" s="24"/>
      <c r="CW42" s="24"/>
      <c r="CX42" s="24"/>
      <c r="DB42" s="27" t="s">
        <v>252</v>
      </c>
      <c r="DC42" s="27" t="s">
        <v>241</v>
      </c>
      <c r="DD42" s="27" t="s">
        <v>253</v>
      </c>
      <c r="DE42" s="24"/>
      <c r="DF42" s="24"/>
      <c r="DG42" s="24"/>
      <c r="DK42" s="26" t="s">
        <v>270</v>
      </c>
      <c r="DL42" s="24"/>
      <c r="DM42" s="24"/>
      <c r="DN42" s="24"/>
      <c r="DO42" s="24"/>
      <c r="DP42" s="24"/>
      <c r="DT42" s="42">
        <v>22</v>
      </c>
      <c r="DU42" s="43">
        <v>9</v>
      </c>
      <c r="DV42" s="42">
        <v>0.5</v>
      </c>
      <c r="DW42" s="24"/>
      <c r="DX42" s="24"/>
      <c r="DY42" s="24"/>
      <c r="EC42" s="22"/>
      <c r="ED42" s="22"/>
      <c r="EE42" s="22"/>
      <c r="EF42" s="22"/>
      <c r="EG42" s="22"/>
      <c r="EH42" s="22"/>
      <c r="EL42" s="27" t="s">
        <v>252</v>
      </c>
      <c r="EM42" s="27" t="s">
        <v>241</v>
      </c>
      <c r="EN42" s="27" t="s">
        <v>253</v>
      </c>
      <c r="EO42" s="24"/>
      <c r="EP42" s="24"/>
      <c r="EQ42" s="24"/>
      <c r="EU42" s="24"/>
      <c r="EV42" s="24"/>
      <c r="EW42" s="24"/>
      <c r="EX42" s="24"/>
      <c r="EY42" s="24"/>
      <c r="EZ42" s="24"/>
      <c r="FF42" s="26" t="s">
        <v>271</v>
      </c>
      <c r="FG42" s="24"/>
      <c r="FH42" s="24"/>
      <c r="FI42" s="24"/>
      <c r="FJ42" s="24"/>
      <c r="FK42" s="24"/>
      <c r="FN42" s="24"/>
      <c r="FO42" s="24"/>
      <c r="FP42" s="24"/>
      <c r="FQ42" s="24"/>
      <c r="FR42" s="24"/>
      <c r="FS42" s="24"/>
      <c r="FW42" s="27" t="s">
        <v>252</v>
      </c>
      <c r="FX42" s="27" t="s">
        <v>241</v>
      </c>
      <c r="FY42" s="27" t="s">
        <v>253</v>
      </c>
      <c r="FZ42" s="24"/>
      <c r="GA42" s="24"/>
      <c r="GB42" s="24"/>
      <c r="GF42" s="27" t="s">
        <v>252</v>
      </c>
      <c r="GG42" s="27" t="s">
        <v>241</v>
      </c>
      <c r="GH42" s="27" t="s">
        <v>253</v>
      </c>
      <c r="GI42" s="24"/>
      <c r="GJ42" s="24"/>
      <c r="GK42" s="24"/>
      <c r="GO42" s="27" t="s">
        <v>252</v>
      </c>
      <c r="GP42" s="27" t="s">
        <v>241</v>
      </c>
      <c r="GQ42" s="27" t="s">
        <v>253</v>
      </c>
      <c r="GR42" s="24"/>
      <c r="GS42" s="24"/>
      <c r="GT42" s="24"/>
      <c r="GY42" s="27" t="s">
        <v>252</v>
      </c>
      <c r="GZ42" s="27" t="s">
        <v>241</v>
      </c>
      <c r="HA42" s="27" t="s">
        <v>253</v>
      </c>
      <c r="HB42" s="24"/>
      <c r="HC42" s="24"/>
      <c r="HD42" s="24"/>
      <c r="HI42" s="22"/>
      <c r="HJ42" s="22"/>
      <c r="HK42" s="22"/>
      <c r="HL42" s="22"/>
      <c r="HM42" s="22"/>
      <c r="HN42" s="22"/>
    </row>
    <row r="43" spans="1:222" s="23" customFormat="1" ht="15.75" thickBot="1" x14ac:dyDescent="0.3">
      <c r="H43" s="26" t="s">
        <v>272</v>
      </c>
      <c r="I43" s="24"/>
      <c r="J43" s="24"/>
      <c r="K43" s="24"/>
      <c r="L43" s="24"/>
      <c r="M43" s="24"/>
      <c r="O43" s="27" t="s">
        <v>252</v>
      </c>
      <c r="P43" s="27" t="s">
        <v>241</v>
      </c>
      <c r="Q43" s="27" t="s">
        <v>253</v>
      </c>
      <c r="R43" s="24"/>
      <c r="S43" s="24"/>
      <c r="T43" s="24"/>
      <c r="W43" s="27" t="s">
        <v>252</v>
      </c>
      <c r="X43" s="27" t="s">
        <v>241</v>
      </c>
      <c r="Y43" s="27" t="s">
        <v>253</v>
      </c>
      <c r="Z43" s="24"/>
      <c r="AA43" s="24"/>
      <c r="AB43" s="24"/>
      <c r="AE43" s="27" t="s">
        <v>252</v>
      </c>
      <c r="AF43" s="27" t="s">
        <v>241</v>
      </c>
      <c r="AG43" s="27" t="s">
        <v>253</v>
      </c>
      <c r="AH43" s="24"/>
      <c r="AI43" s="24"/>
      <c r="AJ43" s="24"/>
      <c r="AM43"/>
      <c r="AN43"/>
      <c r="AO43"/>
      <c r="AP43"/>
      <c r="AQ43"/>
      <c r="AR43"/>
      <c r="AU43" s="27" t="s">
        <v>252</v>
      </c>
      <c r="AV43" s="27" t="s">
        <v>241</v>
      </c>
      <c r="AW43" s="27" t="s">
        <v>253</v>
      </c>
      <c r="AX43" s="24"/>
      <c r="AY43" s="24"/>
      <c r="AZ43" s="24"/>
      <c r="BL43" s="42">
        <v>42</v>
      </c>
      <c r="BM43" s="43">
        <v>10</v>
      </c>
      <c r="BN43" s="42">
        <v>0.94140625</v>
      </c>
      <c r="BO43" s="24"/>
      <c r="BP43" s="24"/>
      <c r="BQ43" s="24"/>
      <c r="BT43" s="24"/>
      <c r="BU43" s="24"/>
      <c r="BV43" s="24"/>
      <c r="BW43" s="24"/>
      <c r="BX43" s="24"/>
      <c r="BY43" s="24"/>
      <c r="CB43" s="22"/>
      <c r="CC43" s="22"/>
      <c r="CD43" s="22"/>
      <c r="CE43" s="22"/>
      <c r="CF43" s="22"/>
      <c r="CG43" s="22"/>
      <c r="CS43" s="24"/>
      <c r="CT43" s="24"/>
      <c r="CU43" s="24"/>
      <c r="CV43" s="24"/>
      <c r="CW43" s="24"/>
      <c r="CX43" s="24"/>
      <c r="DB43" s="42">
        <v>26.5</v>
      </c>
      <c r="DC43" s="43">
        <v>10</v>
      </c>
      <c r="DD43" s="42">
        <v>0.4697265625</v>
      </c>
      <c r="DE43" s="24"/>
      <c r="DF43" s="24"/>
      <c r="DG43" s="24"/>
      <c r="DK43" s="27" t="s">
        <v>252</v>
      </c>
      <c r="DL43" s="27" t="s">
        <v>241</v>
      </c>
      <c r="DM43" s="27" t="s">
        <v>253</v>
      </c>
      <c r="DN43" s="24"/>
      <c r="DO43" s="24"/>
      <c r="DP43" s="24"/>
      <c r="DT43" s="24"/>
      <c r="DU43" s="24"/>
      <c r="DV43" s="24"/>
      <c r="DW43" s="24"/>
      <c r="DX43" s="24"/>
      <c r="DY43" s="24"/>
      <c r="EL43" s="42">
        <v>30.5</v>
      </c>
      <c r="EM43" s="43">
        <v>10</v>
      </c>
      <c r="EN43" s="42">
        <v>0.646484375</v>
      </c>
      <c r="EO43" s="24"/>
      <c r="EP43" s="24"/>
      <c r="EQ43" s="24"/>
      <c r="EU43" s="26" t="s">
        <v>273</v>
      </c>
      <c r="EV43" s="24"/>
      <c r="EW43" s="24"/>
      <c r="EX43" s="24"/>
      <c r="EY43" s="24"/>
      <c r="EZ43" s="24"/>
      <c r="FF43" s="27" t="s">
        <v>252</v>
      </c>
      <c r="FG43" s="27" t="s">
        <v>241</v>
      </c>
      <c r="FH43" s="27" t="s">
        <v>253</v>
      </c>
      <c r="FI43" s="24"/>
      <c r="FJ43" s="24"/>
      <c r="FK43" s="24"/>
      <c r="FN43" s="22"/>
      <c r="FO43" s="22"/>
      <c r="FP43" s="22"/>
      <c r="FQ43" s="22"/>
      <c r="FR43" s="22"/>
      <c r="FS43" s="22"/>
      <c r="FW43" s="42">
        <v>10.5</v>
      </c>
      <c r="FX43" s="43">
        <v>10</v>
      </c>
      <c r="FY43" s="42">
        <v>4.39453125E-2</v>
      </c>
      <c r="FZ43" s="24"/>
      <c r="GA43" s="24"/>
      <c r="GB43" s="24"/>
      <c r="GF43" s="42">
        <v>55</v>
      </c>
      <c r="GG43" s="43">
        <v>10</v>
      </c>
      <c r="GH43" s="42">
        <v>1</v>
      </c>
      <c r="GI43" s="24"/>
      <c r="GJ43" s="24"/>
      <c r="GK43" s="24"/>
      <c r="GO43" s="42">
        <v>10</v>
      </c>
      <c r="GP43" s="43">
        <v>10</v>
      </c>
      <c r="GQ43" s="42">
        <v>4.19921875E-2</v>
      </c>
      <c r="GR43" s="24"/>
      <c r="GS43" s="24"/>
      <c r="GT43" s="24"/>
      <c r="GY43" s="42">
        <v>39</v>
      </c>
      <c r="GZ43" s="43">
        <v>10</v>
      </c>
      <c r="HA43" s="42">
        <v>0.8837890625</v>
      </c>
      <c r="HB43" s="24"/>
      <c r="HC43" s="24"/>
      <c r="HD43" s="24"/>
    </row>
    <row r="44" spans="1:222" s="23" customFormat="1" ht="15.75" thickBot="1" x14ac:dyDescent="0.3">
      <c r="H44" s="27" t="s">
        <v>252</v>
      </c>
      <c r="I44" s="27" t="s">
        <v>241</v>
      </c>
      <c r="J44" s="27" t="s">
        <v>253</v>
      </c>
      <c r="K44" s="24"/>
      <c r="L44" s="24"/>
      <c r="M44" s="24"/>
      <c r="O44" s="42">
        <v>0</v>
      </c>
      <c r="P44" s="43">
        <v>11</v>
      </c>
      <c r="Q44" s="42">
        <v>4.8828125E-4</v>
      </c>
      <c r="R44" s="24"/>
      <c r="S44" s="24"/>
      <c r="T44" s="24"/>
      <c r="W44" s="42">
        <v>9</v>
      </c>
      <c r="X44" s="43">
        <v>11</v>
      </c>
      <c r="Y44" s="42">
        <v>1.611328125E-2</v>
      </c>
      <c r="Z44" s="24"/>
      <c r="AA44" s="24"/>
      <c r="AB44" s="24"/>
      <c r="AE44" s="42">
        <v>24</v>
      </c>
      <c r="AF44" s="43">
        <v>11</v>
      </c>
      <c r="AG44" s="42">
        <v>0.232421875</v>
      </c>
      <c r="AH44" s="24"/>
      <c r="AI44" s="24"/>
      <c r="AJ44" s="24"/>
      <c r="AM44"/>
      <c r="AN44"/>
      <c r="AO44"/>
      <c r="AP44"/>
      <c r="AQ44"/>
      <c r="AR44"/>
      <c r="AU44" s="42">
        <v>15</v>
      </c>
      <c r="AV44" s="43">
        <v>11</v>
      </c>
      <c r="AW44" s="42">
        <v>6.15234375E-2</v>
      </c>
      <c r="AX44" s="24"/>
      <c r="AY44" s="24"/>
      <c r="AZ44" s="24"/>
      <c r="BL44" s="24"/>
      <c r="BM44" s="24"/>
      <c r="BN44" s="24"/>
      <c r="BO44" s="24"/>
      <c r="BP44" s="24"/>
      <c r="BQ44" s="24"/>
      <c r="BT44" s="22"/>
      <c r="BU44" s="22"/>
      <c r="BV44" s="22"/>
      <c r="BW44" s="22"/>
      <c r="BX44" s="22"/>
      <c r="BY44" s="22"/>
      <c r="CS44" s="22"/>
      <c r="CT44" s="22"/>
      <c r="CU44" s="22"/>
      <c r="CV44" s="22"/>
      <c r="CW44" s="22"/>
      <c r="CX44" s="22"/>
      <c r="DB44" s="24"/>
      <c r="DC44" s="24"/>
      <c r="DD44" s="24"/>
      <c r="DE44" s="24"/>
      <c r="DF44" s="24"/>
      <c r="DG44" s="24"/>
      <c r="DK44" s="42">
        <v>0</v>
      </c>
      <c r="DL44" s="43">
        <v>11</v>
      </c>
      <c r="DM44" s="42">
        <v>4.8828125E-4</v>
      </c>
      <c r="DN44" s="24"/>
      <c r="DO44" s="24"/>
      <c r="DP44" s="24"/>
      <c r="DT44" s="22"/>
      <c r="DU44" s="22"/>
      <c r="DV44" s="22"/>
      <c r="DW44" s="22"/>
      <c r="DX44" s="22"/>
      <c r="DY44" s="22"/>
      <c r="EL44" s="24"/>
      <c r="EM44" s="24"/>
      <c r="EN44" s="24"/>
      <c r="EO44" s="24"/>
      <c r="EP44" s="24"/>
      <c r="EQ44" s="24"/>
      <c r="EU44" s="27" t="s">
        <v>252</v>
      </c>
      <c r="EV44" s="27" t="s">
        <v>241</v>
      </c>
      <c r="EW44" s="27" t="s">
        <v>253</v>
      </c>
      <c r="EX44" s="24"/>
      <c r="EY44" s="24"/>
      <c r="EZ44" s="24"/>
      <c r="FF44" s="42">
        <v>41</v>
      </c>
      <c r="FG44" s="43">
        <v>11</v>
      </c>
      <c r="FH44" s="42">
        <v>0.7607421875</v>
      </c>
      <c r="FI44" s="24"/>
      <c r="FJ44" s="24"/>
      <c r="FK44" s="24"/>
      <c r="FN44" s="22"/>
      <c r="FO44" s="22"/>
      <c r="FP44" s="22"/>
      <c r="FQ44" s="22"/>
      <c r="FR44" s="22"/>
      <c r="FS44" s="22"/>
      <c r="FW44" s="24"/>
      <c r="FX44" s="24"/>
      <c r="FY44" s="24"/>
      <c r="FZ44" s="24"/>
      <c r="GA44" s="24"/>
      <c r="GB44" s="24"/>
      <c r="GF44" s="24"/>
      <c r="GG44" s="24"/>
      <c r="GH44" s="24"/>
      <c r="GI44" s="24"/>
      <c r="GJ44" s="24"/>
      <c r="GK44" s="24"/>
      <c r="GO44" s="24"/>
      <c r="GP44" s="24"/>
      <c r="GQ44" s="24"/>
      <c r="GR44" s="24"/>
      <c r="GS44" s="24"/>
      <c r="GT44" s="24"/>
      <c r="GY44" s="24"/>
      <c r="GZ44" s="24"/>
      <c r="HA44" s="24"/>
      <c r="HB44" s="24"/>
      <c r="HC44" s="24"/>
      <c r="HD44" s="24"/>
    </row>
    <row r="45" spans="1:222" s="23" customFormat="1" ht="15.75" thickBot="1" x14ac:dyDescent="0.3">
      <c r="H45" s="42">
        <v>31.5</v>
      </c>
      <c r="I45" s="43">
        <v>12</v>
      </c>
      <c r="J45" s="42">
        <v>0.291259765625</v>
      </c>
      <c r="K45" s="24"/>
      <c r="L45" s="24"/>
      <c r="M45" s="24"/>
      <c r="O45" s="24"/>
      <c r="P45" s="24"/>
      <c r="Q45" s="24"/>
      <c r="R45" s="24"/>
      <c r="S45" s="24"/>
      <c r="T45" s="24"/>
      <c r="W45" s="24"/>
      <c r="X45" s="24"/>
      <c r="Y45" s="24"/>
      <c r="Z45" s="24"/>
      <c r="AA45" s="24"/>
      <c r="AB45" s="24"/>
      <c r="AE45" s="24"/>
      <c r="AF45" s="24"/>
      <c r="AG45" s="24"/>
      <c r="AH45" s="24"/>
      <c r="AI45" s="24"/>
      <c r="AJ45" s="24"/>
      <c r="AM45"/>
      <c r="AN45"/>
      <c r="AO45"/>
      <c r="AP45"/>
      <c r="AQ45"/>
      <c r="AR45"/>
      <c r="AU45" s="24"/>
      <c r="AV45" s="24"/>
      <c r="AW45" s="24"/>
      <c r="AX45" s="24"/>
      <c r="AY45" s="24"/>
      <c r="AZ45" s="24"/>
      <c r="BL45" s="22"/>
      <c r="BM45" s="22"/>
      <c r="BN45" s="22"/>
      <c r="BO45" s="22"/>
      <c r="BP45" s="22"/>
      <c r="BQ45" s="22"/>
      <c r="DB45" s="22"/>
      <c r="DC45" s="22"/>
      <c r="DD45" s="22"/>
      <c r="DE45" s="22"/>
      <c r="DF45" s="22"/>
      <c r="DG45" s="22"/>
      <c r="DK45" s="24"/>
      <c r="DL45" s="24"/>
      <c r="DM45" s="24"/>
      <c r="DN45" s="24"/>
      <c r="DO45" s="24"/>
      <c r="DP45" s="24"/>
      <c r="EL45" s="22"/>
      <c r="EM45" s="22"/>
      <c r="EN45" s="22"/>
      <c r="EO45" s="22"/>
      <c r="EP45" s="22"/>
      <c r="EQ45" s="22"/>
      <c r="EU45" s="42">
        <v>34</v>
      </c>
      <c r="EV45" s="43">
        <v>12</v>
      </c>
      <c r="EW45" s="42">
        <v>0.36669921875</v>
      </c>
      <c r="EX45" s="24"/>
      <c r="EY45" s="24"/>
      <c r="EZ45" s="24"/>
      <c r="FF45" s="24"/>
      <c r="FG45" s="24"/>
      <c r="FH45" s="24"/>
      <c r="FI45" s="24"/>
      <c r="FJ45" s="24"/>
      <c r="FK45" s="24"/>
      <c r="FW45" s="22"/>
      <c r="FX45" s="22"/>
      <c r="FY45" s="22"/>
      <c r="FZ45" s="22"/>
      <c r="GA45" s="22"/>
      <c r="GB45" s="22"/>
      <c r="GF45" s="22"/>
      <c r="GG45" s="22"/>
      <c r="GH45" s="22"/>
      <c r="GI45" s="22"/>
      <c r="GJ45" s="22"/>
      <c r="GK45" s="22"/>
      <c r="GO45" s="22"/>
      <c r="GP45" s="22"/>
      <c r="GQ45" s="22"/>
      <c r="GR45" s="22"/>
      <c r="GS45" s="22"/>
      <c r="GT45" s="22"/>
      <c r="GY45" s="22"/>
      <c r="GZ45" s="22"/>
      <c r="HA45" s="22"/>
      <c r="HB45" s="22"/>
      <c r="HC45" s="22"/>
      <c r="HD45" s="22"/>
    </row>
    <row r="46" spans="1:222" s="23" customFormat="1" x14ac:dyDescent="0.25">
      <c r="H46" s="24"/>
      <c r="I46" s="24"/>
      <c r="J46" s="24"/>
      <c r="K46" s="24"/>
      <c r="L46" s="24"/>
      <c r="M46" s="24"/>
      <c r="O46" s="22"/>
      <c r="P46" s="22"/>
      <c r="Q46" s="22"/>
      <c r="R46" s="22"/>
      <c r="S46" s="22"/>
      <c r="T46" s="22"/>
      <c r="W46" s="22"/>
      <c r="X46" s="22"/>
      <c r="Y46" s="22"/>
      <c r="Z46" s="22"/>
      <c r="AA46" s="22"/>
      <c r="AB46" s="22"/>
      <c r="AE46" s="22"/>
      <c r="AF46" s="22"/>
      <c r="AG46" s="22"/>
      <c r="AH46" s="22"/>
      <c r="AI46" s="22"/>
      <c r="AJ46" s="22"/>
      <c r="AM46"/>
      <c r="AN46"/>
      <c r="AO46"/>
      <c r="AP46"/>
      <c r="AQ46"/>
      <c r="AR46"/>
      <c r="AU46" s="22"/>
      <c r="AV46" s="22"/>
      <c r="AW46" s="22"/>
      <c r="AX46" s="22"/>
      <c r="AY46" s="22"/>
      <c r="AZ46" s="22"/>
      <c r="DK46" s="22"/>
      <c r="DL46" s="22"/>
      <c r="DM46" s="22"/>
      <c r="DN46" s="22"/>
      <c r="DO46" s="22"/>
      <c r="DP46" s="22"/>
      <c r="EU46" s="24"/>
      <c r="EV46" s="24"/>
      <c r="EW46" s="24"/>
      <c r="EX46" s="24"/>
      <c r="EY46" s="24"/>
      <c r="EZ46" s="24"/>
      <c r="FF46" s="22"/>
      <c r="FG46" s="22"/>
      <c r="FH46" s="22"/>
      <c r="FI46" s="22"/>
      <c r="FJ46" s="22"/>
      <c r="FK46" s="22"/>
    </row>
    <row r="47" spans="1:222" s="23" customFormat="1" x14ac:dyDescent="0.25">
      <c r="H47" s="22"/>
      <c r="I47" s="22"/>
      <c r="J47" s="22"/>
      <c r="K47" s="22"/>
      <c r="L47" s="22"/>
      <c r="M47" s="22"/>
      <c r="AM47"/>
      <c r="AN47"/>
      <c r="AO47"/>
      <c r="AP47"/>
      <c r="AQ47"/>
      <c r="AR47"/>
      <c r="EU47" s="22"/>
      <c r="EV47" s="22"/>
      <c r="EW47" s="22"/>
      <c r="EX47" s="22"/>
      <c r="EY47" s="22"/>
      <c r="EZ47" s="22"/>
    </row>
    <row r="48" spans="1:222" s="23" customFormat="1" x14ac:dyDescent="0.25">
      <c r="AM48"/>
      <c r="AN48"/>
      <c r="AO48"/>
      <c r="AP48"/>
      <c r="AQ48"/>
      <c r="AR48"/>
    </row>
    <row r="49" spans="39:44" s="23" customFormat="1" x14ac:dyDescent="0.25">
      <c r="AM49"/>
      <c r="AN49"/>
      <c r="AO49"/>
      <c r="AP49"/>
      <c r="AQ49"/>
      <c r="AR49"/>
    </row>
    <row r="50" spans="39:44" s="23" customFormat="1" x14ac:dyDescent="0.25">
      <c r="AM50"/>
      <c r="AN50"/>
      <c r="AO50"/>
      <c r="AP50"/>
      <c r="AQ50"/>
      <c r="AR50"/>
    </row>
    <row r="51" spans="39:44" s="23" customFormat="1" x14ac:dyDescent="0.25">
      <c r="AM51"/>
      <c r="AN51"/>
      <c r="AO51"/>
      <c r="AP51"/>
      <c r="AQ51"/>
      <c r="AR51"/>
    </row>
    <row r="52" spans="39:44" s="23" customFormat="1" x14ac:dyDescent="0.25">
      <c r="AM52"/>
      <c r="AN52"/>
      <c r="AO52"/>
      <c r="AP52"/>
      <c r="AQ52"/>
      <c r="AR52"/>
    </row>
    <row r="53" spans="39:44" s="23" customFormat="1" x14ac:dyDescent="0.25">
      <c r="AM53"/>
      <c r="AN53"/>
      <c r="AO53"/>
      <c r="AP53"/>
      <c r="AQ53"/>
      <c r="AR53"/>
    </row>
    <row r="54" spans="39:44" s="23" customFormat="1" x14ac:dyDescent="0.25">
      <c r="AM54"/>
      <c r="AN54"/>
      <c r="AO54"/>
      <c r="AP54"/>
      <c r="AQ54"/>
      <c r="AR54"/>
    </row>
    <row r="55" spans="39:44" s="23" customFormat="1" x14ac:dyDescent="0.25">
      <c r="AM55"/>
      <c r="AN55"/>
      <c r="AO55"/>
      <c r="AP55"/>
      <c r="AQ55"/>
      <c r="AR55"/>
    </row>
    <row r="56" spans="39:44" s="23" customFormat="1" x14ac:dyDescent="0.25">
      <c r="AM56"/>
      <c r="AN56"/>
      <c r="AO56"/>
      <c r="AP56"/>
      <c r="AQ56"/>
      <c r="AR56"/>
    </row>
    <row r="57" spans="39:44" s="23" customFormat="1" x14ac:dyDescent="0.25">
      <c r="AM57"/>
      <c r="AN57"/>
      <c r="AO57"/>
      <c r="AP57"/>
      <c r="AQ57"/>
      <c r="AR5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9"/>
  <sheetViews>
    <sheetView topLeftCell="A22" workbookViewId="0">
      <selection activeCell="R45" sqref="R45"/>
    </sheetView>
  </sheetViews>
  <sheetFormatPr defaultRowHeight="15" x14ac:dyDescent="0.25"/>
  <cols>
    <col min="1" max="1" width="30.42578125" customWidth="1"/>
  </cols>
  <sheetData>
    <row r="1" spans="1:27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7" s="9" customFormat="1" x14ac:dyDescent="0.25">
      <c r="A2" s="3" t="s">
        <v>29</v>
      </c>
      <c r="B2" s="4">
        <v>6.69</v>
      </c>
      <c r="C2" s="4">
        <v>2.99</v>
      </c>
      <c r="D2" s="4">
        <v>2.7</v>
      </c>
      <c r="E2" s="4">
        <v>2.88</v>
      </c>
      <c r="F2" s="5" t="s">
        <v>30</v>
      </c>
      <c r="G2" s="4">
        <v>5.14</v>
      </c>
      <c r="H2" s="5">
        <v>0.53300000000000003</v>
      </c>
      <c r="I2" s="4">
        <v>3.41</v>
      </c>
      <c r="J2" s="5">
        <v>0.41399999999999998</v>
      </c>
      <c r="K2" s="5">
        <v>0.34200000000000003</v>
      </c>
      <c r="L2" s="5" t="s">
        <v>31</v>
      </c>
      <c r="M2" s="4">
        <v>1.1000000000000001</v>
      </c>
      <c r="N2" s="4">
        <v>1.85</v>
      </c>
      <c r="O2" s="4">
        <v>6.87</v>
      </c>
      <c r="P2" s="5">
        <v>0.46700000000000003</v>
      </c>
      <c r="Q2" s="5">
        <v>0.15</v>
      </c>
      <c r="R2" s="4">
        <v>2.75</v>
      </c>
      <c r="S2" s="6">
        <v>48.3</v>
      </c>
      <c r="T2" s="6">
        <v>13</v>
      </c>
      <c r="U2" s="4">
        <v>3.25</v>
      </c>
      <c r="V2" s="4">
        <v>1.44</v>
      </c>
      <c r="W2" s="4">
        <v>1.1100000000000001</v>
      </c>
      <c r="X2" s="5">
        <v>0.65800000000000003</v>
      </c>
      <c r="Y2" s="7">
        <v>0.78800000000000003</v>
      </c>
      <c r="Z2" s="7" t="s">
        <v>31</v>
      </c>
      <c r="AA2" s="8"/>
    </row>
    <row r="3" spans="1:27" s="9" customFormat="1" x14ac:dyDescent="0.25">
      <c r="A3" s="3" t="s">
        <v>32</v>
      </c>
      <c r="B3" s="4">
        <v>9.06</v>
      </c>
      <c r="C3" s="6">
        <v>26.4</v>
      </c>
      <c r="D3" s="4">
        <v>3.42</v>
      </c>
      <c r="E3" s="4">
        <v>8.44</v>
      </c>
      <c r="F3" s="5" t="s">
        <v>31</v>
      </c>
      <c r="G3" s="4">
        <v>6.32</v>
      </c>
      <c r="H3" s="5" t="s">
        <v>31</v>
      </c>
      <c r="I3" s="6">
        <v>25.7</v>
      </c>
      <c r="J3" s="5">
        <v>0.83699999999999997</v>
      </c>
      <c r="K3" s="5" t="s">
        <v>31</v>
      </c>
      <c r="L3" s="5" t="s">
        <v>31</v>
      </c>
      <c r="M3" s="4">
        <v>1.52</v>
      </c>
      <c r="N3" s="4">
        <v>6.34</v>
      </c>
      <c r="O3" s="4">
        <v>8.0299999999999994</v>
      </c>
      <c r="P3" s="4">
        <v>1.44</v>
      </c>
      <c r="Q3" s="5" t="s">
        <v>31</v>
      </c>
      <c r="R3" s="6">
        <v>20.3</v>
      </c>
      <c r="S3" s="10">
        <v>112</v>
      </c>
      <c r="T3" s="6">
        <v>13.5</v>
      </c>
      <c r="U3" s="4">
        <v>3.49</v>
      </c>
      <c r="V3" s="4">
        <v>3.3</v>
      </c>
      <c r="W3" s="4">
        <v>4.58</v>
      </c>
      <c r="X3" s="4">
        <v>1.23</v>
      </c>
      <c r="Y3" s="11">
        <v>1.68</v>
      </c>
      <c r="Z3" s="7" t="s">
        <v>31</v>
      </c>
      <c r="AA3" s="8"/>
    </row>
    <row r="4" spans="1:27" x14ac:dyDescent="0.25">
      <c r="A4" t="s">
        <v>25</v>
      </c>
      <c r="B4" s="12">
        <f>SUM(B2:B3)</f>
        <v>15.75</v>
      </c>
      <c r="C4" s="12">
        <f t="shared" ref="C4:Z4" si="0">SUM(C2:C3)</f>
        <v>29.39</v>
      </c>
      <c r="D4" s="12">
        <f t="shared" si="0"/>
        <v>6.12</v>
      </c>
      <c r="E4" s="12">
        <f t="shared" si="0"/>
        <v>11.32</v>
      </c>
      <c r="F4" s="12">
        <f t="shared" si="0"/>
        <v>0</v>
      </c>
      <c r="G4" s="12">
        <f t="shared" si="0"/>
        <v>11.46</v>
      </c>
      <c r="H4" s="12">
        <f t="shared" si="0"/>
        <v>0.53300000000000003</v>
      </c>
      <c r="I4" s="12">
        <f t="shared" si="0"/>
        <v>29.11</v>
      </c>
      <c r="J4" s="12">
        <f t="shared" si="0"/>
        <v>1.2509999999999999</v>
      </c>
      <c r="K4" s="12">
        <f t="shared" si="0"/>
        <v>0.34200000000000003</v>
      </c>
      <c r="L4" s="12">
        <f t="shared" si="0"/>
        <v>0</v>
      </c>
      <c r="M4" s="12">
        <f t="shared" si="0"/>
        <v>2.62</v>
      </c>
      <c r="N4" s="12">
        <f t="shared" si="0"/>
        <v>8.19</v>
      </c>
      <c r="O4" s="12">
        <f t="shared" si="0"/>
        <v>14.899999999999999</v>
      </c>
      <c r="P4" s="12">
        <f t="shared" si="0"/>
        <v>1.907</v>
      </c>
      <c r="Q4" s="12">
        <f t="shared" si="0"/>
        <v>0.15</v>
      </c>
      <c r="R4" s="12">
        <f t="shared" si="0"/>
        <v>23.05</v>
      </c>
      <c r="S4" s="12">
        <f t="shared" si="0"/>
        <v>160.30000000000001</v>
      </c>
      <c r="T4" s="12">
        <f t="shared" si="0"/>
        <v>26.5</v>
      </c>
      <c r="U4" s="12">
        <f t="shared" si="0"/>
        <v>6.74</v>
      </c>
      <c r="V4" s="12">
        <f t="shared" si="0"/>
        <v>4.74</v>
      </c>
      <c r="W4" s="12">
        <f t="shared" si="0"/>
        <v>5.69</v>
      </c>
      <c r="X4" s="12">
        <f t="shared" si="0"/>
        <v>1.8879999999999999</v>
      </c>
      <c r="Y4" s="12">
        <f t="shared" si="0"/>
        <v>2.468</v>
      </c>
      <c r="Z4" s="12">
        <f t="shared" si="0"/>
        <v>0</v>
      </c>
    </row>
    <row r="7" spans="1:27" s="9" customFormat="1" x14ac:dyDescent="0.25">
      <c r="A7" s="3" t="s">
        <v>29</v>
      </c>
      <c r="B7" s="4">
        <v>5.82</v>
      </c>
      <c r="C7" s="5" t="s">
        <v>30</v>
      </c>
      <c r="D7" s="4">
        <v>1.21</v>
      </c>
      <c r="E7" s="4">
        <v>3.14</v>
      </c>
      <c r="F7" s="5" t="s">
        <v>30</v>
      </c>
      <c r="G7" s="4">
        <v>4.59</v>
      </c>
      <c r="H7" s="5">
        <v>0.184</v>
      </c>
      <c r="I7" s="4">
        <v>3.87</v>
      </c>
      <c r="J7" s="5">
        <v>0.45100000000000001</v>
      </c>
      <c r="K7" s="5">
        <v>0.35099999999999998</v>
      </c>
      <c r="L7" s="5" t="s">
        <v>31</v>
      </c>
      <c r="M7" s="4">
        <v>1.1399999999999999</v>
      </c>
      <c r="N7" s="4">
        <v>1.88</v>
      </c>
      <c r="O7" s="4">
        <v>2.25</v>
      </c>
      <c r="P7" s="5">
        <v>0.433</v>
      </c>
      <c r="Q7" s="5" t="s">
        <v>31</v>
      </c>
      <c r="R7" s="4">
        <v>2.71</v>
      </c>
      <c r="S7" s="13">
        <v>36.9</v>
      </c>
      <c r="T7" s="6">
        <v>12.6</v>
      </c>
      <c r="U7" s="4">
        <v>4.45</v>
      </c>
      <c r="V7" s="5">
        <v>0.78300000000000003</v>
      </c>
      <c r="W7" s="4">
        <v>1.35</v>
      </c>
      <c r="X7" s="5">
        <v>0.35</v>
      </c>
      <c r="Y7" s="7">
        <v>0.81100000000000005</v>
      </c>
      <c r="Z7" s="7" t="s">
        <v>31</v>
      </c>
    </row>
    <row r="8" spans="1:27" s="9" customFormat="1" x14ac:dyDescent="0.25">
      <c r="A8" s="3" t="s">
        <v>32</v>
      </c>
      <c r="B8" s="4">
        <v>8.33</v>
      </c>
      <c r="C8" s="4">
        <v>1.06</v>
      </c>
      <c r="D8" s="4">
        <v>2.74</v>
      </c>
      <c r="E8" s="4">
        <v>8.41</v>
      </c>
      <c r="F8" s="5" t="s">
        <v>31</v>
      </c>
      <c r="G8" s="4">
        <v>5.67</v>
      </c>
      <c r="H8" s="5" t="s">
        <v>31</v>
      </c>
      <c r="I8" s="6">
        <v>28.3</v>
      </c>
      <c r="J8" s="5">
        <v>0.91</v>
      </c>
      <c r="K8" s="5" t="s">
        <v>31</v>
      </c>
      <c r="L8" s="5" t="s">
        <v>31</v>
      </c>
      <c r="M8" s="4">
        <v>1.55</v>
      </c>
      <c r="N8" s="4">
        <v>6.11</v>
      </c>
      <c r="O8" s="4">
        <v>4.1500000000000004</v>
      </c>
      <c r="P8" s="4">
        <v>1.55</v>
      </c>
      <c r="Q8" s="5" t="s">
        <v>31</v>
      </c>
      <c r="R8" s="6">
        <v>19</v>
      </c>
      <c r="S8" s="14">
        <v>104</v>
      </c>
      <c r="T8" s="6">
        <v>23.7</v>
      </c>
      <c r="U8" s="4">
        <v>3.1</v>
      </c>
      <c r="V8" s="4">
        <v>3.08</v>
      </c>
      <c r="W8" s="4">
        <v>5.22</v>
      </c>
      <c r="X8" s="5">
        <v>0.71299999999999997</v>
      </c>
      <c r="Y8" s="11">
        <v>1.8</v>
      </c>
      <c r="Z8" s="7" t="s">
        <v>31</v>
      </c>
    </row>
    <row r="9" spans="1:27" x14ac:dyDescent="0.25">
      <c r="A9" t="s">
        <v>33</v>
      </c>
      <c r="B9" s="12">
        <f>SUM(B7:B8)</f>
        <v>14.15</v>
      </c>
      <c r="C9" s="12">
        <f t="shared" ref="C9:Z9" si="1">SUM(C7:C8)</f>
        <v>1.06</v>
      </c>
      <c r="D9" s="12">
        <f t="shared" si="1"/>
        <v>3.95</v>
      </c>
      <c r="E9" s="12">
        <f t="shared" si="1"/>
        <v>11.55</v>
      </c>
      <c r="F9" s="12">
        <f t="shared" si="1"/>
        <v>0</v>
      </c>
      <c r="G9" s="12">
        <f t="shared" si="1"/>
        <v>10.26</v>
      </c>
      <c r="H9" s="12">
        <f t="shared" si="1"/>
        <v>0.184</v>
      </c>
      <c r="I9" s="12">
        <f t="shared" si="1"/>
        <v>32.17</v>
      </c>
      <c r="J9" s="12">
        <f t="shared" si="1"/>
        <v>1.361</v>
      </c>
      <c r="K9" s="12">
        <f t="shared" si="1"/>
        <v>0.35099999999999998</v>
      </c>
      <c r="L9" s="12">
        <f t="shared" si="1"/>
        <v>0</v>
      </c>
      <c r="M9" s="12">
        <f t="shared" si="1"/>
        <v>2.69</v>
      </c>
      <c r="N9" s="12">
        <f t="shared" si="1"/>
        <v>7.99</v>
      </c>
      <c r="O9" s="12">
        <f t="shared" si="1"/>
        <v>6.4</v>
      </c>
      <c r="P9" s="12">
        <f t="shared" si="1"/>
        <v>1.9830000000000001</v>
      </c>
      <c r="Q9" s="12">
        <f t="shared" si="1"/>
        <v>0</v>
      </c>
      <c r="R9" s="12">
        <f t="shared" si="1"/>
        <v>21.71</v>
      </c>
      <c r="S9" s="12">
        <f t="shared" si="1"/>
        <v>140.9</v>
      </c>
      <c r="T9" s="12">
        <f t="shared" si="1"/>
        <v>36.299999999999997</v>
      </c>
      <c r="U9" s="12">
        <f t="shared" si="1"/>
        <v>7.5500000000000007</v>
      </c>
      <c r="V9" s="12">
        <f t="shared" si="1"/>
        <v>3.863</v>
      </c>
      <c r="W9" s="12">
        <f t="shared" si="1"/>
        <v>6.57</v>
      </c>
      <c r="X9" s="12">
        <f t="shared" si="1"/>
        <v>1.0629999999999999</v>
      </c>
      <c r="Y9" s="12">
        <f t="shared" si="1"/>
        <v>2.6110000000000002</v>
      </c>
      <c r="Z9" s="12">
        <f t="shared" si="1"/>
        <v>0</v>
      </c>
    </row>
    <row r="16" spans="1:27" ht="30" x14ac:dyDescent="0.25"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12</v>
      </c>
      <c r="O16" s="1" t="s">
        <v>13</v>
      </c>
      <c r="P16" s="1" t="s">
        <v>14</v>
      </c>
      <c r="Q16" s="1" t="s">
        <v>15</v>
      </c>
      <c r="R16" s="1" t="s">
        <v>16</v>
      </c>
      <c r="S16" s="1" t="s">
        <v>17</v>
      </c>
      <c r="T16" s="1" t="s">
        <v>18</v>
      </c>
      <c r="U16" s="1" t="s">
        <v>19</v>
      </c>
      <c r="V16" s="1" t="s">
        <v>20</v>
      </c>
      <c r="W16" s="1" t="s">
        <v>21</v>
      </c>
      <c r="X16" s="1" t="s">
        <v>22</v>
      </c>
      <c r="Y16" s="1" t="s">
        <v>23</v>
      </c>
      <c r="Z16" s="1" t="s">
        <v>24</v>
      </c>
    </row>
    <row r="17" spans="1:26" x14ac:dyDescent="0.25">
      <c r="A17" t="s">
        <v>25</v>
      </c>
      <c r="B17">
        <v>15.75</v>
      </c>
      <c r="C17">
        <v>29.39</v>
      </c>
      <c r="D17">
        <v>6.12</v>
      </c>
      <c r="E17">
        <v>11.32</v>
      </c>
      <c r="F17">
        <v>0</v>
      </c>
      <c r="G17">
        <v>11.46</v>
      </c>
      <c r="H17">
        <v>0.53300000000000003</v>
      </c>
      <c r="I17">
        <v>29.11</v>
      </c>
      <c r="J17">
        <v>1.2509999999999999</v>
      </c>
      <c r="K17">
        <v>0.34200000000000003</v>
      </c>
      <c r="L17">
        <v>0</v>
      </c>
      <c r="M17">
        <v>2.62</v>
      </c>
      <c r="N17">
        <v>8.19</v>
      </c>
      <c r="O17">
        <v>14.899999999999999</v>
      </c>
      <c r="P17">
        <v>1.907</v>
      </c>
      <c r="Q17">
        <v>0.15</v>
      </c>
      <c r="R17">
        <v>23.05</v>
      </c>
      <c r="S17">
        <v>160.30000000000001</v>
      </c>
      <c r="T17">
        <v>26.5</v>
      </c>
      <c r="U17">
        <v>6.74</v>
      </c>
      <c r="V17">
        <v>4.74</v>
      </c>
      <c r="W17">
        <v>5.69</v>
      </c>
      <c r="X17">
        <v>1.8879999999999999</v>
      </c>
      <c r="Y17">
        <v>2.468</v>
      </c>
      <c r="Z17">
        <v>0</v>
      </c>
    </row>
    <row r="18" spans="1:26" x14ac:dyDescent="0.25">
      <c r="A18" t="s">
        <v>33</v>
      </c>
      <c r="B18">
        <v>14.15</v>
      </c>
      <c r="C18">
        <v>1.06</v>
      </c>
      <c r="D18">
        <v>3.95</v>
      </c>
      <c r="E18">
        <v>11.55</v>
      </c>
      <c r="F18">
        <v>0</v>
      </c>
      <c r="G18">
        <v>10.26</v>
      </c>
      <c r="H18">
        <v>0.184</v>
      </c>
      <c r="I18">
        <v>32.17</v>
      </c>
      <c r="J18">
        <v>1.361</v>
      </c>
      <c r="K18">
        <v>0.35099999999999998</v>
      </c>
      <c r="L18">
        <v>0</v>
      </c>
      <c r="M18">
        <v>2.69</v>
      </c>
      <c r="N18">
        <v>7.99</v>
      </c>
      <c r="O18">
        <v>6.4</v>
      </c>
      <c r="P18">
        <v>1.9830000000000001</v>
      </c>
      <c r="Q18">
        <v>0</v>
      </c>
      <c r="R18">
        <v>21.71</v>
      </c>
      <c r="S18">
        <v>140.9</v>
      </c>
      <c r="T18">
        <v>36.299999999999997</v>
      </c>
      <c r="U18">
        <v>7.5500000000000007</v>
      </c>
      <c r="V18">
        <v>3.863</v>
      </c>
      <c r="W18">
        <v>6.57</v>
      </c>
      <c r="X18">
        <v>1.0629999999999999</v>
      </c>
      <c r="Y18">
        <v>2.6110000000000002</v>
      </c>
      <c r="Z18">
        <v>0</v>
      </c>
    </row>
    <row r="19" spans="1:26" x14ac:dyDescent="0.25">
      <c r="A19" t="s">
        <v>28</v>
      </c>
      <c r="B19">
        <v>70</v>
      </c>
      <c r="C19">
        <v>70</v>
      </c>
      <c r="D19">
        <v>70</v>
      </c>
      <c r="E19">
        <v>70</v>
      </c>
      <c r="F19">
        <v>70</v>
      </c>
      <c r="G19">
        <v>70</v>
      </c>
      <c r="H19">
        <v>70</v>
      </c>
      <c r="I19">
        <v>70</v>
      </c>
      <c r="J19">
        <v>70</v>
      </c>
      <c r="K19">
        <v>70</v>
      </c>
      <c r="L19">
        <v>70</v>
      </c>
      <c r="M19">
        <v>70</v>
      </c>
      <c r="N19">
        <v>70</v>
      </c>
      <c r="O19">
        <v>70</v>
      </c>
      <c r="P19">
        <v>70</v>
      </c>
      <c r="Q19">
        <v>70</v>
      </c>
      <c r="R19">
        <v>70</v>
      </c>
      <c r="S19">
        <v>70</v>
      </c>
      <c r="T19">
        <v>70</v>
      </c>
      <c r="U19">
        <v>70</v>
      </c>
      <c r="V19">
        <v>70</v>
      </c>
      <c r="W19">
        <v>70</v>
      </c>
      <c r="X19">
        <v>70</v>
      </c>
      <c r="Y19">
        <v>70</v>
      </c>
      <c r="Z19">
        <v>70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2"/>
  <sheetViews>
    <sheetView topLeftCell="A7" workbookViewId="0">
      <selection activeCell="K19" sqref="K19"/>
    </sheetView>
  </sheetViews>
  <sheetFormatPr defaultColWidth="9.140625" defaultRowHeight="15" x14ac:dyDescent="0.25"/>
  <cols>
    <col min="1" max="1" width="44.85546875" style="49" customWidth="1"/>
    <col min="2" max="2" width="13.42578125" style="50" customWidth="1"/>
    <col min="3" max="11" width="9.140625" style="9"/>
    <col min="12" max="36" width="15.7109375" style="9" customWidth="1"/>
    <col min="37" max="16384" width="9.140625" style="9"/>
  </cols>
  <sheetData>
    <row r="1" spans="1:37" s="47" customFormat="1" ht="46.5" customHeight="1" x14ac:dyDescent="0.25">
      <c r="A1" s="44" t="s">
        <v>274</v>
      </c>
      <c r="B1" s="45" t="s">
        <v>275</v>
      </c>
      <c r="C1" s="46" t="s">
        <v>276</v>
      </c>
      <c r="D1" s="46" t="s">
        <v>383</v>
      </c>
      <c r="E1" s="46" t="s">
        <v>384</v>
      </c>
      <c r="F1" s="46" t="s">
        <v>385</v>
      </c>
      <c r="G1" s="47" t="s">
        <v>386</v>
      </c>
      <c r="H1" s="47" t="s">
        <v>387</v>
      </c>
      <c r="I1" s="56" t="s">
        <v>388</v>
      </c>
      <c r="J1" s="56" t="s">
        <v>389</v>
      </c>
      <c r="K1" s="46"/>
      <c r="L1" s="46" t="s">
        <v>84</v>
      </c>
      <c r="M1" s="46" t="s">
        <v>86</v>
      </c>
      <c r="N1" s="46" t="s">
        <v>88</v>
      </c>
      <c r="O1" s="46" t="s">
        <v>90</v>
      </c>
      <c r="P1" s="46" t="s">
        <v>92</v>
      </c>
      <c r="Q1" s="46" t="s">
        <v>94</v>
      </c>
      <c r="R1" s="46" t="s">
        <v>96</v>
      </c>
      <c r="S1" s="46" t="s">
        <v>98</v>
      </c>
      <c r="T1" s="46" t="s">
        <v>100</v>
      </c>
      <c r="U1" s="46" t="s">
        <v>102</v>
      </c>
      <c r="V1" s="46" t="s">
        <v>104</v>
      </c>
      <c r="W1" s="46" t="s">
        <v>106</v>
      </c>
      <c r="X1" s="46" t="s">
        <v>108</v>
      </c>
      <c r="Y1" s="46" t="s">
        <v>110</v>
      </c>
      <c r="Z1" s="46" t="s">
        <v>112</v>
      </c>
      <c r="AA1" s="46" t="s">
        <v>114</v>
      </c>
      <c r="AB1" s="46" t="s">
        <v>116</v>
      </c>
      <c r="AC1" s="46" t="s">
        <v>118</v>
      </c>
      <c r="AD1" s="46" t="s">
        <v>120</v>
      </c>
      <c r="AE1" s="46" t="s">
        <v>122</v>
      </c>
      <c r="AF1" s="46" t="s">
        <v>124</v>
      </c>
      <c r="AG1" s="46" t="s">
        <v>126</v>
      </c>
      <c r="AH1" s="46" t="s">
        <v>128</v>
      </c>
      <c r="AI1" s="46" t="s">
        <v>130</v>
      </c>
      <c r="AJ1" s="46" t="s">
        <v>132</v>
      </c>
    </row>
    <row r="2" spans="1:37" x14ac:dyDescent="0.25">
      <c r="A2" s="15" t="s">
        <v>278</v>
      </c>
      <c r="B2" s="48" t="s">
        <v>279</v>
      </c>
      <c r="C2" s="20" t="s">
        <v>72</v>
      </c>
      <c r="D2" s="20">
        <v>3.2000000000000001E-2</v>
      </c>
      <c r="E2" s="20">
        <f xml:space="preserve"> 100* ((I2+J2)/25)</f>
        <v>100</v>
      </c>
      <c r="F2" s="20">
        <f xml:space="preserve"> 100*I2/25</f>
        <v>96</v>
      </c>
      <c r="G2" s="4">
        <f>MEDIAN(L2:AJ2)</f>
        <v>1.115</v>
      </c>
      <c r="H2" s="4">
        <f>MAX(L2:AJ2)</f>
        <v>11.1</v>
      </c>
      <c r="I2" s="46">
        <f>COUNT(L2:AJ2)</f>
        <v>24</v>
      </c>
      <c r="J2" s="47">
        <f>COUNTIF(L2:AJ2,"=&lt;LCMRL")</f>
        <v>1</v>
      </c>
      <c r="K2" s="20"/>
      <c r="L2" s="4">
        <v>3.22</v>
      </c>
      <c r="M2" s="4">
        <v>1.64</v>
      </c>
      <c r="N2" s="4">
        <v>1.1399999999999999</v>
      </c>
      <c r="O2" s="4">
        <v>3.27</v>
      </c>
      <c r="P2" s="5" t="s">
        <v>31</v>
      </c>
      <c r="Q2" s="4">
        <v>6.43</v>
      </c>
      <c r="R2" s="5">
        <v>0.27900000000000003</v>
      </c>
      <c r="S2" s="4">
        <v>1.26</v>
      </c>
      <c r="T2" s="5">
        <v>0.10299999999999999</v>
      </c>
      <c r="U2" s="5">
        <v>0.27400000000000002</v>
      </c>
      <c r="V2" s="5">
        <v>0.10100000000000001</v>
      </c>
      <c r="W2" s="4">
        <v>1.0900000000000001</v>
      </c>
      <c r="X2" s="4">
        <v>6.71</v>
      </c>
      <c r="Y2" s="4">
        <v>2.69</v>
      </c>
      <c r="Z2" s="5">
        <v>0.45200000000000001</v>
      </c>
      <c r="AA2" s="5">
        <v>0.26800000000000002</v>
      </c>
      <c r="AB2" s="4">
        <v>1.47</v>
      </c>
      <c r="AC2" s="4">
        <v>9.16</v>
      </c>
      <c r="AD2" s="4">
        <v>7.23</v>
      </c>
      <c r="AE2" s="6">
        <v>11.1</v>
      </c>
      <c r="AF2" s="5">
        <v>0.94399999999999995</v>
      </c>
      <c r="AG2" s="4">
        <v>1.05</v>
      </c>
      <c r="AH2" s="5">
        <v>0.66200000000000003</v>
      </c>
      <c r="AI2" s="7">
        <v>0.66700000000000004</v>
      </c>
      <c r="AJ2" s="7">
        <v>7.9100000000000004E-2</v>
      </c>
      <c r="AK2" s="8"/>
    </row>
    <row r="3" spans="1:37" x14ac:dyDescent="0.25">
      <c r="A3" s="15" t="s">
        <v>280</v>
      </c>
      <c r="B3" s="48" t="s">
        <v>281</v>
      </c>
      <c r="C3" s="20" t="s">
        <v>72</v>
      </c>
      <c r="D3" s="20">
        <v>0.24</v>
      </c>
      <c r="E3" s="20">
        <f xml:space="preserve"> 100* ((I3+J3)/25)</f>
        <v>92</v>
      </c>
      <c r="F3" s="20">
        <f xml:space="preserve"> 100*I3/25</f>
        <v>92</v>
      </c>
      <c r="G3" s="4">
        <f>MEDIAN(L3:AJ3)</f>
        <v>3.05</v>
      </c>
      <c r="H3" s="4">
        <f>MAX(L3:AJ3)</f>
        <v>96.8</v>
      </c>
      <c r="I3" s="46">
        <f>COUNT(L3:AJ3)</f>
        <v>23</v>
      </c>
      <c r="J3" s="47">
        <f t="shared" ref="J3:J18" si="0">COUNTIF(L3:AJ3,"=&lt;LCMRL")</f>
        <v>0</v>
      </c>
      <c r="K3" s="20"/>
      <c r="L3" s="4">
        <v>6.93</v>
      </c>
      <c r="M3" s="4">
        <v>3.05</v>
      </c>
      <c r="N3" s="4">
        <v>2.5299999999999998</v>
      </c>
      <c r="O3" s="4">
        <v>3.93</v>
      </c>
      <c r="P3" s="5" t="s">
        <v>30</v>
      </c>
      <c r="Q3" s="6">
        <v>47.4</v>
      </c>
      <c r="R3" s="5" t="s">
        <v>390</v>
      </c>
      <c r="S3" s="4">
        <v>4.1100000000000003</v>
      </c>
      <c r="T3" s="5">
        <v>0.57499999999999996</v>
      </c>
      <c r="U3" s="4">
        <v>1.18</v>
      </c>
      <c r="V3" s="5">
        <v>0.872</v>
      </c>
      <c r="W3" s="6">
        <v>24.1</v>
      </c>
      <c r="X3" s="4">
        <v>2.72</v>
      </c>
      <c r="Y3" s="4">
        <v>5.63</v>
      </c>
      <c r="Z3" s="6">
        <v>13</v>
      </c>
      <c r="AA3" s="5">
        <v>0.63600000000000001</v>
      </c>
      <c r="AB3" s="4">
        <v>2.82</v>
      </c>
      <c r="AC3" s="6">
        <v>96.8</v>
      </c>
      <c r="AD3" s="6">
        <v>11.5</v>
      </c>
      <c r="AE3" s="4">
        <v>5.57</v>
      </c>
      <c r="AF3" s="4">
        <v>4.54</v>
      </c>
      <c r="AG3" s="4">
        <v>3.03</v>
      </c>
      <c r="AH3" s="4">
        <v>1.3</v>
      </c>
      <c r="AI3" s="11">
        <v>1.67</v>
      </c>
      <c r="AJ3" s="7">
        <v>0.83399999999999996</v>
      </c>
      <c r="AK3" s="8"/>
    </row>
    <row r="4" spans="1:37" x14ac:dyDescent="0.25">
      <c r="A4" s="15" t="s">
        <v>282</v>
      </c>
      <c r="B4" s="48" t="s">
        <v>283</v>
      </c>
      <c r="C4" s="20" t="s">
        <v>72</v>
      </c>
      <c r="D4" s="20">
        <v>4.9000000000000002E-2</v>
      </c>
      <c r="E4" s="20">
        <f t="shared" ref="E4:E18" si="1" xml:space="preserve"> 100* ((I4+J4)/25)</f>
        <v>12</v>
      </c>
      <c r="F4" s="20">
        <f t="shared" ref="F4:F18" si="2" xml:space="preserve"> 100*I4/25</f>
        <v>0</v>
      </c>
      <c r="G4" s="4" t="s">
        <v>391</v>
      </c>
      <c r="H4" s="4" t="s">
        <v>391</v>
      </c>
      <c r="I4" s="46">
        <f t="shared" ref="I4:I18" si="3">COUNT(L4:AJ4)</f>
        <v>0</v>
      </c>
      <c r="J4" s="47">
        <f t="shared" si="0"/>
        <v>3</v>
      </c>
      <c r="K4" s="20"/>
      <c r="L4" s="5" t="s">
        <v>31</v>
      </c>
      <c r="M4" s="5" t="s">
        <v>30</v>
      </c>
      <c r="N4" s="5" t="s">
        <v>30</v>
      </c>
      <c r="O4" s="5" t="s">
        <v>30</v>
      </c>
      <c r="P4" s="5" t="s">
        <v>30</v>
      </c>
      <c r="Q4" s="5" t="s">
        <v>30</v>
      </c>
      <c r="R4" s="5" t="s">
        <v>30</v>
      </c>
      <c r="S4" s="5" t="s">
        <v>30</v>
      </c>
      <c r="T4" s="5" t="s">
        <v>30</v>
      </c>
      <c r="U4" s="5" t="s">
        <v>30</v>
      </c>
      <c r="V4" s="5" t="s">
        <v>30</v>
      </c>
      <c r="W4" s="5" t="s">
        <v>30</v>
      </c>
      <c r="X4" s="5" t="s">
        <v>30</v>
      </c>
      <c r="Y4" s="5" t="s">
        <v>31</v>
      </c>
      <c r="Z4" s="5" t="s">
        <v>30</v>
      </c>
      <c r="AA4" s="5" t="s">
        <v>30</v>
      </c>
      <c r="AB4" s="5" t="s">
        <v>30</v>
      </c>
      <c r="AC4" s="5" t="s">
        <v>31</v>
      </c>
      <c r="AD4" s="5" t="s">
        <v>30</v>
      </c>
      <c r="AE4" s="5" t="s">
        <v>30</v>
      </c>
      <c r="AF4" s="5" t="s">
        <v>30</v>
      </c>
      <c r="AG4" s="5" t="s">
        <v>30</v>
      </c>
      <c r="AH4" s="5" t="s">
        <v>30</v>
      </c>
      <c r="AI4" s="7" t="s">
        <v>30</v>
      </c>
      <c r="AJ4" s="7" t="s">
        <v>30</v>
      </c>
      <c r="AK4" s="8"/>
    </row>
    <row r="5" spans="1:37" x14ac:dyDescent="0.25">
      <c r="A5" s="15" t="s">
        <v>284</v>
      </c>
      <c r="B5" s="48" t="s">
        <v>285</v>
      </c>
      <c r="C5" s="20" t="s">
        <v>72</v>
      </c>
      <c r="D5" s="20">
        <v>8.4000000000000005E-2</v>
      </c>
      <c r="E5" s="20">
        <f t="shared" si="1"/>
        <v>92</v>
      </c>
      <c r="F5" s="20">
        <f t="shared" si="2"/>
        <v>60</v>
      </c>
      <c r="G5" s="4">
        <f t="shared" ref="G5:G18" si="4">MEDIAN(L5:AJ5)</f>
        <v>0.42699999999999999</v>
      </c>
      <c r="H5" s="4">
        <f t="shared" ref="H5:H18" si="5">MAX(L5:AJ5)</f>
        <v>31.1</v>
      </c>
      <c r="I5" s="46">
        <f t="shared" si="3"/>
        <v>15</v>
      </c>
      <c r="J5" s="47">
        <f t="shared" si="0"/>
        <v>8</v>
      </c>
      <c r="K5" s="20"/>
      <c r="L5" s="4">
        <v>1.64</v>
      </c>
      <c r="M5" s="5">
        <v>0.39300000000000002</v>
      </c>
      <c r="N5" s="5">
        <v>0.49</v>
      </c>
      <c r="O5" s="5">
        <v>0.65600000000000003</v>
      </c>
      <c r="P5" s="5" t="s">
        <v>30</v>
      </c>
      <c r="Q5" s="5">
        <v>0.29699999999999999</v>
      </c>
      <c r="R5" s="5" t="s">
        <v>31</v>
      </c>
      <c r="S5" s="5">
        <v>0.23599999999999999</v>
      </c>
      <c r="T5" s="5" t="s">
        <v>31</v>
      </c>
      <c r="U5" s="5" t="s">
        <v>31</v>
      </c>
      <c r="V5" s="5" t="s">
        <v>31</v>
      </c>
      <c r="W5" s="5" t="s">
        <v>31</v>
      </c>
      <c r="X5" s="4">
        <v>2.36</v>
      </c>
      <c r="Y5" s="5">
        <v>0.90200000000000002</v>
      </c>
      <c r="Z5" s="5" t="s">
        <v>31</v>
      </c>
      <c r="AA5" s="5" t="s">
        <v>31</v>
      </c>
      <c r="AB5" s="5">
        <v>0.28299999999999997</v>
      </c>
      <c r="AC5" s="6">
        <v>31.1</v>
      </c>
      <c r="AD5" s="4">
        <v>2.2000000000000002</v>
      </c>
      <c r="AE5" s="5" t="s">
        <v>31</v>
      </c>
      <c r="AF5" s="5">
        <v>0.42699999999999999</v>
      </c>
      <c r="AG5" s="5">
        <v>0.28399999999999997</v>
      </c>
      <c r="AH5" s="5">
        <v>0.10299999999999999</v>
      </c>
      <c r="AI5" s="7">
        <v>0.26500000000000001</v>
      </c>
      <c r="AJ5" s="7" t="s">
        <v>30</v>
      </c>
      <c r="AK5" s="8"/>
    </row>
    <row r="6" spans="1:37" x14ac:dyDescent="0.25">
      <c r="A6" s="15" t="s">
        <v>286</v>
      </c>
      <c r="B6" s="48" t="s">
        <v>287</v>
      </c>
      <c r="C6" s="20" t="s">
        <v>72</v>
      </c>
      <c r="D6" s="20">
        <v>6.2E-2</v>
      </c>
      <c r="E6" s="20">
        <f t="shared" si="1"/>
        <v>20</v>
      </c>
      <c r="F6" s="20">
        <f t="shared" si="2"/>
        <v>8</v>
      </c>
      <c r="G6" s="4">
        <f t="shared" si="4"/>
        <v>0.20600000000000002</v>
      </c>
      <c r="H6" s="4">
        <f t="shared" si="5"/>
        <v>0.27500000000000002</v>
      </c>
      <c r="I6" s="46">
        <f t="shared" si="3"/>
        <v>2</v>
      </c>
      <c r="J6" s="47">
        <f t="shared" si="0"/>
        <v>3</v>
      </c>
      <c r="K6" s="20"/>
      <c r="L6" s="5">
        <v>0.13700000000000001</v>
      </c>
      <c r="M6" s="5" t="s">
        <v>31</v>
      </c>
      <c r="N6" s="5" t="s">
        <v>30</v>
      </c>
      <c r="O6" s="5" t="s">
        <v>31</v>
      </c>
      <c r="P6" s="5" t="s">
        <v>30</v>
      </c>
      <c r="Q6" s="5" t="s">
        <v>31</v>
      </c>
      <c r="R6" s="5" t="s">
        <v>30</v>
      </c>
      <c r="S6" s="5" t="s">
        <v>30</v>
      </c>
      <c r="T6" s="5" t="s">
        <v>30</v>
      </c>
      <c r="U6" s="5" t="s">
        <v>30</v>
      </c>
      <c r="V6" s="5" t="s">
        <v>30</v>
      </c>
      <c r="W6" s="5" t="s">
        <v>30</v>
      </c>
      <c r="X6" s="5" t="s">
        <v>30</v>
      </c>
      <c r="Y6" s="5" t="s">
        <v>30</v>
      </c>
      <c r="Z6" s="5" t="s">
        <v>30</v>
      </c>
      <c r="AA6" s="5" t="s">
        <v>30</v>
      </c>
      <c r="AB6" s="5" t="s">
        <v>30</v>
      </c>
      <c r="AC6" s="5">
        <v>0.27500000000000002</v>
      </c>
      <c r="AD6" s="5" t="s">
        <v>30</v>
      </c>
      <c r="AE6" s="5" t="s">
        <v>30</v>
      </c>
      <c r="AF6" s="5" t="s">
        <v>30</v>
      </c>
      <c r="AG6" s="5" t="s">
        <v>30</v>
      </c>
      <c r="AH6" s="5" t="s">
        <v>30</v>
      </c>
      <c r="AI6" s="7" t="s">
        <v>30</v>
      </c>
      <c r="AJ6" s="7" t="s">
        <v>30</v>
      </c>
      <c r="AK6" s="8"/>
    </row>
    <row r="7" spans="1:37" x14ac:dyDescent="0.25">
      <c r="A7" s="15" t="s">
        <v>288</v>
      </c>
      <c r="B7" s="48" t="s">
        <v>289</v>
      </c>
      <c r="C7" s="20" t="s">
        <v>72</v>
      </c>
      <c r="D7" s="20">
        <v>0.04</v>
      </c>
      <c r="E7" s="20">
        <f t="shared" si="1"/>
        <v>96</v>
      </c>
      <c r="F7" s="20">
        <f t="shared" si="2"/>
        <v>96</v>
      </c>
      <c r="G7" s="4">
        <f t="shared" si="4"/>
        <v>1.1299999999999999</v>
      </c>
      <c r="H7" s="4">
        <f t="shared" si="5"/>
        <v>184</v>
      </c>
      <c r="I7" s="46">
        <f t="shared" si="3"/>
        <v>24</v>
      </c>
      <c r="J7" s="47">
        <f t="shared" si="0"/>
        <v>0</v>
      </c>
      <c r="K7" s="20"/>
      <c r="L7" s="4">
        <v>4.16</v>
      </c>
      <c r="M7" s="4">
        <v>1.56</v>
      </c>
      <c r="N7" s="5">
        <v>0.97399999999999998</v>
      </c>
      <c r="O7" s="4">
        <v>3.16</v>
      </c>
      <c r="P7" s="5" t="s">
        <v>30</v>
      </c>
      <c r="Q7" s="4">
        <v>1.46</v>
      </c>
      <c r="R7" s="5">
        <v>0.113</v>
      </c>
      <c r="S7" s="4">
        <v>1.1299999999999999</v>
      </c>
      <c r="T7" s="5">
        <v>0.23400000000000001</v>
      </c>
      <c r="U7" s="5">
        <v>0.17299999999999999</v>
      </c>
      <c r="V7" s="5">
        <v>0.10100000000000001</v>
      </c>
      <c r="W7" s="5">
        <v>0.371</v>
      </c>
      <c r="X7" s="4">
        <v>1.58</v>
      </c>
      <c r="Y7" s="4">
        <v>3.55</v>
      </c>
      <c r="Z7" s="5">
        <v>0.60799999999999998</v>
      </c>
      <c r="AA7" s="5">
        <v>9.2700000000000005E-2</v>
      </c>
      <c r="AB7" s="4">
        <v>1.1299999999999999</v>
      </c>
      <c r="AC7" s="10">
        <v>184</v>
      </c>
      <c r="AD7" s="6">
        <v>11.7</v>
      </c>
      <c r="AE7" s="4">
        <v>3.05</v>
      </c>
      <c r="AF7" s="4">
        <v>1.19</v>
      </c>
      <c r="AG7" s="4">
        <v>2.33</v>
      </c>
      <c r="AH7" s="5">
        <v>0.33500000000000002</v>
      </c>
      <c r="AI7" s="7">
        <v>0.51</v>
      </c>
      <c r="AJ7" s="7">
        <v>0.11600000000000001</v>
      </c>
      <c r="AK7" s="8"/>
    </row>
    <row r="8" spans="1:37" x14ac:dyDescent="0.25">
      <c r="A8" s="15" t="s">
        <v>290</v>
      </c>
      <c r="B8" s="48" t="s">
        <v>291</v>
      </c>
      <c r="C8" s="20" t="s">
        <v>72</v>
      </c>
      <c r="D8" s="20">
        <v>0.4</v>
      </c>
      <c r="E8" s="20">
        <f t="shared" si="1"/>
        <v>0</v>
      </c>
      <c r="F8" s="20">
        <f t="shared" si="2"/>
        <v>0</v>
      </c>
      <c r="G8" s="4" t="s">
        <v>30</v>
      </c>
      <c r="H8" s="4" t="s">
        <v>30</v>
      </c>
      <c r="I8" s="46">
        <f t="shared" si="3"/>
        <v>0</v>
      </c>
      <c r="J8" s="47">
        <f t="shared" si="0"/>
        <v>0</v>
      </c>
      <c r="K8" s="20"/>
      <c r="L8" s="5" t="s">
        <v>30</v>
      </c>
      <c r="M8" s="5" t="s">
        <v>30</v>
      </c>
      <c r="N8" s="5" t="s">
        <v>30</v>
      </c>
      <c r="O8" s="5" t="s">
        <v>30</v>
      </c>
      <c r="P8" s="5" t="s">
        <v>30</v>
      </c>
      <c r="Q8" s="5" t="s">
        <v>30</v>
      </c>
      <c r="R8" s="5" t="s">
        <v>30</v>
      </c>
      <c r="S8" s="5" t="s">
        <v>30</v>
      </c>
      <c r="T8" s="5" t="s">
        <v>30</v>
      </c>
      <c r="U8" s="5" t="s">
        <v>30</v>
      </c>
      <c r="V8" s="5" t="s">
        <v>30</v>
      </c>
      <c r="W8" s="5" t="s">
        <v>30</v>
      </c>
      <c r="X8" s="5" t="s">
        <v>30</v>
      </c>
      <c r="Y8" s="5" t="s">
        <v>30</v>
      </c>
      <c r="Z8" s="5" t="s">
        <v>30</v>
      </c>
      <c r="AA8" s="5" t="s">
        <v>30</v>
      </c>
      <c r="AB8" s="5" t="s">
        <v>30</v>
      </c>
      <c r="AC8" s="5" t="s">
        <v>30</v>
      </c>
      <c r="AD8" s="5" t="s">
        <v>30</v>
      </c>
      <c r="AE8" s="5" t="s">
        <v>30</v>
      </c>
      <c r="AF8" s="5" t="s">
        <v>30</v>
      </c>
      <c r="AG8" s="5" t="s">
        <v>30</v>
      </c>
      <c r="AH8" s="5" t="s">
        <v>30</v>
      </c>
      <c r="AI8" s="7" t="s">
        <v>30</v>
      </c>
      <c r="AJ8" s="7" t="s">
        <v>30</v>
      </c>
      <c r="AK8" s="8"/>
    </row>
    <row r="9" spans="1:37" x14ac:dyDescent="0.25">
      <c r="A9" s="15" t="s">
        <v>292</v>
      </c>
      <c r="B9" s="48" t="s">
        <v>293</v>
      </c>
      <c r="C9" s="20" t="s">
        <v>72</v>
      </c>
      <c r="D9" s="20">
        <v>3.4000000000000002E-2</v>
      </c>
      <c r="E9" s="20">
        <f t="shared" si="1"/>
        <v>92</v>
      </c>
      <c r="F9" s="20">
        <f t="shared" si="2"/>
        <v>92</v>
      </c>
      <c r="G9" s="4">
        <f t="shared" si="4"/>
        <v>0.85899999999999999</v>
      </c>
      <c r="H9" s="4">
        <f t="shared" si="5"/>
        <v>44.8</v>
      </c>
      <c r="I9" s="46">
        <f t="shared" si="3"/>
        <v>23</v>
      </c>
      <c r="J9" s="47">
        <f t="shared" si="0"/>
        <v>0</v>
      </c>
      <c r="K9" s="20"/>
      <c r="L9" s="4">
        <v>4.99</v>
      </c>
      <c r="M9" s="4">
        <v>1.86</v>
      </c>
      <c r="N9" s="5">
        <v>0.85899999999999999</v>
      </c>
      <c r="O9" s="6">
        <v>2.2599999999999998</v>
      </c>
      <c r="P9" s="5" t="s">
        <v>30</v>
      </c>
      <c r="Q9" s="4">
        <v>1.96</v>
      </c>
      <c r="R9" s="5">
        <v>0.24199999999999999</v>
      </c>
      <c r="S9" s="4">
        <v>1.88</v>
      </c>
      <c r="T9" s="5">
        <v>0.255</v>
      </c>
      <c r="U9" s="5">
        <v>0.153</v>
      </c>
      <c r="V9" s="5">
        <v>0.11899999999999999</v>
      </c>
      <c r="W9" s="5">
        <v>0.46400000000000002</v>
      </c>
      <c r="X9" s="4">
        <v>1.1299999999999999</v>
      </c>
      <c r="Y9" s="4">
        <v>2.69</v>
      </c>
      <c r="Z9" s="5">
        <v>0.52600000000000002</v>
      </c>
      <c r="AA9" s="5" t="s">
        <v>30</v>
      </c>
      <c r="AB9" s="5">
        <v>0.80800000000000005</v>
      </c>
      <c r="AC9" s="6">
        <v>19.7</v>
      </c>
      <c r="AD9" s="6">
        <v>13.3</v>
      </c>
      <c r="AE9" s="6">
        <v>44.8</v>
      </c>
      <c r="AF9" s="5">
        <v>0.76100000000000001</v>
      </c>
      <c r="AG9" s="4">
        <v>1.27</v>
      </c>
      <c r="AH9" s="5">
        <v>0.53900000000000003</v>
      </c>
      <c r="AI9" s="7">
        <v>0.439</v>
      </c>
      <c r="AJ9" s="7">
        <v>0.11600000000000001</v>
      </c>
      <c r="AK9" s="8"/>
    </row>
    <row r="10" spans="1:37" x14ac:dyDescent="0.25">
      <c r="A10" s="15" t="s">
        <v>294</v>
      </c>
      <c r="B10" s="48" t="s">
        <v>295</v>
      </c>
      <c r="C10" s="20" t="s">
        <v>72</v>
      </c>
      <c r="D10" s="20">
        <v>4.3999999999999997E-2</v>
      </c>
      <c r="E10" s="20">
        <f t="shared" si="1"/>
        <v>96</v>
      </c>
      <c r="F10" s="20">
        <f t="shared" si="2"/>
        <v>96</v>
      </c>
      <c r="G10" s="4">
        <f t="shared" si="4"/>
        <v>2.0150000000000001</v>
      </c>
      <c r="H10" s="4">
        <f t="shared" si="5"/>
        <v>55.1</v>
      </c>
      <c r="I10" s="46">
        <f t="shared" si="3"/>
        <v>24</v>
      </c>
      <c r="J10" s="47">
        <f t="shared" si="0"/>
        <v>0</v>
      </c>
      <c r="K10" s="20"/>
      <c r="L10" s="4">
        <v>9.86</v>
      </c>
      <c r="M10" s="4">
        <v>2.87</v>
      </c>
      <c r="N10" s="4">
        <v>2.73</v>
      </c>
      <c r="O10" s="4">
        <v>6.4</v>
      </c>
      <c r="P10" s="5">
        <v>0.12</v>
      </c>
      <c r="Q10" s="4">
        <v>2.6</v>
      </c>
      <c r="R10" s="5">
        <v>0.20300000000000001</v>
      </c>
      <c r="S10" s="4">
        <v>1.43</v>
      </c>
      <c r="T10" s="5">
        <v>0.29699999999999999</v>
      </c>
      <c r="U10" s="5">
        <v>0.23</v>
      </c>
      <c r="V10" s="5" t="s">
        <v>390</v>
      </c>
      <c r="W10" s="5">
        <v>0.753</v>
      </c>
      <c r="X10" s="4">
        <v>7.34</v>
      </c>
      <c r="Y10" s="4">
        <v>5</v>
      </c>
      <c r="Z10" s="5">
        <v>0.91100000000000003</v>
      </c>
      <c r="AA10" s="5">
        <v>0.30399999999999999</v>
      </c>
      <c r="AB10" s="4">
        <v>2.12</v>
      </c>
      <c r="AC10" s="6">
        <v>55.1</v>
      </c>
      <c r="AD10" s="6">
        <v>27</v>
      </c>
      <c r="AE10" s="6">
        <v>13.5</v>
      </c>
      <c r="AF10" s="4">
        <v>1.91</v>
      </c>
      <c r="AG10" s="4">
        <v>3.33</v>
      </c>
      <c r="AH10" s="5">
        <v>0.94699999999999995</v>
      </c>
      <c r="AI10" s="11">
        <v>1.21</v>
      </c>
      <c r="AJ10" s="7">
        <v>8.3199999999999996E-2</v>
      </c>
      <c r="AK10" s="8"/>
    </row>
    <row r="11" spans="1:37" x14ac:dyDescent="0.25">
      <c r="A11" s="15" t="s">
        <v>296</v>
      </c>
      <c r="B11" s="48" t="s">
        <v>297</v>
      </c>
      <c r="C11" s="20" t="s">
        <v>72</v>
      </c>
      <c r="D11" s="20">
        <v>9.4E-2</v>
      </c>
      <c r="E11" s="20">
        <f t="shared" si="1"/>
        <v>96</v>
      </c>
      <c r="F11" s="20">
        <f t="shared" si="2"/>
        <v>96</v>
      </c>
      <c r="G11" s="4">
        <f t="shared" si="4"/>
        <v>0.85499999999999998</v>
      </c>
      <c r="H11" s="4">
        <f t="shared" si="5"/>
        <v>41.4</v>
      </c>
      <c r="I11" s="46">
        <f t="shared" si="3"/>
        <v>24</v>
      </c>
      <c r="J11" s="47">
        <f t="shared" si="0"/>
        <v>0</v>
      </c>
      <c r="K11" s="20"/>
      <c r="L11" s="4">
        <v>1.91</v>
      </c>
      <c r="M11" s="4">
        <v>1.51</v>
      </c>
      <c r="N11" s="4">
        <v>1.06</v>
      </c>
      <c r="O11" s="4">
        <v>2.12</v>
      </c>
      <c r="P11" s="5" t="s">
        <v>30</v>
      </c>
      <c r="Q11" s="4">
        <v>1.32</v>
      </c>
      <c r="R11" s="5">
        <v>0.13100000000000001</v>
      </c>
      <c r="S11" s="4">
        <v>1.25</v>
      </c>
      <c r="T11" s="5">
        <v>0.22600000000000001</v>
      </c>
      <c r="U11" s="5">
        <v>0.185</v>
      </c>
      <c r="V11" s="5">
        <v>0.19800000000000001</v>
      </c>
      <c r="W11" s="5">
        <v>0.316</v>
      </c>
      <c r="X11" s="5">
        <v>0.85</v>
      </c>
      <c r="Y11" s="4">
        <v>3.22</v>
      </c>
      <c r="Z11" s="5">
        <v>0.40899999999999997</v>
      </c>
      <c r="AA11" s="5">
        <v>0.16800000000000001</v>
      </c>
      <c r="AB11" s="5">
        <v>0.86</v>
      </c>
      <c r="AC11" s="6">
        <v>41.4</v>
      </c>
      <c r="AD11" s="4">
        <v>4.8499999999999996</v>
      </c>
      <c r="AE11" s="5">
        <v>0.156</v>
      </c>
      <c r="AF11" s="4">
        <v>1.04</v>
      </c>
      <c r="AG11" s="4">
        <v>1.69</v>
      </c>
      <c r="AH11" s="5">
        <v>0.24299999999999999</v>
      </c>
      <c r="AI11" s="7">
        <v>0.57899999999999996</v>
      </c>
      <c r="AJ11" s="7">
        <v>0.11700000000000001</v>
      </c>
      <c r="AK11" s="8"/>
    </row>
    <row r="12" spans="1:37" x14ac:dyDescent="0.25">
      <c r="A12" s="15" t="s">
        <v>298</v>
      </c>
      <c r="B12" s="48" t="s">
        <v>299</v>
      </c>
      <c r="C12" s="20" t="s">
        <v>72</v>
      </c>
      <c r="D12" s="20">
        <v>0.28999999999999998</v>
      </c>
      <c r="E12" s="20">
        <f t="shared" si="1"/>
        <v>0</v>
      </c>
      <c r="F12" s="20">
        <f t="shared" si="2"/>
        <v>0</v>
      </c>
      <c r="G12" s="4" t="s">
        <v>30</v>
      </c>
      <c r="H12" s="4" t="s">
        <v>30</v>
      </c>
      <c r="I12" s="46">
        <f t="shared" si="3"/>
        <v>0</v>
      </c>
      <c r="J12" s="47">
        <f t="shared" si="0"/>
        <v>0</v>
      </c>
      <c r="K12" s="20"/>
      <c r="L12" s="5" t="s">
        <v>30</v>
      </c>
      <c r="M12" s="5" t="s">
        <v>30</v>
      </c>
      <c r="N12" s="5" t="s">
        <v>30</v>
      </c>
      <c r="O12" s="5" t="s">
        <v>30</v>
      </c>
      <c r="P12" s="5" t="s">
        <v>30</v>
      </c>
      <c r="Q12" s="5" t="s">
        <v>30</v>
      </c>
      <c r="R12" s="5" t="s">
        <v>30</v>
      </c>
      <c r="S12" s="5" t="s">
        <v>30</v>
      </c>
      <c r="T12" s="5" t="s">
        <v>30</v>
      </c>
      <c r="U12" s="5" t="s">
        <v>30</v>
      </c>
      <c r="V12" s="5" t="s">
        <v>30</v>
      </c>
      <c r="W12" s="5" t="s">
        <v>30</v>
      </c>
      <c r="X12" s="5" t="s">
        <v>30</v>
      </c>
      <c r="Y12" s="5" t="s">
        <v>30</v>
      </c>
      <c r="Z12" s="5" t="s">
        <v>30</v>
      </c>
      <c r="AA12" s="5" t="s">
        <v>30</v>
      </c>
      <c r="AB12" s="5" t="s">
        <v>30</v>
      </c>
      <c r="AC12" s="5" t="s">
        <v>30</v>
      </c>
      <c r="AD12" s="5" t="s">
        <v>30</v>
      </c>
      <c r="AE12" s="5" t="s">
        <v>30</v>
      </c>
      <c r="AF12" s="5" t="s">
        <v>30</v>
      </c>
      <c r="AG12" s="5" t="s">
        <v>30</v>
      </c>
      <c r="AH12" s="5" t="s">
        <v>30</v>
      </c>
      <c r="AI12" s="7" t="s">
        <v>30</v>
      </c>
      <c r="AJ12" s="7" t="s">
        <v>30</v>
      </c>
      <c r="AK12" s="8"/>
    </row>
    <row r="13" spans="1:37" x14ac:dyDescent="0.25">
      <c r="A13" s="15" t="s">
        <v>29</v>
      </c>
      <c r="B13" s="48" t="s">
        <v>300</v>
      </c>
      <c r="C13" s="20" t="s">
        <v>72</v>
      </c>
      <c r="D13" s="20">
        <v>0.13</v>
      </c>
      <c r="E13" s="20">
        <f t="shared" si="1"/>
        <v>96</v>
      </c>
      <c r="F13" s="20">
        <f t="shared" si="2"/>
        <v>88</v>
      </c>
      <c r="G13" s="4">
        <f t="shared" si="4"/>
        <v>2.2750000000000004</v>
      </c>
      <c r="H13" s="4">
        <f t="shared" si="5"/>
        <v>48.3</v>
      </c>
      <c r="I13" s="46">
        <f t="shared" si="3"/>
        <v>22</v>
      </c>
      <c r="J13" s="47">
        <f t="shared" si="0"/>
        <v>2</v>
      </c>
      <c r="K13" s="20"/>
      <c r="L13" s="4">
        <v>6.69</v>
      </c>
      <c r="M13" s="4">
        <v>2.99</v>
      </c>
      <c r="N13" s="4">
        <v>2.7</v>
      </c>
      <c r="O13" s="4">
        <v>2.88</v>
      </c>
      <c r="P13" s="5" t="s">
        <v>30</v>
      </c>
      <c r="Q13" s="4">
        <v>5.14</v>
      </c>
      <c r="R13" s="5">
        <v>0.53300000000000003</v>
      </c>
      <c r="S13" s="4">
        <v>3.41</v>
      </c>
      <c r="T13" s="5">
        <v>0.41399999999999998</v>
      </c>
      <c r="U13" s="5">
        <v>0.34200000000000003</v>
      </c>
      <c r="V13" s="5" t="s">
        <v>31</v>
      </c>
      <c r="W13" s="4">
        <v>1.1000000000000001</v>
      </c>
      <c r="X13" s="4">
        <v>1.85</v>
      </c>
      <c r="Y13" s="4">
        <v>6.87</v>
      </c>
      <c r="Z13" s="5">
        <v>0.46700000000000003</v>
      </c>
      <c r="AA13" s="5">
        <v>0.15</v>
      </c>
      <c r="AB13" s="4">
        <v>2.75</v>
      </c>
      <c r="AC13" s="6">
        <v>48.3</v>
      </c>
      <c r="AD13" s="6">
        <v>13</v>
      </c>
      <c r="AE13" s="4">
        <v>3.25</v>
      </c>
      <c r="AF13" s="4">
        <v>1.44</v>
      </c>
      <c r="AG13" s="4">
        <v>1.1100000000000001</v>
      </c>
      <c r="AH13" s="5">
        <v>0.65800000000000003</v>
      </c>
      <c r="AI13" s="7">
        <v>0.78800000000000003</v>
      </c>
      <c r="AJ13" s="7" t="s">
        <v>31</v>
      </c>
      <c r="AK13" s="8"/>
    </row>
    <row r="14" spans="1:37" x14ac:dyDescent="0.25">
      <c r="A14" s="15" t="s">
        <v>32</v>
      </c>
      <c r="B14" s="48" t="s">
        <v>301</v>
      </c>
      <c r="C14" s="20" t="s">
        <v>72</v>
      </c>
      <c r="D14" s="20">
        <v>0.56000000000000005</v>
      </c>
      <c r="E14" s="20">
        <f t="shared" si="1"/>
        <v>100</v>
      </c>
      <c r="F14" s="20">
        <f t="shared" si="2"/>
        <v>76</v>
      </c>
      <c r="G14" s="4">
        <f t="shared" si="4"/>
        <v>6.32</v>
      </c>
      <c r="H14" s="4">
        <f t="shared" si="5"/>
        <v>112</v>
      </c>
      <c r="I14" s="46">
        <f t="shared" si="3"/>
        <v>19</v>
      </c>
      <c r="J14" s="47">
        <f t="shared" si="0"/>
        <v>6</v>
      </c>
      <c r="K14" s="20"/>
      <c r="L14" s="4">
        <v>9.06</v>
      </c>
      <c r="M14" s="6">
        <v>26.4</v>
      </c>
      <c r="N14" s="4">
        <v>3.42</v>
      </c>
      <c r="O14" s="4">
        <v>8.44</v>
      </c>
      <c r="P14" s="5" t="s">
        <v>31</v>
      </c>
      <c r="Q14" s="4">
        <v>6.32</v>
      </c>
      <c r="R14" s="5" t="s">
        <v>31</v>
      </c>
      <c r="S14" s="6">
        <v>25.7</v>
      </c>
      <c r="T14" s="5">
        <v>0.83699999999999997</v>
      </c>
      <c r="U14" s="5" t="s">
        <v>31</v>
      </c>
      <c r="V14" s="5" t="s">
        <v>31</v>
      </c>
      <c r="W14" s="4">
        <v>1.52</v>
      </c>
      <c r="X14" s="4">
        <v>6.34</v>
      </c>
      <c r="Y14" s="4">
        <v>8.0299999999999994</v>
      </c>
      <c r="Z14" s="4">
        <v>1.44</v>
      </c>
      <c r="AA14" s="5" t="s">
        <v>31</v>
      </c>
      <c r="AB14" s="6">
        <v>20.3</v>
      </c>
      <c r="AC14" s="10">
        <v>112</v>
      </c>
      <c r="AD14" s="6">
        <v>13.5</v>
      </c>
      <c r="AE14" s="4">
        <v>3.49</v>
      </c>
      <c r="AF14" s="4">
        <v>3.3</v>
      </c>
      <c r="AG14" s="4">
        <v>4.58</v>
      </c>
      <c r="AH14" s="4">
        <v>1.23</v>
      </c>
      <c r="AI14" s="11">
        <v>1.68</v>
      </c>
      <c r="AJ14" s="7" t="s">
        <v>31</v>
      </c>
      <c r="AK14" s="8"/>
    </row>
    <row r="15" spans="1:37" s="21" customFormat="1" x14ac:dyDescent="0.25">
      <c r="A15" s="15" t="s">
        <v>302</v>
      </c>
      <c r="B15" s="48" t="s">
        <v>303</v>
      </c>
      <c r="C15" s="20" t="s">
        <v>72</v>
      </c>
      <c r="D15" s="20">
        <v>5.0999999999999997E-2</v>
      </c>
      <c r="E15" s="20">
        <f t="shared" si="1"/>
        <v>92</v>
      </c>
      <c r="F15" s="20">
        <f t="shared" si="2"/>
        <v>92</v>
      </c>
      <c r="G15" s="4">
        <f t="shared" si="4"/>
        <v>1.95</v>
      </c>
      <c r="H15" s="4">
        <f t="shared" si="5"/>
        <v>501</v>
      </c>
      <c r="I15" s="46">
        <f t="shared" si="3"/>
        <v>23</v>
      </c>
      <c r="J15" s="47">
        <f t="shared" si="0"/>
        <v>0</v>
      </c>
      <c r="K15" s="20"/>
      <c r="L15" s="4">
        <v>7.52</v>
      </c>
      <c r="M15" s="4">
        <v>3.94</v>
      </c>
      <c r="N15" s="4">
        <v>1.95</v>
      </c>
      <c r="O15" s="4">
        <v>5.7</v>
      </c>
      <c r="P15" s="5" t="s">
        <v>75</v>
      </c>
      <c r="Q15" s="4">
        <v>4.72</v>
      </c>
      <c r="R15" s="5" t="s">
        <v>30</v>
      </c>
      <c r="S15" s="5">
        <v>0.98899999999999999</v>
      </c>
      <c r="T15" s="5">
        <v>0.311</v>
      </c>
      <c r="U15" s="5">
        <v>0.152</v>
      </c>
      <c r="V15" s="5">
        <v>0.10299999999999999</v>
      </c>
      <c r="W15" s="5">
        <v>0.78</v>
      </c>
      <c r="X15" s="4">
        <v>3.54</v>
      </c>
      <c r="Y15" s="4">
        <v>5.71</v>
      </c>
      <c r="Z15" s="5">
        <v>0.99199999999999999</v>
      </c>
      <c r="AA15" s="5">
        <v>0.36499999999999999</v>
      </c>
      <c r="AB15" s="4">
        <v>1.73</v>
      </c>
      <c r="AC15" s="14">
        <v>501</v>
      </c>
      <c r="AD15" s="6">
        <v>32.6</v>
      </c>
      <c r="AE15" s="4">
        <v>8.08</v>
      </c>
      <c r="AF15" s="4">
        <v>2.0299999999999998</v>
      </c>
      <c r="AG15" s="4">
        <v>2.72</v>
      </c>
      <c r="AH15" s="5">
        <v>0.92700000000000005</v>
      </c>
      <c r="AI15" s="11">
        <v>1.45</v>
      </c>
      <c r="AJ15" s="7">
        <v>7.6300000000000007E-2</v>
      </c>
      <c r="AK15" s="8"/>
    </row>
    <row r="16" spans="1:37" s="21" customFormat="1" x14ac:dyDescent="0.25">
      <c r="A16" s="15" t="s">
        <v>304</v>
      </c>
      <c r="B16" s="48" t="s">
        <v>305</v>
      </c>
      <c r="C16" s="20" t="s">
        <v>72</v>
      </c>
      <c r="D16" s="20">
        <v>0.13</v>
      </c>
      <c r="E16" s="20">
        <f t="shared" si="1"/>
        <v>0</v>
      </c>
      <c r="F16" s="20">
        <f t="shared" si="2"/>
        <v>0</v>
      </c>
      <c r="G16" s="4" t="s">
        <v>30</v>
      </c>
      <c r="H16" s="4" t="s">
        <v>30</v>
      </c>
      <c r="I16" s="46">
        <f t="shared" si="3"/>
        <v>0</v>
      </c>
      <c r="J16" s="47">
        <f t="shared" si="0"/>
        <v>0</v>
      </c>
      <c r="K16" s="20"/>
      <c r="L16" s="5" t="s">
        <v>30</v>
      </c>
      <c r="M16" s="5" t="s">
        <v>30</v>
      </c>
      <c r="N16" s="5" t="s">
        <v>30</v>
      </c>
      <c r="O16" s="5" t="s">
        <v>30</v>
      </c>
      <c r="P16" s="5" t="s">
        <v>30</v>
      </c>
      <c r="Q16" s="5" t="s">
        <v>30</v>
      </c>
      <c r="R16" s="5" t="s">
        <v>30</v>
      </c>
      <c r="S16" s="5" t="s">
        <v>30</v>
      </c>
      <c r="T16" s="5" t="s">
        <v>30</v>
      </c>
      <c r="U16" s="5" t="s">
        <v>30</v>
      </c>
      <c r="V16" s="5" t="s">
        <v>30</v>
      </c>
      <c r="W16" s="5" t="s">
        <v>30</v>
      </c>
      <c r="X16" s="5" t="s">
        <v>30</v>
      </c>
      <c r="Y16" s="5" t="s">
        <v>30</v>
      </c>
      <c r="Z16" s="5" t="s">
        <v>30</v>
      </c>
      <c r="AA16" s="5" t="s">
        <v>30</v>
      </c>
      <c r="AB16" s="5" t="s">
        <v>30</v>
      </c>
      <c r="AC16" s="5" t="s">
        <v>30</v>
      </c>
      <c r="AD16" s="5" t="s">
        <v>30</v>
      </c>
      <c r="AE16" s="5" t="s">
        <v>30</v>
      </c>
      <c r="AF16" s="5" t="s">
        <v>30</v>
      </c>
      <c r="AG16" s="5" t="s">
        <v>30</v>
      </c>
      <c r="AH16" s="5" t="s">
        <v>30</v>
      </c>
      <c r="AI16" s="7" t="s">
        <v>30</v>
      </c>
      <c r="AJ16" s="7" t="s">
        <v>30</v>
      </c>
      <c r="AK16" s="8"/>
    </row>
    <row r="17" spans="1:37" s="21" customFormat="1" x14ac:dyDescent="0.25">
      <c r="A17" s="15" t="s">
        <v>306</v>
      </c>
      <c r="B17" s="48" t="s">
        <v>307</v>
      </c>
      <c r="C17" s="20" t="s">
        <v>72</v>
      </c>
      <c r="D17" s="20">
        <v>7.1999999999999995E-2</v>
      </c>
      <c r="E17" s="20">
        <f t="shared" si="1"/>
        <v>12</v>
      </c>
      <c r="F17" s="20">
        <f t="shared" si="2"/>
        <v>0</v>
      </c>
      <c r="G17" s="4" t="s">
        <v>391</v>
      </c>
      <c r="H17" s="4" t="s">
        <v>391</v>
      </c>
      <c r="I17" s="46">
        <f t="shared" si="3"/>
        <v>0</v>
      </c>
      <c r="J17" s="47">
        <f t="shared" si="0"/>
        <v>3</v>
      </c>
      <c r="K17" s="20"/>
      <c r="L17" s="5" t="s">
        <v>31</v>
      </c>
      <c r="M17" s="5" t="s">
        <v>30</v>
      </c>
      <c r="N17" s="5" t="s">
        <v>31</v>
      </c>
      <c r="O17" s="5" t="s">
        <v>30</v>
      </c>
      <c r="P17" s="5" t="s">
        <v>30</v>
      </c>
      <c r="Q17" s="5" t="s">
        <v>30</v>
      </c>
      <c r="R17" s="5" t="s">
        <v>30</v>
      </c>
      <c r="S17" s="5" t="s">
        <v>30</v>
      </c>
      <c r="T17" s="5" t="s">
        <v>30</v>
      </c>
      <c r="U17" s="5" t="s">
        <v>30</v>
      </c>
      <c r="V17" s="5" t="s">
        <v>30</v>
      </c>
      <c r="W17" s="5" t="s">
        <v>30</v>
      </c>
      <c r="X17" s="5" t="s">
        <v>30</v>
      </c>
      <c r="Y17" s="5" t="s">
        <v>30</v>
      </c>
      <c r="Z17" s="5" t="s">
        <v>30</v>
      </c>
      <c r="AA17" s="5" t="s">
        <v>30</v>
      </c>
      <c r="AB17" s="5" t="s">
        <v>30</v>
      </c>
      <c r="AC17" s="5" t="s">
        <v>31</v>
      </c>
      <c r="AD17" s="5" t="s">
        <v>30</v>
      </c>
      <c r="AE17" s="5" t="s">
        <v>30</v>
      </c>
      <c r="AF17" s="5" t="s">
        <v>30</v>
      </c>
      <c r="AG17" s="5" t="s">
        <v>30</v>
      </c>
      <c r="AH17" s="5" t="s">
        <v>30</v>
      </c>
      <c r="AI17" s="7" t="s">
        <v>30</v>
      </c>
      <c r="AJ17" s="7" t="s">
        <v>30</v>
      </c>
      <c r="AK17" s="8"/>
    </row>
    <row r="18" spans="1:37" s="21" customFormat="1" x14ac:dyDescent="0.25">
      <c r="A18" s="15" t="s">
        <v>308</v>
      </c>
      <c r="B18" s="48" t="s">
        <v>309</v>
      </c>
      <c r="C18" s="20" t="s">
        <v>72</v>
      </c>
      <c r="D18" s="20">
        <v>6.7000000000000004E-2</v>
      </c>
      <c r="E18" s="20">
        <f t="shared" si="1"/>
        <v>36</v>
      </c>
      <c r="F18" s="20">
        <f t="shared" si="2"/>
        <v>32</v>
      </c>
      <c r="G18" s="4">
        <f t="shared" si="4"/>
        <v>0.14400000000000002</v>
      </c>
      <c r="H18" s="4">
        <f t="shared" si="5"/>
        <v>2.9</v>
      </c>
      <c r="I18" s="46">
        <f t="shared" si="3"/>
        <v>8</v>
      </c>
      <c r="J18" s="47">
        <f t="shared" si="0"/>
        <v>1</v>
      </c>
      <c r="K18" s="20"/>
      <c r="L18" s="5">
        <v>0.15</v>
      </c>
      <c r="M18" s="5">
        <v>0.107</v>
      </c>
      <c r="N18" s="5">
        <v>8.9300000000000004E-2</v>
      </c>
      <c r="O18" s="5">
        <v>0.13800000000000001</v>
      </c>
      <c r="P18" s="5" t="s">
        <v>30</v>
      </c>
      <c r="Q18" s="5">
        <v>0.107</v>
      </c>
      <c r="R18" s="5" t="s">
        <v>30</v>
      </c>
      <c r="S18" s="5" t="s">
        <v>30</v>
      </c>
      <c r="T18" s="5" t="s">
        <v>30</v>
      </c>
      <c r="U18" s="5" t="s">
        <v>30</v>
      </c>
      <c r="V18" s="5" t="s">
        <v>30</v>
      </c>
      <c r="W18" s="5" t="s">
        <v>30</v>
      </c>
      <c r="X18" s="5" t="s">
        <v>30</v>
      </c>
      <c r="Y18" s="5">
        <v>0.31900000000000001</v>
      </c>
      <c r="Z18" s="5" t="s">
        <v>30</v>
      </c>
      <c r="AA18" s="5" t="s">
        <v>30</v>
      </c>
      <c r="AB18" s="5" t="s">
        <v>31</v>
      </c>
      <c r="AC18" s="4">
        <v>2.9</v>
      </c>
      <c r="AD18" s="4">
        <v>1.39</v>
      </c>
      <c r="AE18" s="5" t="s">
        <v>30</v>
      </c>
      <c r="AF18" s="5" t="s">
        <v>30</v>
      </c>
      <c r="AG18" s="5" t="s">
        <v>30</v>
      </c>
      <c r="AH18" s="5" t="s">
        <v>30</v>
      </c>
      <c r="AI18" s="7" t="s">
        <v>30</v>
      </c>
      <c r="AJ18" s="7" t="s">
        <v>30</v>
      </c>
      <c r="AK18" s="8"/>
    </row>
    <row r="19" spans="1:37" x14ac:dyDescent="0.25">
      <c r="I19" s="20"/>
      <c r="J19" s="2">
        <f>MEDIAN(L19:AJ19)</f>
        <v>21.393999999999998</v>
      </c>
      <c r="K19" s="9" t="s">
        <v>521</v>
      </c>
      <c r="L19" s="2">
        <f>SUM(L2:L18)</f>
        <v>56.267000000000003</v>
      </c>
      <c r="M19" s="2">
        <f t="shared" ref="M19:AJ19" si="6">SUM(M2:M18)</f>
        <v>46.319999999999993</v>
      </c>
      <c r="N19" s="2">
        <f t="shared" si="6"/>
        <v>17.942300000000003</v>
      </c>
      <c r="O19" s="2">
        <f t="shared" si="6"/>
        <v>38.954000000000001</v>
      </c>
      <c r="P19" s="2">
        <f t="shared" si="6"/>
        <v>0.12</v>
      </c>
      <c r="Q19" s="2">
        <f t="shared" si="6"/>
        <v>77.753999999999991</v>
      </c>
      <c r="R19" s="2">
        <f t="shared" si="6"/>
        <v>1.5009999999999999</v>
      </c>
      <c r="S19" s="2">
        <f t="shared" si="6"/>
        <v>41.394999999999996</v>
      </c>
      <c r="T19" s="2">
        <f t="shared" si="6"/>
        <v>3.2519999999999998</v>
      </c>
      <c r="U19" s="2">
        <f t="shared" si="6"/>
        <v>2.6890000000000005</v>
      </c>
      <c r="V19" s="2">
        <f t="shared" si="6"/>
        <v>1.494</v>
      </c>
      <c r="W19" s="2">
        <f t="shared" si="6"/>
        <v>30.494</v>
      </c>
      <c r="X19" s="2">
        <f t="shared" si="6"/>
        <v>34.42</v>
      </c>
      <c r="Y19" s="2">
        <f t="shared" si="6"/>
        <v>44.610999999999997</v>
      </c>
      <c r="Z19" s="2">
        <f t="shared" si="6"/>
        <v>18.805000000000003</v>
      </c>
      <c r="AA19" s="2">
        <f t="shared" si="6"/>
        <v>1.9836999999999998</v>
      </c>
      <c r="AB19" s="2">
        <f t="shared" si="6"/>
        <v>34.270999999999994</v>
      </c>
      <c r="AC19" s="2">
        <f t="shared" si="6"/>
        <v>1101.7350000000001</v>
      </c>
      <c r="AD19" s="2">
        <f t="shared" si="6"/>
        <v>138.26999999999998</v>
      </c>
      <c r="AE19" s="2">
        <f t="shared" si="6"/>
        <v>92.995999999999995</v>
      </c>
      <c r="AF19" s="2">
        <f t="shared" si="6"/>
        <v>17.581999999999997</v>
      </c>
      <c r="AG19" s="2">
        <f t="shared" si="6"/>
        <v>21.393999999999998</v>
      </c>
      <c r="AH19" s="2">
        <f t="shared" si="6"/>
        <v>6.9440000000000008</v>
      </c>
      <c r="AI19" s="2">
        <f t="shared" si="6"/>
        <v>9.2579999999999991</v>
      </c>
      <c r="AJ19" s="2">
        <f t="shared" si="6"/>
        <v>1.4216000000000002</v>
      </c>
    </row>
    <row r="20" spans="1:37" x14ac:dyDescent="0.25">
      <c r="K20" s="9" t="s">
        <v>392</v>
      </c>
      <c r="L20" s="9">
        <f>COUNT(L2:L18)</f>
        <v>12</v>
      </c>
      <c r="M20" s="9">
        <f t="shared" ref="M20:AJ20" si="7">COUNT(M2:M18)</f>
        <v>11</v>
      </c>
      <c r="N20" s="9">
        <f t="shared" si="7"/>
        <v>11</v>
      </c>
      <c r="O20" s="9">
        <f t="shared" si="7"/>
        <v>11</v>
      </c>
      <c r="P20" s="9">
        <f t="shared" si="7"/>
        <v>1</v>
      </c>
      <c r="Q20" s="9">
        <f t="shared" si="7"/>
        <v>11</v>
      </c>
      <c r="R20" s="9">
        <f t="shared" si="7"/>
        <v>6</v>
      </c>
      <c r="S20" s="9">
        <f t="shared" si="7"/>
        <v>10</v>
      </c>
      <c r="T20" s="9">
        <f t="shared" si="7"/>
        <v>9</v>
      </c>
      <c r="U20" s="9">
        <f t="shared" si="7"/>
        <v>8</v>
      </c>
      <c r="V20" s="9">
        <f t="shared" si="7"/>
        <v>6</v>
      </c>
      <c r="W20" s="9">
        <f t="shared" si="7"/>
        <v>9</v>
      </c>
      <c r="X20" s="9">
        <f t="shared" si="7"/>
        <v>10</v>
      </c>
      <c r="Y20" s="9">
        <f t="shared" si="7"/>
        <v>11</v>
      </c>
      <c r="Z20" s="9">
        <f t="shared" si="7"/>
        <v>9</v>
      </c>
      <c r="AA20" s="9">
        <f t="shared" si="7"/>
        <v>7</v>
      </c>
      <c r="AB20" s="9">
        <f t="shared" si="7"/>
        <v>10</v>
      </c>
      <c r="AC20" s="9">
        <f t="shared" si="7"/>
        <v>12</v>
      </c>
      <c r="AD20" s="9">
        <f t="shared" si="7"/>
        <v>11</v>
      </c>
      <c r="AE20" s="9">
        <f t="shared" si="7"/>
        <v>9</v>
      </c>
      <c r="AF20" s="9">
        <f t="shared" si="7"/>
        <v>10</v>
      </c>
      <c r="AG20" s="9">
        <f t="shared" si="7"/>
        <v>10</v>
      </c>
      <c r="AH20" s="9">
        <f t="shared" si="7"/>
        <v>10</v>
      </c>
      <c r="AI20" s="9">
        <f t="shared" si="7"/>
        <v>10</v>
      </c>
      <c r="AJ20" s="9">
        <f t="shared" si="7"/>
        <v>7</v>
      </c>
    </row>
    <row r="21" spans="1:37" x14ac:dyDescent="0.25">
      <c r="K21" s="9" t="s">
        <v>31</v>
      </c>
      <c r="L21" s="9">
        <f>COUNTIF(L2:L18,"&lt;LCMRL")</f>
        <v>2</v>
      </c>
      <c r="M21" s="9">
        <f t="shared" ref="M21:AJ21" si="8">COUNTIF(M2:M18,"&lt;LCMRL")</f>
        <v>1</v>
      </c>
      <c r="N21" s="9">
        <f t="shared" si="8"/>
        <v>1</v>
      </c>
      <c r="O21" s="9">
        <f t="shared" si="8"/>
        <v>1</v>
      </c>
      <c r="P21" s="9">
        <f t="shared" si="8"/>
        <v>3</v>
      </c>
      <c r="Q21" s="9">
        <f t="shared" si="8"/>
        <v>1</v>
      </c>
      <c r="R21" s="9">
        <f t="shared" si="8"/>
        <v>3</v>
      </c>
      <c r="S21" s="9">
        <f t="shared" si="8"/>
        <v>0</v>
      </c>
      <c r="T21" s="9">
        <f t="shared" si="8"/>
        <v>1</v>
      </c>
      <c r="U21" s="9">
        <f t="shared" si="8"/>
        <v>2</v>
      </c>
      <c r="V21" s="9">
        <f t="shared" si="8"/>
        <v>4</v>
      </c>
      <c r="W21" s="9">
        <f t="shared" si="8"/>
        <v>1</v>
      </c>
      <c r="X21" s="9">
        <f t="shared" si="8"/>
        <v>0</v>
      </c>
      <c r="Y21" s="9">
        <f t="shared" si="8"/>
        <v>1</v>
      </c>
      <c r="Z21" s="9">
        <f t="shared" si="8"/>
        <v>1</v>
      </c>
      <c r="AA21" s="9">
        <f t="shared" si="8"/>
        <v>2</v>
      </c>
      <c r="AB21" s="9">
        <f t="shared" si="8"/>
        <v>1</v>
      </c>
      <c r="AC21" s="9">
        <f t="shared" si="8"/>
        <v>2</v>
      </c>
      <c r="AD21" s="9">
        <f t="shared" si="8"/>
        <v>0</v>
      </c>
      <c r="AE21" s="9">
        <f t="shared" si="8"/>
        <v>1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2</v>
      </c>
    </row>
    <row r="22" spans="1:37" x14ac:dyDescent="0.25">
      <c r="K22" s="9" t="s">
        <v>393</v>
      </c>
      <c r="L22" s="9">
        <f>SUM(L20:L21)</f>
        <v>14</v>
      </c>
      <c r="M22" s="9">
        <f t="shared" ref="M22:AJ22" si="9">SUM(M20:M21)</f>
        <v>12</v>
      </c>
      <c r="N22" s="9">
        <f t="shared" si="9"/>
        <v>12</v>
      </c>
      <c r="O22" s="9">
        <f t="shared" si="9"/>
        <v>12</v>
      </c>
      <c r="P22" s="9">
        <f t="shared" si="9"/>
        <v>4</v>
      </c>
      <c r="Q22" s="9">
        <f t="shared" si="9"/>
        <v>12</v>
      </c>
      <c r="R22" s="9">
        <f t="shared" si="9"/>
        <v>9</v>
      </c>
      <c r="S22" s="9">
        <f t="shared" si="9"/>
        <v>10</v>
      </c>
      <c r="T22" s="9">
        <f t="shared" si="9"/>
        <v>10</v>
      </c>
      <c r="U22" s="9">
        <f t="shared" si="9"/>
        <v>10</v>
      </c>
      <c r="V22" s="9">
        <f t="shared" si="9"/>
        <v>10</v>
      </c>
      <c r="W22" s="9">
        <f t="shared" si="9"/>
        <v>10</v>
      </c>
      <c r="X22" s="9">
        <f t="shared" si="9"/>
        <v>10</v>
      </c>
      <c r="Y22" s="9">
        <f t="shared" si="9"/>
        <v>12</v>
      </c>
      <c r="Z22" s="9">
        <f t="shared" si="9"/>
        <v>10</v>
      </c>
      <c r="AA22" s="9">
        <f t="shared" si="9"/>
        <v>9</v>
      </c>
      <c r="AB22" s="9">
        <f t="shared" si="9"/>
        <v>11</v>
      </c>
      <c r="AC22" s="9">
        <f t="shared" si="9"/>
        <v>14</v>
      </c>
      <c r="AD22" s="9">
        <f t="shared" si="9"/>
        <v>11</v>
      </c>
      <c r="AE22" s="9">
        <f t="shared" si="9"/>
        <v>10</v>
      </c>
      <c r="AF22" s="9">
        <f t="shared" si="9"/>
        <v>10</v>
      </c>
      <c r="AG22" s="9">
        <f t="shared" si="9"/>
        <v>10</v>
      </c>
      <c r="AH22" s="9">
        <f t="shared" si="9"/>
        <v>10</v>
      </c>
      <c r="AI22" s="9">
        <f t="shared" si="9"/>
        <v>10</v>
      </c>
      <c r="AJ22" s="9">
        <f t="shared" si="9"/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dictionary</vt:lpstr>
      <vt:lpstr>Figure 1 top</vt:lpstr>
      <vt:lpstr>Figure 1 bottom Wilcoxon</vt:lpstr>
      <vt:lpstr>Figure 2</vt:lpstr>
      <vt:lpstr>Figure 3 top</vt:lpstr>
      <vt:lpstr>Figure 3 center</vt:lpstr>
      <vt:lpstr>Figure 3 bottom Wilcoxon</vt:lpstr>
      <vt:lpstr>Figure 4</vt:lpstr>
      <vt:lpstr>Table 2 Source</vt:lpstr>
      <vt:lpstr>Table 2 Treated Drinking Water</vt:lpstr>
      <vt:lpstr>Table 3 Duplicate analysis</vt:lpstr>
      <vt:lpstr>Table 3 LFM and f pseudosigma</vt:lpstr>
      <vt:lpstr>Table 4 Relation to Health Adv.</vt:lpstr>
      <vt:lpstr>Table 5 UCMR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Glassmeyer</dc:creator>
  <cp:lastModifiedBy>Susan Glassmeyer</cp:lastModifiedBy>
  <cp:lastPrinted>2018-10-10T17:16:27Z</cp:lastPrinted>
  <dcterms:created xsi:type="dcterms:W3CDTF">2018-10-09T18:50:30Z</dcterms:created>
  <dcterms:modified xsi:type="dcterms:W3CDTF">2019-12-18T22:51:08Z</dcterms:modified>
</cp:coreProperties>
</file>