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ully\Desktop\AWWA 2ndReview MINEQL+\"/>
    </mc:Choice>
  </mc:AlternateContent>
  <xr:revisionPtr revIDLastSave="0" documentId="10_ncr:100000_{028817A8-1176-40FD-9B75-503EADAECD54}" xr6:coauthVersionLast="31" xr6:coauthVersionMax="31" xr10:uidLastSave="{00000000-0000-0000-0000-000000000000}"/>
  <bookViews>
    <workbookView xWindow="0" yWindow="0" windowWidth="15360" windowHeight="8400" activeTab="1" xr2:uid="{87EECA8F-D6E9-4588-9567-C64538797918}"/>
  </bookViews>
  <sheets>
    <sheet name="PersonalDatabase" sheetId="1" r:id="rId1"/>
    <sheet name="ThermoDatabase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M26" i="2"/>
  <c r="M25" i="2"/>
  <c r="M24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" i="2"/>
  <c r="V20" i="1" l="1"/>
  <c r="AB3" i="1" l="1"/>
  <c r="AB4" i="1"/>
  <c r="AB5" i="1"/>
  <c r="AB6" i="1"/>
  <c r="AB7" i="1"/>
  <c r="AB8" i="1"/>
  <c r="AB9" i="1"/>
  <c r="AB11" i="1"/>
  <c r="AB12" i="1"/>
  <c r="AB13" i="1"/>
  <c r="AB15" i="1"/>
  <c r="AB17" i="1"/>
  <c r="AB18" i="1"/>
  <c r="AB19" i="1"/>
  <c r="AB2" i="1"/>
  <c r="AA3" i="1"/>
  <c r="AA4" i="1"/>
  <c r="AA5" i="1"/>
  <c r="AA6" i="1"/>
  <c r="AA7" i="1"/>
  <c r="AA8" i="1"/>
  <c r="AA9" i="1"/>
  <c r="AA10" i="1"/>
  <c r="AB10" i="1" s="1"/>
  <c r="AA11" i="1"/>
  <c r="AA12" i="1"/>
  <c r="AA13" i="1"/>
  <c r="AA14" i="1"/>
  <c r="AB14" i="1" s="1"/>
  <c r="AA15" i="1"/>
  <c r="AA16" i="1"/>
  <c r="AB16" i="1" s="1"/>
  <c r="AA17" i="1"/>
  <c r="AA18" i="1"/>
  <c r="AA19" i="1"/>
  <c r="AA20" i="1"/>
  <c r="AB20" i="1" s="1"/>
  <c r="AA21" i="1"/>
  <c r="AB21" i="1" s="1"/>
  <c r="AA22" i="1"/>
  <c r="AB22" i="1" s="1"/>
  <c r="AA23" i="1"/>
  <c r="AB23" i="1" s="1"/>
  <c r="AA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" i="1"/>
  <c r="W23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2" i="1"/>
  <c r="V23" i="1"/>
  <c r="V2" i="1"/>
  <c r="U23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" i="1"/>
</calcChain>
</file>

<file path=xl/sharedStrings.xml><?xml version="1.0" encoding="utf-8"?>
<sst xmlns="http://schemas.openxmlformats.org/spreadsheetml/2006/main" count="175" uniqueCount="48">
  <si>
    <t>System</t>
  </si>
  <si>
    <t>1-OH</t>
  </si>
  <si>
    <t>2-OH</t>
  </si>
  <si>
    <t>3-OH</t>
  </si>
  <si>
    <t>4-IN</t>
  </si>
  <si>
    <t>5-OH</t>
  </si>
  <si>
    <t>6-IN</t>
  </si>
  <si>
    <t>7-IL</t>
  </si>
  <si>
    <t>8-WI</t>
  </si>
  <si>
    <t>9-IL</t>
  </si>
  <si>
    <t>10-WI</t>
  </si>
  <si>
    <t>11-WI</t>
  </si>
  <si>
    <t>12-OH</t>
  </si>
  <si>
    <t>13-IL</t>
  </si>
  <si>
    <t>14-IL</t>
  </si>
  <si>
    <t>15-IL</t>
  </si>
  <si>
    <t>16-MI</t>
  </si>
  <si>
    <t>17-MI</t>
  </si>
  <si>
    <t>18-MI</t>
  </si>
  <si>
    <t>19-OH</t>
  </si>
  <si>
    <t>20-WI</t>
  </si>
  <si>
    <t>21-WI</t>
  </si>
  <si>
    <t>22-WI</t>
  </si>
  <si>
    <t>Predicted</t>
  </si>
  <si>
    <t>Hc</t>
  </si>
  <si>
    <t>C</t>
  </si>
  <si>
    <t>PbP</t>
  </si>
  <si>
    <t>Input Ionic Strength</t>
  </si>
  <si>
    <t>pH</t>
  </si>
  <si>
    <t>LEADSOL Calculated DIC</t>
  </si>
  <si>
    <t>Input ortho-P</t>
  </si>
  <si>
    <t>Input Cl-</t>
  </si>
  <si>
    <t>Input SO42-</t>
  </si>
  <si>
    <t>LEADSOL Predicted Pb Solubility mg/L</t>
  </si>
  <si>
    <t>Input Total Alkalinity</t>
  </si>
  <si>
    <t>LEADSOL Calculated DIC (M)</t>
  </si>
  <si>
    <t>Input ortho-P (M)</t>
  </si>
  <si>
    <t>Input Cl- (M)</t>
  </si>
  <si>
    <t>MINEQL Dissolved Pb</t>
  </si>
  <si>
    <t>Input SO42- (M)</t>
  </si>
  <si>
    <t>Difference</t>
  </si>
  <si>
    <t>MINEQL Dissolved Pb (using personal database) (mol/L)</t>
  </si>
  <si>
    <t>*Even though not a PbP predicted system, closer results when run with both personal and thermo database scanned (vs just personal database)</t>
  </si>
  <si>
    <t>MINEQL Dissolved Pb (using MINEQL Thermo database) (mol/L)</t>
  </si>
  <si>
    <t>Min</t>
  </si>
  <si>
    <t>Max</t>
  </si>
  <si>
    <t>Avg</t>
  </si>
  <si>
    <t>MINEQL Dissolved Pb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</si>
</sst>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E+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wrapText="1" readingOrder="1"/>
    </xf>
    <xf numFmtId="0" fontId="3" fillId="0" borderId="1" xfId="0" applyFont="1" applyBorder="1"/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164" fontId="3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3" fillId="3" borderId="1" xfId="0" applyNumberFormat="1" applyFont="1" applyFill="1" applyBorder="1"/>
    <xf numFmtId="0" fontId="5" fillId="0" borderId="1" xfId="0" applyFont="1" applyFill="1" applyBorder="1" applyAlignment="1">
      <alignment horizontal="center" wrapText="1" readingOrder="1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3" fillId="0" borderId="1" xfId="0" applyNumberFormat="1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1975-EB18-46B5-8EE4-4C1CFE770636}">
  <dimension ref="A1:AC34"/>
  <sheetViews>
    <sheetView topLeftCell="R1" workbookViewId="0">
      <pane ySplit="1" topLeftCell="A8" activePane="bottomLeft" state="frozen"/>
      <selection activeCell="P1" sqref="P1"/>
      <selection pane="bottomLeft" activeCell="V3" sqref="V3"/>
    </sheetView>
  </sheetViews>
  <sheetFormatPr defaultRowHeight="14.4" x14ac:dyDescent="0.3"/>
  <cols>
    <col min="1" max="1" width="8.88671875" style="9"/>
    <col min="2" max="2" width="10.21875" customWidth="1"/>
    <col min="3" max="3" width="11.109375" customWidth="1"/>
    <col min="4" max="4" width="9" bestFit="1" customWidth="1"/>
    <col min="5" max="5" width="10.44140625" customWidth="1"/>
    <col min="6" max="6" width="10.88671875" customWidth="1"/>
    <col min="7" max="7" width="7.33203125" customWidth="1"/>
    <col min="8" max="8" width="5.77734375" customWidth="1"/>
    <col min="9" max="9" width="6.5546875" customWidth="1"/>
    <col min="10" max="10" width="15.44140625" customWidth="1"/>
    <col min="17" max="17" width="11.33203125" customWidth="1"/>
    <col min="18" max="18" width="10.44140625" customWidth="1"/>
    <col min="19" max="19" width="9" bestFit="1" customWidth="1"/>
    <col min="20" max="20" width="11" customWidth="1"/>
    <col min="21" max="21" width="11.6640625" style="11" customWidth="1"/>
    <col min="22" max="22" width="12.88671875" style="11" customWidth="1"/>
    <col min="23" max="23" width="11.77734375" style="11" customWidth="1"/>
    <col min="24" max="24" width="12.33203125" style="11" customWidth="1"/>
    <col min="25" max="25" width="14.5546875" style="11" customWidth="1"/>
    <col min="26" max="26" width="10.5546875" style="11" customWidth="1"/>
    <col min="27" max="27" width="9.6640625" style="11" customWidth="1"/>
    <col min="28" max="28" width="10.6640625" customWidth="1"/>
  </cols>
  <sheetData>
    <row r="1" spans="1:29" s="8" customFormat="1" ht="93.6" x14ac:dyDescent="0.3">
      <c r="A1" s="7" t="s">
        <v>0</v>
      </c>
      <c r="B1" s="3" t="s">
        <v>23</v>
      </c>
      <c r="C1" s="7" t="s">
        <v>27</v>
      </c>
      <c r="D1" s="3" t="s">
        <v>28</v>
      </c>
      <c r="E1" s="3" t="s">
        <v>34</v>
      </c>
      <c r="F1" s="4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/>
      <c r="L1" s="7"/>
      <c r="M1" s="7"/>
      <c r="P1" s="7" t="s">
        <v>0</v>
      </c>
      <c r="Q1" s="3" t="s">
        <v>23</v>
      </c>
      <c r="R1" s="7" t="s">
        <v>27</v>
      </c>
      <c r="S1" s="3" t="s">
        <v>28</v>
      </c>
      <c r="T1" s="3" t="s">
        <v>34</v>
      </c>
      <c r="U1" s="4" t="s">
        <v>35</v>
      </c>
      <c r="V1" s="10" t="s">
        <v>36</v>
      </c>
      <c r="W1" s="10" t="s">
        <v>37</v>
      </c>
      <c r="X1" s="10" t="s">
        <v>39</v>
      </c>
      <c r="Y1" s="10" t="s">
        <v>33</v>
      </c>
      <c r="Z1" s="10" t="s">
        <v>41</v>
      </c>
      <c r="AA1" s="10" t="s">
        <v>38</v>
      </c>
      <c r="AB1" s="7" t="s">
        <v>40</v>
      </c>
    </row>
    <row r="2" spans="1:29" ht="15.6" x14ac:dyDescent="0.3">
      <c r="A2" s="3" t="s">
        <v>1</v>
      </c>
      <c r="B2" s="5" t="s">
        <v>24</v>
      </c>
      <c r="C2" s="6">
        <v>5.0000000000000001E-3</v>
      </c>
      <c r="D2" s="5">
        <v>9.9</v>
      </c>
      <c r="E2" s="5">
        <v>84</v>
      </c>
      <c r="F2" s="5">
        <v>11</v>
      </c>
      <c r="G2" s="2">
        <v>0</v>
      </c>
      <c r="H2" s="2">
        <v>0</v>
      </c>
      <c r="I2" s="2">
        <v>0</v>
      </c>
      <c r="J2" s="2">
        <v>0.05</v>
      </c>
      <c r="K2" s="2"/>
      <c r="L2" s="2"/>
      <c r="M2" s="2"/>
      <c r="P2" s="4" t="s">
        <v>1</v>
      </c>
      <c r="Q2" s="13" t="s">
        <v>24</v>
      </c>
      <c r="R2" s="14">
        <v>5.0000000000000001E-3</v>
      </c>
      <c r="S2" s="13">
        <v>9.9</v>
      </c>
      <c r="T2" s="13">
        <v>84</v>
      </c>
      <c r="U2" s="15">
        <f>(F2/1000)/12.011</f>
        <v>9.1582715843809839E-4</v>
      </c>
      <c r="V2" s="15">
        <f>(G2/1000)/(30.974+(4*15.999))</f>
        <v>0</v>
      </c>
      <c r="W2" s="15">
        <f>(H2/1000)/35.45</f>
        <v>0</v>
      </c>
      <c r="X2" s="15">
        <f>(I2/1000)/(32.06+(4*15.999))</f>
        <v>0</v>
      </c>
      <c r="Y2" s="16">
        <v>0.05</v>
      </c>
      <c r="Z2" s="15">
        <v>2.1120000000000001E-7</v>
      </c>
      <c r="AA2" s="17">
        <f>(Z2*207.2*1000)</f>
        <v>4.3760639999999996E-2</v>
      </c>
      <c r="AB2" s="18">
        <f>AA2-Y2</f>
        <v>-6.2393600000000063E-3</v>
      </c>
    </row>
    <row r="3" spans="1:29" ht="15.6" x14ac:dyDescent="0.3">
      <c r="A3" s="3" t="s">
        <v>2</v>
      </c>
      <c r="B3" s="5" t="s">
        <v>24</v>
      </c>
      <c r="C3" s="6">
        <v>5.0000000000000001E-3</v>
      </c>
      <c r="D3" s="5">
        <v>8.5</v>
      </c>
      <c r="E3" s="5">
        <v>102</v>
      </c>
      <c r="F3" s="5">
        <v>17</v>
      </c>
      <c r="G3" s="2">
        <v>0.1</v>
      </c>
      <c r="H3" s="2">
        <v>34</v>
      </c>
      <c r="I3" s="2">
        <v>72</v>
      </c>
      <c r="J3" s="2">
        <v>0.104</v>
      </c>
      <c r="K3" s="2"/>
      <c r="L3" s="2"/>
      <c r="M3" s="2"/>
      <c r="P3" s="4" t="s">
        <v>2</v>
      </c>
      <c r="Q3" s="13" t="s">
        <v>24</v>
      </c>
      <c r="R3" s="14">
        <v>5.0000000000000001E-3</v>
      </c>
      <c r="S3" s="13">
        <v>8.5</v>
      </c>
      <c r="T3" s="13">
        <v>102</v>
      </c>
      <c r="U3" s="15">
        <f t="shared" ref="U3:U22" si="0">(F3/1000)/12.011</f>
        <v>1.4153692448588796E-3</v>
      </c>
      <c r="V3" s="15">
        <f>(G3/1000)/(30.974+(4*15.999))</f>
        <v>1.0529640939243973E-6</v>
      </c>
      <c r="W3" s="15">
        <f t="shared" ref="W3:W22" si="1">(H3/1000)/35.45</f>
        <v>9.5909732016925245E-4</v>
      </c>
      <c r="X3" s="15">
        <f t="shared" ref="X3:X23" si="2">(I3/1000)/(32.06+(4*15.999))</f>
        <v>7.4956275505954847E-4</v>
      </c>
      <c r="Y3" s="16">
        <v>0.104</v>
      </c>
      <c r="Z3" s="15">
        <v>4.5849999999999998E-7</v>
      </c>
      <c r="AA3" s="17">
        <f t="shared" ref="AA3:AA23" si="3">(Z3*207.2*1000)</f>
        <v>9.5001199999999994E-2</v>
      </c>
      <c r="AB3" s="18">
        <f t="shared" ref="AB3:AB23" si="4">AA3-Y3</f>
        <v>-8.9988000000000012E-3</v>
      </c>
    </row>
    <row r="4" spans="1:29" ht="15.6" x14ac:dyDescent="0.3">
      <c r="A4" s="3" t="s">
        <v>3</v>
      </c>
      <c r="B4" s="5" t="s">
        <v>24</v>
      </c>
      <c r="C4" s="6">
        <v>5.0000000000000001E-3</v>
      </c>
      <c r="D4" s="5">
        <v>8.8000000000000007</v>
      </c>
      <c r="E4" s="5">
        <v>31.5</v>
      </c>
      <c r="F4" s="5">
        <v>7</v>
      </c>
      <c r="G4" s="2">
        <v>0.04</v>
      </c>
      <c r="H4" s="2">
        <v>65</v>
      </c>
      <c r="I4" s="2">
        <v>109</v>
      </c>
      <c r="J4" s="2">
        <v>6.2E-2</v>
      </c>
      <c r="K4" s="2"/>
      <c r="L4" s="2"/>
      <c r="M4" s="2"/>
      <c r="P4" s="4" t="s">
        <v>3</v>
      </c>
      <c r="Q4" s="13" t="s">
        <v>24</v>
      </c>
      <c r="R4" s="14">
        <v>5.0000000000000001E-3</v>
      </c>
      <c r="S4" s="13">
        <v>8.8000000000000007</v>
      </c>
      <c r="T4" s="13">
        <v>31.5</v>
      </c>
      <c r="U4" s="15">
        <f t="shared" si="0"/>
        <v>5.8279910082424452E-4</v>
      </c>
      <c r="V4" s="15">
        <f t="shared" ref="V3:V23" si="5">(G4/1000)/(30.974+(4*15.999))</f>
        <v>4.2118563756975891E-7</v>
      </c>
      <c r="W4" s="15">
        <f t="shared" si="1"/>
        <v>1.8335684062059238E-3</v>
      </c>
      <c r="X4" s="15">
        <f t="shared" si="2"/>
        <v>1.1347547264095943E-3</v>
      </c>
      <c r="Y4" s="16">
        <v>6.2E-2</v>
      </c>
      <c r="Z4" s="15">
        <v>2.9700000000000003E-7</v>
      </c>
      <c r="AA4" s="17">
        <f t="shared" si="3"/>
        <v>6.1538400000000007E-2</v>
      </c>
      <c r="AB4" s="12">
        <f t="shared" si="4"/>
        <v>-4.6159999999999257E-4</v>
      </c>
    </row>
    <row r="5" spans="1:29" ht="15.6" x14ac:dyDescent="0.3">
      <c r="A5" s="3" t="s">
        <v>4</v>
      </c>
      <c r="B5" s="5" t="s">
        <v>24</v>
      </c>
      <c r="C5" s="6">
        <v>5.0000000000000001E-3</v>
      </c>
      <c r="D5" s="5">
        <v>8.77</v>
      </c>
      <c r="E5" s="5">
        <v>36</v>
      </c>
      <c r="F5" s="5">
        <v>8</v>
      </c>
      <c r="G5" s="2">
        <v>0</v>
      </c>
      <c r="H5" s="2">
        <v>31</v>
      </c>
      <c r="I5" s="2">
        <v>57</v>
      </c>
      <c r="J5" s="2">
        <v>6.5000000000000002E-2</v>
      </c>
      <c r="K5" s="2"/>
      <c r="L5" s="2"/>
      <c r="M5" s="2"/>
      <c r="P5" s="4" t="s">
        <v>4</v>
      </c>
      <c r="Q5" s="13" t="s">
        <v>24</v>
      </c>
      <c r="R5" s="14">
        <v>5.0000000000000001E-3</v>
      </c>
      <c r="S5" s="13">
        <v>8.77</v>
      </c>
      <c r="T5" s="13">
        <v>36</v>
      </c>
      <c r="U5" s="15">
        <f t="shared" si="0"/>
        <v>6.6605611522770796E-4</v>
      </c>
      <c r="V5" s="15">
        <f t="shared" si="5"/>
        <v>0</v>
      </c>
      <c r="W5" s="15">
        <f t="shared" si="1"/>
        <v>8.7447108603667131E-4</v>
      </c>
      <c r="X5" s="15">
        <f t="shared" si="2"/>
        <v>5.934038477554759E-4</v>
      </c>
      <c r="Y5" s="16">
        <v>6.5000000000000002E-2</v>
      </c>
      <c r="Z5" s="15">
        <v>3.094E-7</v>
      </c>
      <c r="AA5" s="17">
        <f t="shared" si="3"/>
        <v>6.410768E-2</v>
      </c>
      <c r="AB5" s="12">
        <f t="shared" si="4"/>
        <v>-8.92320000000002E-4</v>
      </c>
    </row>
    <row r="6" spans="1:29" ht="15.6" x14ac:dyDescent="0.3">
      <c r="A6" s="3" t="s">
        <v>5</v>
      </c>
      <c r="B6" s="5" t="s">
        <v>24</v>
      </c>
      <c r="C6" s="6">
        <v>5.0000000000000001E-3</v>
      </c>
      <c r="D6" s="5">
        <v>8.5</v>
      </c>
      <c r="E6" s="5">
        <v>75</v>
      </c>
      <c r="F6" s="5">
        <v>18</v>
      </c>
      <c r="G6" s="2">
        <v>0</v>
      </c>
      <c r="H6" s="2">
        <v>0</v>
      </c>
      <c r="I6" s="2">
        <v>0</v>
      </c>
      <c r="J6" s="2">
        <v>9.4E-2</v>
      </c>
      <c r="K6" s="2"/>
      <c r="L6" s="2"/>
      <c r="M6" s="2"/>
      <c r="P6" s="4" t="s">
        <v>5</v>
      </c>
      <c r="Q6" s="13" t="s">
        <v>24</v>
      </c>
      <c r="R6" s="14">
        <v>5.0000000000000001E-3</v>
      </c>
      <c r="S6" s="13">
        <v>8.5</v>
      </c>
      <c r="T6" s="13">
        <v>75</v>
      </c>
      <c r="U6" s="15">
        <f t="shared" si="0"/>
        <v>1.4986262592623428E-3</v>
      </c>
      <c r="V6" s="15">
        <f t="shared" si="5"/>
        <v>0</v>
      </c>
      <c r="W6" s="15">
        <f t="shared" si="1"/>
        <v>0</v>
      </c>
      <c r="X6" s="15">
        <f t="shared" si="2"/>
        <v>0</v>
      </c>
      <c r="Y6" s="16">
        <v>9.4E-2</v>
      </c>
      <c r="Z6" s="15">
        <v>4.5810000000000001E-7</v>
      </c>
      <c r="AA6" s="17">
        <f t="shared" si="3"/>
        <v>9.491832E-2</v>
      </c>
      <c r="AB6" s="12">
        <f t="shared" si="4"/>
        <v>9.1832000000000025E-4</v>
      </c>
    </row>
    <row r="7" spans="1:29" ht="15.6" x14ac:dyDescent="0.3">
      <c r="A7" s="3" t="s">
        <v>6</v>
      </c>
      <c r="B7" s="5" t="s">
        <v>24</v>
      </c>
      <c r="C7" s="6">
        <v>5.0000000000000001E-3</v>
      </c>
      <c r="D7" s="5">
        <v>7.8</v>
      </c>
      <c r="E7" s="5">
        <v>100</v>
      </c>
      <c r="F7" s="5">
        <v>25</v>
      </c>
      <c r="G7" s="2">
        <v>0</v>
      </c>
      <c r="H7" s="2">
        <v>0</v>
      </c>
      <c r="I7" s="2">
        <v>25</v>
      </c>
      <c r="J7" s="2">
        <v>0.17499999999999999</v>
      </c>
      <c r="K7" s="2"/>
      <c r="L7" s="2"/>
      <c r="M7" s="2"/>
      <c r="P7" s="4" t="s">
        <v>6</v>
      </c>
      <c r="Q7" s="13" t="s">
        <v>24</v>
      </c>
      <c r="R7" s="14">
        <v>5.0000000000000001E-3</v>
      </c>
      <c r="S7" s="13">
        <v>7.8</v>
      </c>
      <c r="T7" s="13">
        <v>100</v>
      </c>
      <c r="U7" s="15">
        <f t="shared" si="0"/>
        <v>2.0814253600865877E-3</v>
      </c>
      <c r="V7" s="15">
        <f t="shared" si="5"/>
        <v>0</v>
      </c>
      <c r="W7" s="15">
        <f t="shared" si="1"/>
        <v>0</v>
      </c>
      <c r="X7" s="15">
        <f t="shared" si="2"/>
        <v>2.602648455067877E-4</v>
      </c>
      <c r="Y7" s="16">
        <v>0.17499999999999999</v>
      </c>
      <c r="Z7" s="15">
        <v>8.47E-7</v>
      </c>
      <c r="AA7" s="17">
        <f t="shared" si="3"/>
        <v>0.17549839999999997</v>
      </c>
      <c r="AB7" s="12">
        <f t="shared" si="4"/>
        <v>4.9839999999998219E-4</v>
      </c>
    </row>
    <row r="8" spans="1:29" ht="15.6" x14ac:dyDescent="0.3">
      <c r="A8" s="3" t="s">
        <v>7</v>
      </c>
      <c r="B8" s="5" t="s">
        <v>24</v>
      </c>
      <c r="C8" s="6">
        <v>5.0000000000000001E-3</v>
      </c>
      <c r="D8" s="5">
        <v>7.82</v>
      </c>
      <c r="E8" s="5">
        <v>193</v>
      </c>
      <c r="F8" s="5">
        <v>48</v>
      </c>
      <c r="G8" s="2">
        <v>0</v>
      </c>
      <c r="H8" s="2">
        <v>34</v>
      </c>
      <c r="I8" s="2">
        <v>66</v>
      </c>
      <c r="J8" s="2">
        <v>0.21</v>
      </c>
      <c r="K8" s="2"/>
      <c r="L8" s="2"/>
      <c r="M8" s="2"/>
      <c r="P8" s="4" t="s">
        <v>7</v>
      </c>
      <c r="Q8" s="13" t="s">
        <v>24</v>
      </c>
      <c r="R8" s="14">
        <v>5.0000000000000001E-3</v>
      </c>
      <c r="S8" s="13">
        <v>7.82</v>
      </c>
      <c r="T8" s="13">
        <v>193</v>
      </c>
      <c r="U8" s="15">
        <f t="shared" si="0"/>
        <v>3.9963366913662477E-3</v>
      </c>
      <c r="V8" s="15">
        <f t="shared" si="5"/>
        <v>0</v>
      </c>
      <c r="W8" s="15">
        <f t="shared" si="1"/>
        <v>9.5909732016925245E-4</v>
      </c>
      <c r="X8" s="15">
        <f t="shared" si="2"/>
        <v>6.8709919213791955E-4</v>
      </c>
      <c r="Y8" s="16">
        <v>0.21</v>
      </c>
      <c r="Z8" s="15">
        <v>1.0160000000000001E-6</v>
      </c>
      <c r="AA8" s="17">
        <f t="shared" si="3"/>
        <v>0.21051520000000001</v>
      </c>
      <c r="AB8" s="12">
        <f t="shared" si="4"/>
        <v>5.152000000000212E-4</v>
      </c>
    </row>
    <row r="9" spans="1:29" ht="15.6" x14ac:dyDescent="0.3">
      <c r="A9" s="3" t="s">
        <v>8</v>
      </c>
      <c r="B9" s="5" t="s">
        <v>24</v>
      </c>
      <c r="C9" s="6">
        <v>5.0000000000000001E-3</v>
      </c>
      <c r="D9" s="5">
        <v>7.85</v>
      </c>
      <c r="E9" s="5">
        <v>115</v>
      </c>
      <c r="F9" s="5">
        <v>28</v>
      </c>
      <c r="G9" s="2">
        <v>0</v>
      </c>
      <c r="H9" s="2">
        <v>15</v>
      </c>
      <c r="I9" s="2">
        <v>23</v>
      </c>
      <c r="J9" s="2">
        <v>0.17399999999999999</v>
      </c>
      <c r="K9" s="2"/>
      <c r="L9" s="2"/>
      <c r="M9" s="2"/>
      <c r="P9" s="4" t="s">
        <v>8</v>
      </c>
      <c r="Q9" s="13" t="s">
        <v>24</v>
      </c>
      <c r="R9" s="14">
        <v>5.0000000000000001E-3</v>
      </c>
      <c r="S9" s="13">
        <v>7.85</v>
      </c>
      <c r="T9" s="13">
        <v>115</v>
      </c>
      <c r="U9" s="15">
        <f t="shared" si="0"/>
        <v>2.3311964032969781E-3</v>
      </c>
      <c r="V9" s="15">
        <f t="shared" si="5"/>
        <v>0</v>
      </c>
      <c r="W9" s="15">
        <f t="shared" si="1"/>
        <v>4.2313117066290545E-4</v>
      </c>
      <c r="X9" s="15">
        <f t="shared" si="2"/>
        <v>2.3944365786624465E-4</v>
      </c>
      <c r="Y9" s="16">
        <v>0.17399999999999999</v>
      </c>
      <c r="Z9" s="15">
        <v>8.4040000000000003E-7</v>
      </c>
      <c r="AA9" s="17">
        <f t="shared" si="3"/>
        <v>0.17413087999999999</v>
      </c>
      <c r="AB9" s="12">
        <f t="shared" si="4"/>
        <v>1.3087999999999989E-4</v>
      </c>
    </row>
    <row r="10" spans="1:29" ht="15.6" x14ac:dyDescent="0.3">
      <c r="A10" s="3" t="s">
        <v>9</v>
      </c>
      <c r="B10" s="5" t="s">
        <v>25</v>
      </c>
      <c r="C10" s="6">
        <v>5.0000000000000001E-3</v>
      </c>
      <c r="D10" s="5">
        <v>7.5</v>
      </c>
      <c r="E10" s="5">
        <v>448</v>
      </c>
      <c r="F10" s="5">
        <v>114</v>
      </c>
      <c r="G10" s="2">
        <v>0.91</v>
      </c>
      <c r="H10" s="2">
        <v>17</v>
      </c>
      <c r="I10" s="2">
        <v>0.4</v>
      </c>
      <c r="J10" s="2">
        <v>0.21199999999999999</v>
      </c>
      <c r="K10" s="2"/>
      <c r="L10" s="2"/>
      <c r="M10" s="2"/>
      <c r="P10" s="4" t="s">
        <v>9</v>
      </c>
      <c r="Q10" s="13" t="s">
        <v>25</v>
      </c>
      <c r="R10" s="14">
        <v>5.0000000000000001E-3</v>
      </c>
      <c r="S10" s="13">
        <v>7.5</v>
      </c>
      <c r="T10" s="13">
        <v>448</v>
      </c>
      <c r="U10" s="15">
        <f t="shared" si="0"/>
        <v>9.4912996419948392E-3</v>
      </c>
      <c r="V10" s="15">
        <f t="shared" si="5"/>
        <v>9.5819732547120147E-6</v>
      </c>
      <c r="W10" s="15">
        <f t="shared" si="1"/>
        <v>4.7954866008462622E-4</v>
      </c>
      <c r="X10" s="15">
        <f t="shared" si="2"/>
        <v>4.1642375281086028E-6</v>
      </c>
      <c r="Y10" s="16">
        <v>0.21199999999999999</v>
      </c>
      <c r="Z10" s="15">
        <v>1.0249999999999999E-6</v>
      </c>
      <c r="AA10" s="17">
        <f t="shared" si="3"/>
        <v>0.21237999999999996</v>
      </c>
      <c r="AB10" s="12">
        <f t="shared" si="4"/>
        <v>3.799999999999637E-4</v>
      </c>
      <c r="AC10" t="s">
        <v>42</v>
      </c>
    </row>
    <row r="11" spans="1:29" ht="15.6" x14ac:dyDescent="0.3">
      <c r="A11" s="3" t="s">
        <v>10</v>
      </c>
      <c r="B11" s="5" t="s">
        <v>25</v>
      </c>
      <c r="C11" s="6">
        <v>5.0000000000000001E-3</v>
      </c>
      <c r="D11" s="5">
        <v>7.3</v>
      </c>
      <c r="E11" s="5">
        <v>295</v>
      </c>
      <c r="F11" s="5">
        <v>78</v>
      </c>
      <c r="G11" s="2">
        <v>0</v>
      </c>
      <c r="H11" s="2">
        <v>77</v>
      </c>
      <c r="I11" s="2">
        <v>106</v>
      </c>
      <c r="J11" s="2">
        <v>0.219</v>
      </c>
      <c r="K11" s="2"/>
      <c r="L11" s="2"/>
      <c r="M11" s="2"/>
      <c r="P11" s="4" t="s">
        <v>10</v>
      </c>
      <c r="Q11" s="13" t="s">
        <v>25</v>
      </c>
      <c r="R11" s="14">
        <v>5.0000000000000001E-3</v>
      </c>
      <c r="S11" s="13">
        <v>7.3</v>
      </c>
      <c r="T11" s="13">
        <v>295</v>
      </c>
      <c r="U11" s="15">
        <f t="shared" si="0"/>
        <v>6.4940471234701527E-3</v>
      </c>
      <c r="V11" s="15">
        <f t="shared" si="5"/>
        <v>0</v>
      </c>
      <c r="W11" s="15">
        <f t="shared" si="1"/>
        <v>2.1720733427362479E-3</v>
      </c>
      <c r="X11" s="15">
        <f t="shared" si="2"/>
        <v>1.1035229449487796E-3</v>
      </c>
      <c r="Y11" s="16">
        <v>0.219</v>
      </c>
      <c r="Z11" s="15">
        <v>1.0559999999999999E-6</v>
      </c>
      <c r="AA11" s="17">
        <f t="shared" si="3"/>
        <v>0.21880319999999998</v>
      </c>
      <c r="AB11" s="12">
        <f t="shared" si="4"/>
        <v>-1.9680000000002473E-4</v>
      </c>
    </row>
    <row r="12" spans="1:29" ht="15.6" x14ac:dyDescent="0.3">
      <c r="A12" s="3" t="s">
        <v>11</v>
      </c>
      <c r="B12" s="5" t="s">
        <v>25</v>
      </c>
      <c r="C12" s="6">
        <v>5.0000000000000001E-3</v>
      </c>
      <c r="D12" s="5">
        <v>7.6</v>
      </c>
      <c r="E12" s="5">
        <v>245</v>
      </c>
      <c r="F12" s="5">
        <v>62</v>
      </c>
      <c r="G12" s="2">
        <v>0</v>
      </c>
      <c r="H12" s="2">
        <v>40</v>
      </c>
      <c r="I12" s="2">
        <v>100</v>
      </c>
      <c r="J12" s="2">
        <v>0.21199999999999999</v>
      </c>
      <c r="K12" s="2"/>
      <c r="L12" s="2"/>
      <c r="M12" s="2"/>
      <c r="P12" s="4" t="s">
        <v>11</v>
      </c>
      <c r="Q12" s="13" t="s">
        <v>25</v>
      </c>
      <c r="R12" s="14">
        <v>5.0000000000000001E-3</v>
      </c>
      <c r="S12" s="13">
        <v>7.6</v>
      </c>
      <c r="T12" s="13">
        <v>245</v>
      </c>
      <c r="U12" s="15">
        <f t="shared" si="0"/>
        <v>5.1619348930147368E-3</v>
      </c>
      <c r="V12" s="15">
        <f t="shared" si="5"/>
        <v>0</v>
      </c>
      <c r="W12" s="15">
        <f t="shared" si="1"/>
        <v>1.1283497884344146E-3</v>
      </c>
      <c r="X12" s="15">
        <f t="shared" si="2"/>
        <v>1.0410593820271508E-3</v>
      </c>
      <c r="Y12" s="16">
        <v>0.21199999999999999</v>
      </c>
      <c r="Z12" s="15">
        <v>1.0249999999999999E-6</v>
      </c>
      <c r="AA12" s="17">
        <f t="shared" si="3"/>
        <v>0.21237999999999996</v>
      </c>
      <c r="AB12" s="12">
        <f t="shared" si="4"/>
        <v>3.799999999999637E-4</v>
      </c>
    </row>
    <row r="13" spans="1:29" ht="15.6" x14ac:dyDescent="0.3">
      <c r="A13" s="3" t="s">
        <v>12</v>
      </c>
      <c r="B13" s="5" t="s">
        <v>24</v>
      </c>
      <c r="C13" s="6">
        <v>5.0000000000000001E-3</v>
      </c>
      <c r="D13" s="5">
        <v>7.5</v>
      </c>
      <c r="E13" s="5">
        <v>85</v>
      </c>
      <c r="F13" s="5">
        <v>22</v>
      </c>
      <c r="G13" s="2">
        <v>0</v>
      </c>
      <c r="H13" s="2">
        <v>19</v>
      </c>
      <c r="I13" s="2">
        <v>26</v>
      </c>
      <c r="J13" s="2">
        <v>0.218</v>
      </c>
      <c r="K13" s="2"/>
      <c r="L13" s="2"/>
      <c r="M13" s="2"/>
      <c r="P13" s="4" t="s">
        <v>12</v>
      </c>
      <c r="Q13" s="13" t="s">
        <v>24</v>
      </c>
      <c r="R13" s="14">
        <v>5.0000000000000001E-3</v>
      </c>
      <c r="S13" s="13">
        <v>7.5</v>
      </c>
      <c r="T13" s="13">
        <v>85</v>
      </c>
      <c r="U13" s="15">
        <f t="shared" si="0"/>
        <v>1.8316543168761968E-3</v>
      </c>
      <c r="V13" s="15">
        <f t="shared" si="5"/>
        <v>0</v>
      </c>
      <c r="W13" s="15">
        <f t="shared" si="1"/>
        <v>5.3596614950634689E-4</v>
      </c>
      <c r="X13" s="15">
        <f t="shared" si="2"/>
        <v>2.7067543932705917E-4</v>
      </c>
      <c r="Y13" s="16">
        <v>0.218</v>
      </c>
      <c r="Z13" s="15">
        <v>1.0589999999999999E-6</v>
      </c>
      <c r="AA13" s="17">
        <f t="shared" si="3"/>
        <v>0.21942479999999998</v>
      </c>
      <c r="AB13" s="12">
        <f t="shared" si="4"/>
        <v>1.4247999999999761E-3</v>
      </c>
    </row>
    <row r="14" spans="1:29" ht="15.6" x14ac:dyDescent="0.3">
      <c r="A14" s="3" t="s">
        <v>13</v>
      </c>
      <c r="B14" s="5" t="s">
        <v>26</v>
      </c>
      <c r="C14" s="6">
        <v>5.0000000000000001E-3</v>
      </c>
      <c r="D14" s="5">
        <v>7.75</v>
      </c>
      <c r="E14" s="5">
        <v>102</v>
      </c>
      <c r="F14" s="5">
        <v>25</v>
      </c>
      <c r="G14" s="2">
        <v>0.5</v>
      </c>
      <c r="H14" s="2">
        <v>19</v>
      </c>
      <c r="I14" s="2">
        <v>30</v>
      </c>
      <c r="J14" s="2">
        <v>0.128</v>
      </c>
      <c r="K14" s="2"/>
      <c r="L14" s="2"/>
      <c r="M14" s="2"/>
      <c r="P14" s="4" t="s">
        <v>13</v>
      </c>
      <c r="Q14" s="13" t="s">
        <v>26</v>
      </c>
      <c r="R14" s="14">
        <v>5.0000000000000001E-3</v>
      </c>
      <c r="S14" s="13">
        <v>7.75</v>
      </c>
      <c r="T14" s="13">
        <v>102</v>
      </c>
      <c r="U14" s="15">
        <f t="shared" si="0"/>
        <v>2.0814253600865877E-3</v>
      </c>
      <c r="V14" s="15">
        <f t="shared" si="5"/>
        <v>5.264820469621986E-6</v>
      </c>
      <c r="W14" s="15">
        <f t="shared" si="1"/>
        <v>5.3596614950634689E-4</v>
      </c>
      <c r="X14" s="15">
        <f t="shared" si="2"/>
        <v>3.1231781460814521E-4</v>
      </c>
      <c r="Y14" s="16">
        <v>0.128</v>
      </c>
      <c r="Z14" s="15">
        <v>6.1230000000000005E-7</v>
      </c>
      <c r="AA14" s="17">
        <f t="shared" si="3"/>
        <v>0.12686855999999999</v>
      </c>
      <c r="AB14" s="12">
        <f t="shared" si="4"/>
        <v>-1.1314400000000113E-3</v>
      </c>
    </row>
    <row r="15" spans="1:29" ht="15.6" x14ac:dyDescent="0.3">
      <c r="A15" s="3" t="s">
        <v>14</v>
      </c>
      <c r="B15" s="5" t="s">
        <v>26</v>
      </c>
      <c r="C15" s="6">
        <v>5.0000000000000001E-3</v>
      </c>
      <c r="D15" s="5">
        <v>7.8</v>
      </c>
      <c r="E15" s="5">
        <v>101</v>
      </c>
      <c r="F15" s="5">
        <v>25</v>
      </c>
      <c r="G15" s="2">
        <v>0.3</v>
      </c>
      <c r="H15" s="2">
        <v>14</v>
      </c>
      <c r="I15" s="2">
        <v>20.3</v>
      </c>
      <c r="J15" s="2">
        <v>0.17399999999999999</v>
      </c>
      <c r="K15" s="2"/>
      <c r="L15" s="2"/>
      <c r="M15" s="2"/>
      <c r="P15" s="4" t="s">
        <v>14</v>
      </c>
      <c r="Q15" s="13" t="s">
        <v>26</v>
      </c>
      <c r="R15" s="14">
        <v>5.0000000000000001E-3</v>
      </c>
      <c r="S15" s="13">
        <v>7.8</v>
      </c>
      <c r="T15" s="13">
        <v>101</v>
      </c>
      <c r="U15" s="15">
        <f t="shared" si="0"/>
        <v>2.0814253600865877E-3</v>
      </c>
      <c r="V15" s="15">
        <f t="shared" si="5"/>
        <v>3.1588922817731914E-6</v>
      </c>
      <c r="W15" s="15">
        <f t="shared" si="1"/>
        <v>3.9492242595204509E-4</v>
      </c>
      <c r="X15" s="15">
        <f t="shared" si="2"/>
        <v>2.113350545515116E-4</v>
      </c>
      <c r="Y15" s="16">
        <v>0.17399999999999999</v>
      </c>
      <c r="Z15" s="15">
        <v>8.0380000000000004E-7</v>
      </c>
      <c r="AA15" s="17">
        <f t="shared" si="3"/>
        <v>0.16654735999999998</v>
      </c>
      <c r="AB15" s="18">
        <f t="shared" si="4"/>
        <v>-7.4526400000000104E-3</v>
      </c>
    </row>
    <row r="16" spans="1:29" ht="15.6" x14ac:dyDescent="0.3">
      <c r="A16" s="3" t="s">
        <v>15</v>
      </c>
      <c r="B16" s="5" t="s">
        <v>25</v>
      </c>
      <c r="C16" s="6">
        <v>5.0000000000000001E-3</v>
      </c>
      <c r="D16" s="5">
        <v>7.4</v>
      </c>
      <c r="E16" s="5">
        <v>276</v>
      </c>
      <c r="F16" s="5">
        <v>72</v>
      </c>
      <c r="G16" s="2">
        <v>0.3</v>
      </c>
      <c r="H16" s="2">
        <v>0</v>
      </c>
      <c r="I16" s="2">
        <v>0</v>
      </c>
      <c r="J16" s="2">
        <v>0.214</v>
      </c>
      <c r="K16" s="2"/>
      <c r="L16" s="2"/>
      <c r="M16" s="2"/>
      <c r="P16" s="4" t="s">
        <v>15</v>
      </c>
      <c r="Q16" s="13" t="s">
        <v>25</v>
      </c>
      <c r="R16" s="14">
        <v>5.0000000000000001E-3</v>
      </c>
      <c r="S16" s="13">
        <v>7.4</v>
      </c>
      <c r="T16" s="13">
        <v>276</v>
      </c>
      <c r="U16" s="15">
        <f t="shared" si="0"/>
        <v>5.9945050370493712E-3</v>
      </c>
      <c r="V16" s="15">
        <f t="shared" si="5"/>
        <v>3.1588922817731914E-6</v>
      </c>
      <c r="W16" s="15">
        <f t="shared" si="1"/>
        <v>0</v>
      </c>
      <c r="X16" s="15">
        <f t="shared" si="2"/>
        <v>0</v>
      </c>
      <c r="Y16" s="16">
        <v>0.214</v>
      </c>
      <c r="Z16" s="15">
        <v>1.035E-6</v>
      </c>
      <c r="AA16" s="17">
        <f t="shared" si="3"/>
        <v>0.21445199999999998</v>
      </c>
      <c r="AB16" s="12">
        <f t="shared" si="4"/>
        <v>4.519999999999802E-4</v>
      </c>
      <c r="AC16" t="s">
        <v>42</v>
      </c>
    </row>
    <row r="17" spans="1:29" ht="15.6" x14ac:dyDescent="0.3">
      <c r="A17" s="3" t="s">
        <v>16</v>
      </c>
      <c r="B17" s="5" t="s">
        <v>26</v>
      </c>
      <c r="C17" s="6">
        <v>5.0000000000000001E-3</v>
      </c>
      <c r="D17" s="5">
        <v>7.54</v>
      </c>
      <c r="E17" s="5">
        <v>109</v>
      </c>
      <c r="F17" s="5">
        <v>27</v>
      </c>
      <c r="G17" s="2">
        <v>1.1000000000000001</v>
      </c>
      <c r="H17" s="2">
        <v>17</v>
      </c>
      <c r="I17" s="2">
        <v>24</v>
      </c>
      <c r="J17" s="2">
        <v>8.4000000000000005E-2</v>
      </c>
      <c r="K17" s="2"/>
      <c r="L17" s="2"/>
      <c r="M17" s="2"/>
      <c r="P17" s="4" t="s">
        <v>16</v>
      </c>
      <c r="Q17" s="13" t="s">
        <v>26</v>
      </c>
      <c r="R17" s="14">
        <v>5.0000000000000001E-3</v>
      </c>
      <c r="S17" s="13">
        <v>7.54</v>
      </c>
      <c r="T17" s="13">
        <v>109</v>
      </c>
      <c r="U17" s="15">
        <f t="shared" si="0"/>
        <v>2.2479393888935142E-3</v>
      </c>
      <c r="V17" s="15">
        <f t="shared" si="5"/>
        <v>1.158260503316837E-5</v>
      </c>
      <c r="W17" s="15">
        <f t="shared" si="1"/>
        <v>4.7954866008462622E-4</v>
      </c>
      <c r="X17" s="15">
        <f t="shared" si="2"/>
        <v>2.4985425168651618E-4</v>
      </c>
      <c r="Y17" s="16">
        <v>8.4000000000000005E-2</v>
      </c>
      <c r="Z17" s="15">
        <v>4.0900000000000002E-7</v>
      </c>
      <c r="AA17" s="17">
        <f t="shared" si="3"/>
        <v>8.4744800000000009E-2</v>
      </c>
      <c r="AB17" s="12">
        <f t="shared" si="4"/>
        <v>7.4480000000000379E-4</v>
      </c>
    </row>
    <row r="18" spans="1:29" ht="15.6" x14ac:dyDescent="0.3">
      <c r="A18" s="3" t="s">
        <v>17</v>
      </c>
      <c r="B18" s="5" t="s">
        <v>24</v>
      </c>
      <c r="C18" s="6">
        <v>5.0000000000000001E-3</v>
      </c>
      <c r="D18" s="5">
        <v>9.4</v>
      </c>
      <c r="E18" s="5">
        <v>35</v>
      </c>
      <c r="F18" s="5">
        <v>7</v>
      </c>
      <c r="G18" s="2">
        <v>0.2</v>
      </c>
      <c r="H18" s="2">
        <v>46</v>
      </c>
      <c r="I18" s="2">
        <v>70</v>
      </c>
      <c r="J18" s="2">
        <v>4.3999999999999997E-2</v>
      </c>
      <c r="K18" s="2"/>
      <c r="L18" s="2"/>
      <c r="M18" s="2"/>
      <c r="P18" s="4" t="s">
        <v>17</v>
      </c>
      <c r="Q18" s="13" t="s">
        <v>24</v>
      </c>
      <c r="R18" s="14">
        <v>5.0000000000000001E-3</v>
      </c>
      <c r="S18" s="13">
        <v>9.4</v>
      </c>
      <c r="T18" s="13">
        <v>35</v>
      </c>
      <c r="U18" s="15">
        <f t="shared" si="0"/>
        <v>5.8279910082424452E-4</v>
      </c>
      <c r="V18" s="15">
        <f t="shared" si="5"/>
        <v>2.1059281878487947E-6</v>
      </c>
      <c r="W18" s="15">
        <f t="shared" si="1"/>
        <v>1.2976022566995767E-3</v>
      </c>
      <c r="X18" s="15">
        <f t="shared" si="2"/>
        <v>7.2874156741900553E-4</v>
      </c>
      <c r="Y18" s="16">
        <v>4.3999999999999997E-2</v>
      </c>
      <c r="Z18" s="15">
        <v>2.096E-7</v>
      </c>
      <c r="AA18" s="17">
        <f t="shared" si="3"/>
        <v>4.3429119999999995E-2</v>
      </c>
      <c r="AB18" s="12">
        <f t="shared" si="4"/>
        <v>-5.7088000000000277E-4</v>
      </c>
    </row>
    <row r="19" spans="1:29" ht="15.6" x14ac:dyDescent="0.3">
      <c r="A19" s="3" t="s">
        <v>18</v>
      </c>
      <c r="B19" s="5" t="s">
        <v>26</v>
      </c>
      <c r="C19" s="6">
        <v>5.0000000000000001E-3</v>
      </c>
      <c r="D19" s="5">
        <v>7.5</v>
      </c>
      <c r="E19" s="5">
        <v>71</v>
      </c>
      <c r="F19" s="5">
        <v>17</v>
      </c>
      <c r="G19" s="2">
        <v>3.5</v>
      </c>
      <c r="H19" s="2">
        <v>13</v>
      </c>
      <c r="I19" s="2">
        <v>0</v>
      </c>
      <c r="J19" s="2">
        <v>2.8000000000000001E-2</v>
      </c>
      <c r="K19" s="2"/>
      <c r="L19" s="2"/>
      <c r="M19" s="2"/>
      <c r="P19" s="4" t="s">
        <v>18</v>
      </c>
      <c r="Q19" s="13" t="s">
        <v>26</v>
      </c>
      <c r="R19" s="14">
        <v>5.0000000000000001E-3</v>
      </c>
      <c r="S19" s="13">
        <v>7.5</v>
      </c>
      <c r="T19" s="13">
        <v>71</v>
      </c>
      <c r="U19" s="15">
        <f t="shared" si="0"/>
        <v>1.4153692448588796E-3</v>
      </c>
      <c r="V19" s="15">
        <f t="shared" si="5"/>
        <v>3.6853743287353901E-5</v>
      </c>
      <c r="W19" s="15">
        <f t="shared" si="1"/>
        <v>3.6671368124118473E-4</v>
      </c>
      <c r="X19" s="15">
        <f t="shared" si="2"/>
        <v>0</v>
      </c>
      <c r="Y19" s="16">
        <v>2.8000000000000001E-2</v>
      </c>
      <c r="Z19" s="15">
        <v>1.353E-7</v>
      </c>
      <c r="AA19" s="17">
        <f t="shared" si="3"/>
        <v>2.8034159999999999E-2</v>
      </c>
      <c r="AB19" s="12">
        <f t="shared" si="4"/>
        <v>3.4159999999998358E-5</v>
      </c>
    </row>
    <row r="20" spans="1:29" ht="15.6" x14ac:dyDescent="0.3">
      <c r="A20" s="3" t="s">
        <v>19</v>
      </c>
      <c r="B20" s="5" t="s">
        <v>26</v>
      </c>
      <c r="C20" s="6">
        <v>5.0000000000000001E-3</v>
      </c>
      <c r="D20" s="5">
        <v>7.7</v>
      </c>
      <c r="E20" s="5">
        <v>55</v>
      </c>
      <c r="F20" s="5">
        <v>13</v>
      </c>
      <c r="G20" s="2">
        <v>1.2</v>
      </c>
      <c r="H20" s="2">
        <v>40</v>
      </c>
      <c r="I20" s="2">
        <v>110</v>
      </c>
      <c r="J20" s="2">
        <v>4.2999999999999997E-2</v>
      </c>
      <c r="K20" s="2"/>
      <c r="L20" s="2"/>
      <c r="M20" s="2"/>
      <c r="P20" s="4" t="s">
        <v>19</v>
      </c>
      <c r="Q20" s="13" t="s">
        <v>26</v>
      </c>
      <c r="R20" s="14">
        <v>5.0000000000000001E-3</v>
      </c>
      <c r="S20" s="13">
        <v>7.7</v>
      </c>
      <c r="T20" s="13">
        <v>55</v>
      </c>
      <c r="U20" s="15">
        <f t="shared" si="0"/>
        <v>1.0823411872450254E-3</v>
      </c>
      <c r="V20" s="15">
        <f>(G20/1000)/(30.974+(4*15.999))</f>
        <v>1.2635569127092765E-5</v>
      </c>
      <c r="W20" s="15">
        <f t="shared" si="1"/>
        <v>1.1283497884344146E-3</v>
      </c>
      <c r="X20" s="15">
        <f t="shared" si="2"/>
        <v>1.1451653202298657E-3</v>
      </c>
      <c r="Y20" s="16">
        <v>4.2999999999999997E-2</v>
      </c>
      <c r="Z20" s="15">
        <v>2.0800000000000001E-7</v>
      </c>
      <c r="AA20" s="17">
        <f t="shared" si="3"/>
        <v>4.30976E-2</v>
      </c>
      <c r="AB20" s="12">
        <f t="shared" si="4"/>
        <v>9.760000000000324E-5</v>
      </c>
    </row>
    <row r="21" spans="1:29" ht="15.6" x14ac:dyDescent="0.3">
      <c r="A21" s="3" t="s">
        <v>20</v>
      </c>
      <c r="B21" s="5" t="s">
        <v>24</v>
      </c>
      <c r="C21" s="6">
        <v>5.0000000000000001E-3</v>
      </c>
      <c r="D21" s="5">
        <v>7.85</v>
      </c>
      <c r="E21" s="5">
        <v>111</v>
      </c>
      <c r="F21" s="5">
        <v>27</v>
      </c>
      <c r="G21" s="2">
        <v>0.2</v>
      </c>
      <c r="H21" s="2">
        <v>23</v>
      </c>
      <c r="I21" s="2">
        <v>28</v>
      </c>
      <c r="J21" s="2">
        <v>0.17299999999999999</v>
      </c>
      <c r="K21" s="2"/>
      <c r="L21" s="2"/>
      <c r="M21" s="2"/>
      <c r="P21" s="4" t="s">
        <v>20</v>
      </c>
      <c r="Q21" s="13" t="s">
        <v>24</v>
      </c>
      <c r="R21" s="14">
        <v>5.0000000000000001E-3</v>
      </c>
      <c r="S21" s="13">
        <v>7.85</v>
      </c>
      <c r="T21" s="13">
        <v>111</v>
      </c>
      <c r="U21" s="15">
        <f t="shared" si="0"/>
        <v>2.2479393888935142E-3</v>
      </c>
      <c r="V21" s="15">
        <f t="shared" si="5"/>
        <v>2.1059281878487947E-6</v>
      </c>
      <c r="W21" s="15">
        <f t="shared" si="1"/>
        <v>6.4880112834978833E-4</v>
      </c>
      <c r="X21" s="15">
        <f t="shared" si="2"/>
        <v>2.9149662696760221E-4</v>
      </c>
      <c r="Y21" s="16">
        <v>0.17299999999999999</v>
      </c>
      <c r="Z21" s="15">
        <v>8.3200000000000004E-7</v>
      </c>
      <c r="AA21" s="17">
        <f t="shared" si="3"/>
        <v>0.1723904</v>
      </c>
      <c r="AB21" s="12">
        <f t="shared" si="4"/>
        <v>-6.0959999999998793E-4</v>
      </c>
      <c r="AC21" t="s">
        <v>42</v>
      </c>
    </row>
    <row r="22" spans="1:29" ht="15.6" x14ac:dyDescent="0.3">
      <c r="A22" s="3" t="s">
        <v>21</v>
      </c>
      <c r="B22" s="5" t="s">
        <v>25</v>
      </c>
      <c r="C22" s="6">
        <v>5.0000000000000001E-3</v>
      </c>
      <c r="D22" s="5">
        <v>7.49</v>
      </c>
      <c r="E22" s="5">
        <v>322</v>
      </c>
      <c r="F22" s="5">
        <v>82</v>
      </c>
      <c r="G22" s="2">
        <v>0.22</v>
      </c>
      <c r="H22" s="2">
        <v>5</v>
      </c>
      <c r="I22" s="2">
        <v>11</v>
      </c>
      <c r="J22" s="2">
        <v>0.21199999999999999</v>
      </c>
      <c r="K22" s="2"/>
      <c r="L22" s="2"/>
      <c r="M22" s="2"/>
      <c r="P22" s="4" t="s">
        <v>21</v>
      </c>
      <c r="Q22" s="13" t="s">
        <v>25</v>
      </c>
      <c r="R22" s="14">
        <v>5.0000000000000001E-3</v>
      </c>
      <c r="S22" s="13">
        <v>7.49</v>
      </c>
      <c r="T22" s="13">
        <v>322</v>
      </c>
      <c r="U22" s="15">
        <f t="shared" si="0"/>
        <v>6.8270751810840073E-3</v>
      </c>
      <c r="V22" s="15">
        <f t="shared" si="5"/>
        <v>2.3165210066336738E-6</v>
      </c>
      <c r="W22" s="15">
        <f t="shared" si="1"/>
        <v>1.4104372355430183E-4</v>
      </c>
      <c r="X22" s="15">
        <f t="shared" si="2"/>
        <v>1.1451653202298656E-4</v>
      </c>
      <c r="Y22" s="16">
        <v>0.21199999999999999</v>
      </c>
      <c r="Z22" s="15">
        <v>1.0249999999999999E-6</v>
      </c>
      <c r="AA22" s="17">
        <f t="shared" si="3"/>
        <v>0.21237999999999996</v>
      </c>
      <c r="AB22" s="12">
        <f t="shared" si="4"/>
        <v>3.799999999999637E-4</v>
      </c>
      <c r="AC22" t="s">
        <v>42</v>
      </c>
    </row>
    <row r="23" spans="1:29" ht="15.6" x14ac:dyDescent="0.3">
      <c r="A23" s="3" t="s">
        <v>22</v>
      </c>
      <c r="B23" s="5" t="s">
        <v>26</v>
      </c>
      <c r="C23" s="6">
        <v>5.0000000000000001E-3</v>
      </c>
      <c r="D23" s="5">
        <v>7.65</v>
      </c>
      <c r="E23" s="5">
        <v>106</v>
      </c>
      <c r="F23" s="5">
        <v>26</v>
      </c>
      <c r="G23" s="2">
        <v>0.5</v>
      </c>
      <c r="H23" s="2">
        <v>19</v>
      </c>
      <c r="I23" s="2">
        <v>23</v>
      </c>
      <c r="J23" s="2">
        <v>0.13200000000000001</v>
      </c>
      <c r="K23" s="2"/>
      <c r="L23" s="2"/>
      <c r="M23" s="2"/>
      <c r="P23" s="4" t="s">
        <v>22</v>
      </c>
      <c r="Q23" s="13" t="s">
        <v>26</v>
      </c>
      <c r="R23" s="14">
        <v>5.0000000000000001E-3</v>
      </c>
      <c r="S23" s="13">
        <v>7.65</v>
      </c>
      <c r="T23" s="13">
        <v>106</v>
      </c>
      <c r="U23" s="15">
        <f>(F23/1000)/12.011</f>
        <v>2.1646823744900508E-3</v>
      </c>
      <c r="V23" s="15">
        <f t="shared" si="5"/>
        <v>5.264820469621986E-6</v>
      </c>
      <c r="W23" s="15">
        <f>(H23/1000)/35.45</f>
        <v>5.3596614950634689E-4</v>
      </c>
      <c r="X23" s="15">
        <f t="shared" si="2"/>
        <v>2.3944365786624465E-4</v>
      </c>
      <c r="Y23" s="16">
        <v>0.13200000000000001</v>
      </c>
      <c r="Z23" s="15">
        <v>6.2340000000000004E-7</v>
      </c>
      <c r="AA23" s="17">
        <f t="shared" si="3"/>
        <v>0.12916848</v>
      </c>
      <c r="AB23" s="12">
        <f t="shared" si="4"/>
        <v>-2.831520000000004E-3</v>
      </c>
    </row>
    <row r="29" spans="1:29" ht="15" thickBot="1" x14ac:dyDescent="0.35">
      <c r="D29" s="1"/>
    </row>
    <row r="34" spans="5:5" ht="15" thickBot="1" x14ac:dyDescent="0.35">
      <c r="E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A064-E098-43EA-914F-DE9D016F21C1}">
  <dimension ref="A1:M26"/>
  <sheetViews>
    <sheetView tabSelected="1" topLeftCell="B1" workbookViewId="0">
      <pane ySplit="1" topLeftCell="A2" activePane="bottomLeft" state="frozen"/>
      <selection pane="bottomLeft" activeCell="G10" sqref="G10"/>
    </sheetView>
  </sheetViews>
  <sheetFormatPr defaultRowHeight="14.4" x14ac:dyDescent="0.3"/>
  <cols>
    <col min="1" max="1" width="7.6640625" customWidth="1"/>
    <col min="2" max="2" width="10.21875" customWidth="1"/>
    <col min="3" max="3" width="11.109375" customWidth="1"/>
    <col min="4" max="4" width="7.44140625" customWidth="1"/>
    <col min="5" max="5" width="10.77734375" customWidth="1"/>
    <col min="6" max="6" width="11.109375" customWidth="1"/>
    <col min="7" max="7" width="10.5546875" customWidth="1"/>
    <col min="8" max="9" width="11.109375" customWidth="1"/>
    <col min="10" max="10" width="12.88671875" customWidth="1"/>
    <col min="11" max="11" width="12.6640625" customWidth="1"/>
    <col min="12" max="12" width="10.5546875" customWidth="1"/>
    <col min="13" max="13" width="10.88671875" customWidth="1"/>
  </cols>
  <sheetData>
    <row r="1" spans="1:13" ht="109.2" x14ac:dyDescent="0.3">
      <c r="A1" s="7" t="s">
        <v>0</v>
      </c>
      <c r="B1" s="3" t="s">
        <v>23</v>
      </c>
      <c r="C1" s="7" t="s">
        <v>27</v>
      </c>
      <c r="D1" s="3" t="s">
        <v>28</v>
      </c>
      <c r="E1" s="3" t="s">
        <v>34</v>
      </c>
      <c r="F1" s="4" t="s">
        <v>35</v>
      </c>
      <c r="G1" s="10" t="s">
        <v>36</v>
      </c>
      <c r="H1" s="10" t="s">
        <v>37</v>
      </c>
      <c r="I1" s="10" t="s">
        <v>39</v>
      </c>
      <c r="J1" s="10" t="s">
        <v>33</v>
      </c>
      <c r="K1" s="10" t="s">
        <v>43</v>
      </c>
      <c r="L1" s="10" t="s">
        <v>47</v>
      </c>
      <c r="M1" s="7" t="s">
        <v>40</v>
      </c>
    </row>
    <row r="2" spans="1:13" ht="15.6" x14ac:dyDescent="0.3">
      <c r="A2" s="4" t="s">
        <v>1</v>
      </c>
      <c r="B2" s="13" t="s">
        <v>24</v>
      </c>
      <c r="C2" s="14">
        <v>5.0000000000000001E-3</v>
      </c>
      <c r="D2" s="13">
        <v>9.9</v>
      </c>
      <c r="E2" s="13">
        <v>84</v>
      </c>
      <c r="F2" s="15">
        <v>9.1582715843809839E-4</v>
      </c>
      <c r="G2" s="15">
        <v>0</v>
      </c>
      <c r="H2" s="15">
        <v>0</v>
      </c>
      <c r="I2" s="15">
        <v>0</v>
      </c>
      <c r="J2" s="16">
        <v>0.05</v>
      </c>
      <c r="K2" s="15">
        <v>7.6059999999999994E-8</v>
      </c>
      <c r="L2" s="17">
        <f>K2*207.2*1000</f>
        <v>1.5759631999999999E-2</v>
      </c>
      <c r="M2" s="19">
        <f t="shared" ref="M2:M22" si="0">L2-J2</f>
        <v>-3.4240368000000007E-2</v>
      </c>
    </row>
    <row r="3" spans="1:13" ht="15.6" x14ac:dyDescent="0.3">
      <c r="A3" s="4" t="s">
        <v>2</v>
      </c>
      <c r="B3" s="13" t="s">
        <v>24</v>
      </c>
      <c r="C3" s="14">
        <v>5.0000000000000001E-3</v>
      </c>
      <c r="D3" s="13">
        <v>8.5</v>
      </c>
      <c r="E3" s="13">
        <v>102</v>
      </c>
      <c r="F3" s="15">
        <v>1.4153692448588796E-3</v>
      </c>
      <c r="G3" s="15">
        <v>1.0529640939243973E-6</v>
      </c>
      <c r="H3" s="15">
        <v>9.5909732016925245E-4</v>
      </c>
      <c r="I3" s="15">
        <v>7.4956275505954847E-4</v>
      </c>
      <c r="J3" s="16">
        <v>0.104</v>
      </c>
      <c r="K3" s="15">
        <v>1.2310000000000001E-7</v>
      </c>
      <c r="L3" s="17">
        <f t="shared" ref="L3:L23" si="1">K3*207.2*1000</f>
        <v>2.5506320000000002E-2</v>
      </c>
      <c r="M3" s="19">
        <f t="shared" si="0"/>
        <v>-7.8493679999999996E-2</v>
      </c>
    </row>
    <row r="4" spans="1:13" ht="15.6" x14ac:dyDescent="0.3">
      <c r="A4" s="4" t="s">
        <v>3</v>
      </c>
      <c r="B4" s="13" t="s">
        <v>24</v>
      </c>
      <c r="C4" s="14">
        <v>5.0000000000000001E-3</v>
      </c>
      <c r="D4" s="13">
        <v>8.8000000000000007</v>
      </c>
      <c r="E4" s="13">
        <v>31.5</v>
      </c>
      <c r="F4" s="15">
        <v>5.8279910082424452E-4</v>
      </c>
      <c r="G4" s="15">
        <v>4.2118563756975891E-7</v>
      </c>
      <c r="H4" s="15">
        <v>1.8335684062059238E-3</v>
      </c>
      <c r="I4" s="15">
        <v>1.1347547264095943E-3</v>
      </c>
      <c r="J4" s="16">
        <v>6.2E-2</v>
      </c>
      <c r="K4" s="15">
        <v>8.7289999999999996E-8</v>
      </c>
      <c r="L4" s="17">
        <f t="shared" si="1"/>
        <v>1.8086487999999998E-2</v>
      </c>
      <c r="M4" s="19">
        <f t="shared" si="0"/>
        <v>-4.3913512000000002E-2</v>
      </c>
    </row>
    <row r="5" spans="1:13" ht="15.6" x14ac:dyDescent="0.3">
      <c r="A5" s="4" t="s">
        <v>4</v>
      </c>
      <c r="B5" s="13" t="s">
        <v>24</v>
      </c>
      <c r="C5" s="14">
        <v>5.0000000000000001E-3</v>
      </c>
      <c r="D5" s="13">
        <v>8.77</v>
      </c>
      <c r="E5" s="13">
        <v>36</v>
      </c>
      <c r="F5" s="15">
        <v>6.6605611522770796E-4</v>
      </c>
      <c r="G5" s="15">
        <v>0</v>
      </c>
      <c r="H5" s="15">
        <v>8.7447108603667131E-4</v>
      </c>
      <c r="I5" s="15">
        <v>5.934038477554759E-4</v>
      </c>
      <c r="J5" s="16">
        <v>6.5000000000000002E-2</v>
      </c>
      <c r="K5" s="15">
        <v>8.9669999999999995E-8</v>
      </c>
      <c r="L5" s="17">
        <f t="shared" si="1"/>
        <v>1.8579623999999996E-2</v>
      </c>
      <c r="M5" s="19">
        <f t="shared" si="0"/>
        <v>-4.6420376000000006E-2</v>
      </c>
    </row>
    <row r="6" spans="1:13" ht="15.6" x14ac:dyDescent="0.3">
      <c r="A6" s="4" t="s">
        <v>5</v>
      </c>
      <c r="B6" s="13" t="s">
        <v>24</v>
      </c>
      <c r="C6" s="14">
        <v>5.0000000000000001E-3</v>
      </c>
      <c r="D6" s="13">
        <v>8.5</v>
      </c>
      <c r="E6" s="13">
        <v>75</v>
      </c>
      <c r="F6" s="15">
        <v>1.4986262592623428E-3</v>
      </c>
      <c r="G6" s="15">
        <v>0</v>
      </c>
      <c r="H6" s="15">
        <v>0</v>
      </c>
      <c r="I6" s="15">
        <v>0</v>
      </c>
      <c r="J6" s="16">
        <v>9.4E-2</v>
      </c>
      <c r="K6" s="15">
        <v>1.2429999999999999E-7</v>
      </c>
      <c r="L6" s="17">
        <f t="shared" si="1"/>
        <v>2.5754959999999997E-2</v>
      </c>
      <c r="M6" s="19">
        <f t="shared" si="0"/>
        <v>-6.8245040000000007E-2</v>
      </c>
    </row>
    <row r="7" spans="1:13" ht="15.6" x14ac:dyDescent="0.3">
      <c r="A7" s="4" t="s">
        <v>6</v>
      </c>
      <c r="B7" s="13" t="s">
        <v>24</v>
      </c>
      <c r="C7" s="14">
        <v>5.0000000000000001E-3</v>
      </c>
      <c r="D7" s="13">
        <v>7.8</v>
      </c>
      <c r="E7" s="13">
        <v>100</v>
      </c>
      <c r="F7" s="15">
        <v>2.0814253600865877E-3</v>
      </c>
      <c r="G7" s="15">
        <v>0</v>
      </c>
      <c r="H7" s="15">
        <v>0</v>
      </c>
      <c r="I7" s="15">
        <v>2.602648455067877E-4</v>
      </c>
      <c r="J7" s="16">
        <v>0.17499999999999999</v>
      </c>
      <c r="K7" s="15">
        <v>2.4209999999999998E-7</v>
      </c>
      <c r="L7" s="17">
        <f t="shared" si="1"/>
        <v>5.0163119999999999E-2</v>
      </c>
      <c r="M7" s="19">
        <f t="shared" si="0"/>
        <v>-0.12483687999999998</v>
      </c>
    </row>
    <row r="8" spans="1:13" ht="15.6" x14ac:dyDescent="0.3">
      <c r="A8" s="4" t="s">
        <v>7</v>
      </c>
      <c r="B8" s="13" t="s">
        <v>24</v>
      </c>
      <c r="C8" s="14">
        <v>5.0000000000000001E-3</v>
      </c>
      <c r="D8" s="13">
        <v>7.82</v>
      </c>
      <c r="E8" s="13">
        <v>193</v>
      </c>
      <c r="F8" s="15">
        <v>3.9963366913662477E-3</v>
      </c>
      <c r="G8" s="15">
        <v>0</v>
      </c>
      <c r="H8" s="15">
        <v>9.5909732016925245E-4</v>
      </c>
      <c r="I8" s="15">
        <v>6.8709919213791955E-4</v>
      </c>
      <c r="J8" s="16">
        <v>0.21</v>
      </c>
      <c r="K8" s="15">
        <v>2.8019999999999998E-7</v>
      </c>
      <c r="L8" s="17">
        <f t="shared" si="1"/>
        <v>5.8057439999999995E-2</v>
      </c>
      <c r="M8" s="19">
        <f t="shared" si="0"/>
        <v>-0.15194256</v>
      </c>
    </row>
    <row r="9" spans="1:13" ht="15.6" x14ac:dyDescent="0.3">
      <c r="A9" s="4" t="s">
        <v>8</v>
      </c>
      <c r="B9" s="13" t="s">
        <v>24</v>
      </c>
      <c r="C9" s="14">
        <v>5.0000000000000001E-3</v>
      </c>
      <c r="D9" s="13">
        <v>7.85</v>
      </c>
      <c r="E9" s="13">
        <v>115</v>
      </c>
      <c r="F9" s="15">
        <v>2.3311964032969781E-3</v>
      </c>
      <c r="G9" s="15">
        <v>0</v>
      </c>
      <c r="H9" s="15">
        <v>4.2313117066290545E-4</v>
      </c>
      <c r="I9" s="15">
        <v>2.3944365786624465E-4</v>
      </c>
      <c r="J9" s="16">
        <v>0.17399999999999999</v>
      </c>
      <c r="K9" s="15">
        <v>2.36E-7</v>
      </c>
      <c r="L9" s="17">
        <f t="shared" si="1"/>
        <v>4.8899199999999997E-2</v>
      </c>
      <c r="M9" s="19">
        <f t="shared" si="0"/>
        <v>-0.12510079999999998</v>
      </c>
    </row>
    <row r="10" spans="1:13" ht="15.6" x14ac:dyDescent="0.3">
      <c r="A10" s="4" t="s">
        <v>9</v>
      </c>
      <c r="B10" s="13" t="s">
        <v>25</v>
      </c>
      <c r="C10" s="14">
        <v>5.0000000000000001E-3</v>
      </c>
      <c r="D10" s="13">
        <v>7.5</v>
      </c>
      <c r="E10" s="13">
        <v>448</v>
      </c>
      <c r="F10" s="15">
        <v>9.4912996419948392E-3</v>
      </c>
      <c r="G10" s="15">
        <v>9.5819732547120147E-6</v>
      </c>
      <c r="H10" s="15">
        <v>4.7954866008462622E-4</v>
      </c>
      <c r="I10" s="15">
        <v>4.1642375281086028E-6</v>
      </c>
      <c r="J10" s="16">
        <v>0.21199999999999999</v>
      </c>
      <c r="K10" s="15">
        <v>2.8719999999999998E-7</v>
      </c>
      <c r="L10" s="17">
        <f t="shared" si="1"/>
        <v>5.9507839999999992E-2</v>
      </c>
      <c r="M10" s="19">
        <f t="shared" si="0"/>
        <v>-0.15249215999999999</v>
      </c>
    </row>
    <row r="11" spans="1:13" ht="15.6" x14ac:dyDescent="0.3">
      <c r="A11" s="4" t="s">
        <v>10</v>
      </c>
      <c r="B11" s="13" t="s">
        <v>25</v>
      </c>
      <c r="C11" s="14">
        <v>5.0000000000000001E-3</v>
      </c>
      <c r="D11" s="13">
        <v>7.3</v>
      </c>
      <c r="E11" s="13">
        <v>295</v>
      </c>
      <c r="F11" s="15">
        <v>6.4940471234701527E-3</v>
      </c>
      <c r="G11" s="15">
        <v>0</v>
      </c>
      <c r="H11" s="15">
        <v>2.1720733427362479E-3</v>
      </c>
      <c r="I11" s="15">
        <v>1.1035229449487796E-3</v>
      </c>
      <c r="J11" s="16">
        <v>0.219</v>
      </c>
      <c r="K11" s="15">
        <v>3.256E-7</v>
      </c>
      <c r="L11" s="17">
        <f t="shared" si="1"/>
        <v>6.7464319999999994E-2</v>
      </c>
      <c r="M11" s="19">
        <f t="shared" si="0"/>
        <v>-0.15153568000000001</v>
      </c>
    </row>
    <row r="12" spans="1:13" ht="15.6" x14ac:dyDescent="0.3">
      <c r="A12" s="4" t="s">
        <v>11</v>
      </c>
      <c r="B12" s="13" t="s">
        <v>25</v>
      </c>
      <c r="C12" s="14">
        <v>5.0000000000000001E-3</v>
      </c>
      <c r="D12" s="13">
        <v>7.6</v>
      </c>
      <c r="E12" s="13">
        <v>245</v>
      </c>
      <c r="F12" s="15">
        <v>5.1619348930147368E-3</v>
      </c>
      <c r="G12" s="15">
        <v>0</v>
      </c>
      <c r="H12" s="15">
        <v>1.1283497884344146E-3</v>
      </c>
      <c r="I12" s="15">
        <v>1.0410593820271508E-3</v>
      </c>
      <c r="J12" s="16">
        <v>0.21199999999999999</v>
      </c>
      <c r="K12" s="15">
        <v>2.8729999999999999E-7</v>
      </c>
      <c r="L12" s="17">
        <f t="shared" si="1"/>
        <v>5.9528559999999994E-2</v>
      </c>
      <c r="M12" s="19">
        <f t="shared" si="0"/>
        <v>-0.15247144000000001</v>
      </c>
    </row>
    <row r="13" spans="1:13" ht="15.6" x14ac:dyDescent="0.3">
      <c r="A13" s="4" t="s">
        <v>12</v>
      </c>
      <c r="B13" s="13" t="s">
        <v>24</v>
      </c>
      <c r="C13" s="14">
        <v>5.0000000000000001E-3</v>
      </c>
      <c r="D13" s="13">
        <v>7.5</v>
      </c>
      <c r="E13" s="13">
        <v>85</v>
      </c>
      <c r="F13" s="15">
        <v>1.8316543168761968E-3</v>
      </c>
      <c r="G13" s="15">
        <v>0</v>
      </c>
      <c r="H13" s="15">
        <v>5.3596614950634689E-4</v>
      </c>
      <c r="I13" s="15">
        <v>2.7067543932705917E-4</v>
      </c>
      <c r="J13" s="16">
        <v>0.218</v>
      </c>
      <c r="K13" s="15">
        <v>3.368E-7</v>
      </c>
      <c r="L13" s="17">
        <f t="shared" si="1"/>
        <v>6.9784959999999993E-2</v>
      </c>
      <c r="M13" s="19">
        <f t="shared" si="0"/>
        <v>-0.14821504000000002</v>
      </c>
    </row>
    <row r="14" spans="1:13" ht="15.6" x14ac:dyDescent="0.3">
      <c r="A14" s="4" t="s">
        <v>13</v>
      </c>
      <c r="B14" s="13" t="s">
        <v>26</v>
      </c>
      <c r="C14" s="14">
        <v>5.0000000000000001E-3</v>
      </c>
      <c r="D14" s="13">
        <v>7.75</v>
      </c>
      <c r="E14" s="13">
        <v>102</v>
      </c>
      <c r="F14" s="15">
        <v>2.0814253600865877E-3</v>
      </c>
      <c r="G14" s="15">
        <v>5.264820469621986E-6</v>
      </c>
      <c r="H14" s="15">
        <v>5.3596614950634689E-4</v>
      </c>
      <c r="I14" s="15">
        <v>3.1231781460814521E-4</v>
      </c>
      <c r="J14" s="16">
        <v>0.128</v>
      </c>
      <c r="K14" s="15">
        <v>1.783E-7</v>
      </c>
      <c r="L14" s="17">
        <f t="shared" si="1"/>
        <v>3.6943759999999999E-2</v>
      </c>
      <c r="M14" s="19">
        <f t="shared" si="0"/>
        <v>-9.1056240000000011E-2</v>
      </c>
    </row>
    <row r="15" spans="1:13" ht="15.6" x14ac:dyDescent="0.3">
      <c r="A15" s="4" t="s">
        <v>14</v>
      </c>
      <c r="B15" s="13" t="s">
        <v>26</v>
      </c>
      <c r="C15" s="14">
        <v>5.0000000000000001E-3</v>
      </c>
      <c r="D15" s="13">
        <v>7.8</v>
      </c>
      <c r="E15" s="13">
        <v>101</v>
      </c>
      <c r="F15" s="15">
        <v>2.0814253600865877E-3</v>
      </c>
      <c r="G15" s="15">
        <v>3.1588922817731914E-6</v>
      </c>
      <c r="H15" s="15">
        <v>3.9492242595204509E-4</v>
      </c>
      <c r="I15" s="15">
        <v>2.113350545515116E-4</v>
      </c>
      <c r="J15" s="16">
        <v>0.17399999999999999</v>
      </c>
      <c r="K15" s="15">
        <v>2.3809999999999999E-7</v>
      </c>
      <c r="L15" s="17">
        <f t="shared" si="1"/>
        <v>4.9334319999999994E-2</v>
      </c>
      <c r="M15" s="19">
        <f t="shared" si="0"/>
        <v>-0.12466568</v>
      </c>
    </row>
    <row r="16" spans="1:13" ht="15.6" x14ac:dyDescent="0.3">
      <c r="A16" s="4" t="s">
        <v>15</v>
      </c>
      <c r="B16" s="13" t="s">
        <v>25</v>
      </c>
      <c r="C16" s="14">
        <v>5.0000000000000001E-3</v>
      </c>
      <c r="D16" s="13">
        <v>7.4</v>
      </c>
      <c r="E16" s="13">
        <v>276</v>
      </c>
      <c r="F16" s="15">
        <v>5.9945050370493712E-3</v>
      </c>
      <c r="G16" s="15">
        <v>3.1588922817731914E-6</v>
      </c>
      <c r="H16" s="15">
        <v>0</v>
      </c>
      <c r="I16" s="15">
        <v>0</v>
      </c>
      <c r="J16" s="16">
        <v>0.214</v>
      </c>
      <c r="K16" s="15">
        <v>3.0380000000000001E-7</v>
      </c>
      <c r="L16" s="17">
        <f t="shared" si="1"/>
        <v>6.2947360000000008E-2</v>
      </c>
      <c r="M16" s="19">
        <f t="shared" si="0"/>
        <v>-0.15105263999999999</v>
      </c>
    </row>
    <row r="17" spans="1:13" ht="15.6" x14ac:dyDescent="0.3">
      <c r="A17" s="4" t="s">
        <v>16</v>
      </c>
      <c r="B17" s="13" t="s">
        <v>26</v>
      </c>
      <c r="C17" s="14">
        <v>5.0000000000000001E-3</v>
      </c>
      <c r="D17" s="13">
        <v>7.54</v>
      </c>
      <c r="E17" s="13">
        <v>109</v>
      </c>
      <c r="F17" s="15">
        <v>2.2479393888935142E-3</v>
      </c>
      <c r="G17" s="15">
        <v>1.158260503316837E-5</v>
      </c>
      <c r="H17" s="15">
        <v>4.7954866008462622E-4</v>
      </c>
      <c r="I17" s="15">
        <v>2.4985425168651618E-4</v>
      </c>
      <c r="J17" s="16">
        <v>8.4000000000000005E-2</v>
      </c>
      <c r="K17" s="15">
        <v>1.2349999999999999E-7</v>
      </c>
      <c r="L17" s="17">
        <f t="shared" si="1"/>
        <v>2.5589199999999996E-2</v>
      </c>
      <c r="M17" s="19">
        <f t="shared" si="0"/>
        <v>-5.8410800000000013E-2</v>
      </c>
    </row>
    <row r="18" spans="1:13" ht="15.6" x14ac:dyDescent="0.3">
      <c r="A18" s="4" t="s">
        <v>17</v>
      </c>
      <c r="B18" s="13" t="s">
        <v>24</v>
      </c>
      <c r="C18" s="14">
        <v>5.0000000000000001E-3</v>
      </c>
      <c r="D18" s="13">
        <v>9.4</v>
      </c>
      <c r="E18" s="13">
        <v>35</v>
      </c>
      <c r="F18" s="15">
        <v>5.8279910082424452E-4</v>
      </c>
      <c r="G18" s="15">
        <v>2.1059281878487947E-6</v>
      </c>
      <c r="H18" s="15">
        <v>1.2976022566995767E-3</v>
      </c>
      <c r="I18" s="15">
        <v>7.2874156741900553E-4</v>
      </c>
      <c r="J18" s="16">
        <v>4.3999999999999997E-2</v>
      </c>
      <c r="K18" s="15">
        <v>6.7119999999999995E-8</v>
      </c>
      <c r="L18" s="17">
        <f t="shared" si="1"/>
        <v>1.3907263999999997E-2</v>
      </c>
      <c r="M18" s="19">
        <f t="shared" si="0"/>
        <v>-3.0092736000000002E-2</v>
      </c>
    </row>
    <row r="19" spans="1:13" ht="15.6" x14ac:dyDescent="0.3">
      <c r="A19" s="4" t="s">
        <v>18</v>
      </c>
      <c r="B19" s="13" t="s">
        <v>26</v>
      </c>
      <c r="C19" s="14">
        <v>5.0000000000000001E-3</v>
      </c>
      <c r="D19" s="13">
        <v>7.5</v>
      </c>
      <c r="E19" s="13">
        <v>71</v>
      </c>
      <c r="F19" s="15">
        <v>1.4153692448588796E-3</v>
      </c>
      <c r="G19" s="15">
        <v>3.6853743287353901E-5</v>
      </c>
      <c r="H19" s="15">
        <v>3.6671368124118473E-4</v>
      </c>
      <c r="I19" s="15">
        <v>0</v>
      </c>
      <c r="J19" s="16">
        <v>2.8000000000000001E-2</v>
      </c>
      <c r="K19" s="15">
        <v>4.3149999999999999E-8</v>
      </c>
      <c r="L19" s="17">
        <f t="shared" si="1"/>
        <v>8.9406799999999995E-3</v>
      </c>
      <c r="M19" s="19">
        <f t="shared" si="0"/>
        <v>-1.9059320000000001E-2</v>
      </c>
    </row>
    <row r="20" spans="1:13" ht="15.6" x14ac:dyDescent="0.3">
      <c r="A20" s="4" t="s">
        <v>19</v>
      </c>
      <c r="B20" s="13" t="s">
        <v>26</v>
      </c>
      <c r="C20" s="14">
        <v>5.0000000000000001E-3</v>
      </c>
      <c r="D20" s="13">
        <v>7.7</v>
      </c>
      <c r="E20" s="13">
        <v>55</v>
      </c>
      <c r="F20" s="15">
        <v>1.0823411872450254E-3</v>
      </c>
      <c r="G20" s="15">
        <v>1.2635569127092765E-5</v>
      </c>
      <c r="H20" s="15">
        <v>1.1283497884344146E-3</v>
      </c>
      <c r="I20" s="15">
        <v>1.1451653202298657E-3</v>
      </c>
      <c r="J20" s="16">
        <v>4.2999999999999997E-2</v>
      </c>
      <c r="K20" s="15">
        <v>6.5579999999999996E-8</v>
      </c>
      <c r="L20" s="17">
        <f t="shared" si="1"/>
        <v>1.3588175999999999E-2</v>
      </c>
      <c r="M20" s="19">
        <f t="shared" si="0"/>
        <v>-2.9411823999999996E-2</v>
      </c>
    </row>
    <row r="21" spans="1:13" ht="15.6" x14ac:dyDescent="0.3">
      <c r="A21" s="4" t="s">
        <v>20</v>
      </c>
      <c r="B21" s="13" t="s">
        <v>24</v>
      </c>
      <c r="C21" s="14">
        <v>5.0000000000000001E-3</v>
      </c>
      <c r="D21" s="13">
        <v>7.85</v>
      </c>
      <c r="E21" s="13">
        <v>111</v>
      </c>
      <c r="F21" s="15">
        <v>2.2479393888935142E-3</v>
      </c>
      <c r="G21" s="15">
        <v>2.1059281878487947E-6</v>
      </c>
      <c r="H21" s="15">
        <v>6.4880112834978833E-4</v>
      </c>
      <c r="I21" s="15">
        <v>2.9149662696760221E-4</v>
      </c>
      <c r="J21" s="16">
        <v>0.17299999999999999</v>
      </c>
      <c r="K21" s="15">
        <v>2.343E-7</v>
      </c>
      <c r="L21" s="17">
        <f t="shared" si="1"/>
        <v>4.854696E-2</v>
      </c>
      <c r="M21" s="19">
        <f t="shared" si="0"/>
        <v>-0.12445303999999999</v>
      </c>
    </row>
    <row r="22" spans="1:13" ht="15.6" x14ac:dyDescent="0.3">
      <c r="A22" s="4" t="s">
        <v>21</v>
      </c>
      <c r="B22" s="13" t="s">
        <v>25</v>
      </c>
      <c r="C22" s="14">
        <v>5.0000000000000001E-3</v>
      </c>
      <c r="D22" s="13">
        <v>7.49</v>
      </c>
      <c r="E22" s="13">
        <v>322</v>
      </c>
      <c r="F22" s="15">
        <v>6.8270751810840073E-3</v>
      </c>
      <c r="G22" s="15">
        <v>2.3165210066336738E-6</v>
      </c>
      <c r="H22" s="15">
        <v>1.4104372355430183E-4</v>
      </c>
      <c r="I22" s="15">
        <v>1.1451653202298656E-4</v>
      </c>
      <c r="J22" s="16">
        <v>0.21199999999999999</v>
      </c>
      <c r="K22" s="15">
        <v>2.9089999999999999E-7</v>
      </c>
      <c r="L22" s="17">
        <f t="shared" si="1"/>
        <v>6.0274479999999991E-2</v>
      </c>
      <c r="M22" s="19">
        <f t="shared" si="0"/>
        <v>-0.15172552</v>
      </c>
    </row>
    <row r="23" spans="1:13" ht="15.6" x14ac:dyDescent="0.3">
      <c r="A23" s="4" t="s">
        <v>22</v>
      </c>
      <c r="B23" s="13" t="s">
        <v>26</v>
      </c>
      <c r="C23" s="14">
        <v>5.0000000000000001E-3</v>
      </c>
      <c r="D23" s="13">
        <v>7.65</v>
      </c>
      <c r="E23" s="13">
        <v>106</v>
      </c>
      <c r="F23" s="15">
        <v>2.1646823744900508E-3</v>
      </c>
      <c r="G23" s="15">
        <v>5.264820469621986E-6</v>
      </c>
      <c r="H23" s="15">
        <v>5.3596614950634689E-4</v>
      </c>
      <c r="I23" s="15">
        <v>2.3944365786624465E-4</v>
      </c>
      <c r="J23" s="16">
        <v>0.13200000000000001</v>
      </c>
      <c r="K23" s="15">
        <v>1.8580000000000001E-7</v>
      </c>
      <c r="L23" s="17">
        <f t="shared" si="1"/>
        <v>3.8497759999999999E-2</v>
      </c>
      <c r="M23" s="19">
        <f>L23-J23</f>
        <v>-9.3502240000000014E-2</v>
      </c>
    </row>
    <row r="24" spans="1:13" x14ac:dyDescent="0.3">
      <c r="L24" t="s">
        <v>44</v>
      </c>
      <c r="M24" s="20">
        <f>MIN(M2:M23)</f>
        <v>-0.15249215999999999</v>
      </c>
    </row>
    <row r="25" spans="1:13" x14ac:dyDescent="0.3">
      <c r="L25" t="s">
        <v>45</v>
      </c>
      <c r="M25" s="20">
        <f>MAX(M2:M23)</f>
        <v>-1.9059320000000001E-2</v>
      </c>
    </row>
    <row r="26" spans="1:13" x14ac:dyDescent="0.3">
      <c r="L26" t="s">
        <v>46</v>
      </c>
      <c r="M26" s="20">
        <f>AVERAGE(M2:M23)</f>
        <v>-9.778807163636366E-2</v>
      </c>
    </row>
  </sheetData>
  <conditionalFormatting sqref="M2:M2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PersonalDatabase</vt:lpstr>
      <vt:lpstr>ThermoDatabase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U.S. EPA User or Contractor</cp:lastModifiedBy>
  <dcterms:created xsi:type="dcterms:W3CDTF">2018-12-12T16:06:23Z</dcterms:created>
  <dcterms:modified xsi:type="dcterms:W3CDTF">2018-12-17T22:28:13Z</dcterms:modified>
</cp:coreProperties>
</file>