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huang\Desktop\"/>
    </mc:Choice>
  </mc:AlternateContent>
  <bookViews>
    <workbookView xWindow="0" yWindow="0" windowWidth="19200" windowHeight="11370" firstSheet="2" activeTab="6"/>
  </bookViews>
  <sheets>
    <sheet name="Figure 4" sheetId="11" r:id="rId1"/>
    <sheet name="ratio=Figure 3" sheetId="10" r:id="rId2"/>
    <sheet name="temperature-table 1" sheetId="1" r:id="rId3"/>
    <sheet name="table 2" sheetId="3" r:id="rId4"/>
    <sheet name="size-table 3" sheetId="4" r:id="rId5"/>
    <sheet name="chemical-table 4" sheetId="5" r:id="rId6"/>
    <sheet name="table -5" sheetId="8" r:id="rId7"/>
    <sheet name="Sheet9" sheetId="9" r:id="rId8"/>
  </sheets>
  <externalReferences>
    <externalReference r:id="rId9"/>
    <externalReference r:id="rId10"/>
    <externalReference r:id="rId11"/>
    <externalReference r:id="rId1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1" l="1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G23" i="5" l="1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T32" i="4"/>
  <c r="Q32" i="4"/>
  <c r="N32" i="4"/>
  <c r="J32" i="4"/>
  <c r="G32" i="4"/>
  <c r="D32" i="4"/>
  <c r="T31" i="4"/>
  <c r="Q31" i="4"/>
  <c r="N31" i="4"/>
  <c r="J31" i="4"/>
  <c r="G31" i="4"/>
  <c r="D31" i="4"/>
  <c r="T30" i="4"/>
  <c r="Q30" i="4"/>
  <c r="N30" i="4"/>
  <c r="J30" i="4"/>
  <c r="G30" i="4"/>
  <c r="D30" i="4"/>
  <c r="T29" i="4"/>
  <c r="Q29" i="4"/>
  <c r="N29" i="4"/>
  <c r="J29" i="4"/>
  <c r="G29" i="4"/>
  <c r="D29" i="4"/>
  <c r="E34" i="3"/>
  <c r="D34" i="3"/>
  <c r="I33" i="3"/>
  <c r="H33" i="3"/>
  <c r="F33" i="3"/>
  <c r="I32" i="3"/>
  <c r="H32" i="3"/>
  <c r="F32" i="3"/>
  <c r="J32" i="3" s="1"/>
  <c r="I31" i="3"/>
  <c r="H31" i="3"/>
  <c r="F31" i="3"/>
  <c r="J31" i="3" s="1"/>
  <c r="I30" i="3"/>
  <c r="N30" i="3" s="1"/>
  <c r="H30" i="3"/>
  <c r="F30" i="3"/>
  <c r="I29" i="3"/>
  <c r="N29" i="3" s="1"/>
  <c r="H29" i="3"/>
  <c r="M29" i="3" s="1"/>
  <c r="F29" i="3"/>
  <c r="F34" i="3" s="1"/>
  <c r="J30" i="3" s="1"/>
  <c r="E28" i="3"/>
  <c r="I26" i="3" s="1"/>
  <c r="D28" i="3"/>
  <c r="H26" i="3" s="1"/>
  <c r="F27" i="3"/>
  <c r="F26" i="3"/>
  <c r="I25" i="3"/>
  <c r="H25" i="3"/>
  <c r="M25" i="3" s="1"/>
  <c r="F25" i="3"/>
  <c r="H24" i="3"/>
  <c r="M24" i="3" s="1"/>
  <c r="F24" i="3"/>
  <c r="M23" i="3"/>
  <c r="H23" i="3"/>
  <c r="F23" i="3"/>
  <c r="E22" i="3"/>
  <c r="D22" i="3"/>
  <c r="I21" i="3"/>
  <c r="H21" i="3"/>
  <c r="F21" i="3"/>
  <c r="I20" i="3"/>
  <c r="H20" i="3"/>
  <c r="M20" i="3" s="1"/>
  <c r="F20" i="3"/>
  <c r="J20" i="3" s="1"/>
  <c r="I19" i="3"/>
  <c r="H19" i="3"/>
  <c r="F19" i="3"/>
  <c r="J19" i="3" s="1"/>
  <c r="I18" i="3"/>
  <c r="H18" i="3"/>
  <c r="F18" i="3"/>
  <c r="I17" i="3"/>
  <c r="N17" i="3" s="1"/>
  <c r="H17" i="3"/>
  <c r="M17" i="3" s="1"/>
  <c r="M18" i="3" s="1"/>
  <c r="M19" i="3" s="1"/>
  <c r="F17" i="3"/>
  <c r="F22" i="3" s="1"/>
  <c r="E16" i="3"/>
  <c r="I14" i="3" s="1"/>
  <c r="D16" i="3"/>
  <c r="H14" i="3" s="1"/>
  <c r="F15" i="3"/>
  <c r="F14" i="3"/>
  <c r="I13" i="3"/>
  <c r="H13" i="3"/>
  <c r="M13" i="3" s="1"/>
  <c r="F13" i="3"/>
  <c r="H12" i="3"/>
  <c r="M12" i="3" s="1"/>
  <c r="F12" i="3"/>
  <c r="M11" i="3"/>
  <c r="H11" i="3"/>
  <c r="F11" i="3"/>
  <c r="E10" i="3"/>
  <c r="D10" i="3"/>
  <c r="I9" i="3"/>
  <c r="H9" i="3"/>
  <c r="F9" i="3"/>
  <c r="I8" i="3"/>
  <c r="H8" i="3"/>
  <c r="M8" i="3" s="1"/>
  <c r="F8" i="3"/>
  <c r="I7" i="3"/>
  <c r="H7" i="3"/>
  <c r="F7" i="3"/>
  <c r="I6" i="3"/>
  <c r="H6" i="3"/>
  <c r="F6" i="3"/>
  <c r="I5" i="3"/>
  <c r="N5" i="3" s="1"/>
  <c r="H5" i="3"/>
  <c r="M5" i="3" s="1"/>
  <c r="M6" i="3" s="1"/>
  <c r="M7" i="3" s="1"/>
  <c r="F5" i="3"/>
  <c r="F10" i="3" s="1"/>
  <c r="L90" i="1"/>
  <c r="P90" i="1" s="1"/>
  <c r="K90" i="1"/>
  <c r="O90" i="1" s="1"/>
  <c r="J90" i="1"/>
  <c r="N90" i="1" s="1"/>
  <c r="L89" i="1"/>
  <c r="P89" i="1" s="1"/>
  <c r="K89" i="1"/>
  <c r="J89" i="1"/>
  <c r="N89" i="1" s="1"/>
  <c r="L88" i="1"/>
  <c r="P88" i="1" s="1"/>
  <c r="K88" i="1"/>
  <c r="J88" i="1"/>
  <c r="N88" i="1" s="1"/>
  <c r="L87" i="1"/>
  <c r="P87" i="1" s="1"/>
  <c r="K87" i="1"/>
  <c r="J87" i="1"/>
  <c r="N87" i="1" s="1"/>
  <c r="O86" i="1"/>
  <c r="L86" i="1"/>
  <c r="P86" i="1" s="1"/>
  <c r="K86" i="1"/>
  <c r="J86" i="1"/>
  <c r="N86" i="1" s="1"/>
  <c r="L84" i="1"/>
  <c r="P84" i="1" s="1"/>
  <c r="K84" i="1"/>
  <c r="O84" i="1" s="1"/>
  <c r="J84" i="1"/>
  <c r="N84" i="1" s="1"/>
  <c r="O83" i="1"/>
  <c r="L83" i="1"/>
  <c r="P83" i="1" s="1"/>
  <c r="K83" i="1"/>
  <c r="J83" i="1"/>
  <c r="N83" i="1" s="1"/>
  <c r="L82" i="1"/>
  <c r="P82" i="1" s="1"/>
  <c r="K82" i="1"/>
  <c r="O82" i="1" s="1"/>
  <c r="J82" i="1"/>
  <c r="N82" i="1" s="1"/>
  <c r="O81" i="1"/>
  <c r="L81" i="1"/>
  <c r="P81" i="1" s="1"/>
  <c r="K81" i="1"/>
  <c r="J81" i="1"/>
  <c r="N81" i="1" s="1"/>
  <c r="O80" i="1"/>
  <c r="L80" i="1"/>
  <c r="P80" i="1" s="1"/>
  <c r="K80" i="1"/>
  <c r="J80" i="1"/>
  <c r="N80" i="1" s="1"/>
  <c r="L79" i="1"/>
  <c r="K79" i="1"/>
  <c r="O88" i="1" s="1"/>
  <c r="J79" i="1"/>
  <c r="L61" i="1"/>
  <c r="K61" i="1"/>
  <c r="J61" i="1"/>
  <c r="I61" i="1"/>
  <c r="I44" i="1"/>
  <c r="U38" i="1"/>
  <c r="S38" i="1"/>
  <c r="M38" i="1"/>
  <c r="K38" i="1"/>
  <c r="E38" i="1"/>
  <c r="C38" i="1"/>
  <c r="U29" i="1"/>
  <c r="S29" i="1"/>
  <c r="M29" i="1"/>
  <c r="K29" i="1"/>
  <c r="E29" i="1"/>
  <c r="C29" i="1"/>
  <c r="W25" i="1"/>
  <c r="U25" i="1"/>
  <c r="Q22" i="1"/>
  <c r="M26" i="3" l="1"/>
  <c r="J9" i="3"/>
  <c r="J5" i="3"/>
  <c r="O5" i="3" s="1"/>
  <c r="J6" i="3"/>
  <c r="N6" i="3"/>
  <c r="N7" i="3" s="1"/>
  <c r="N8" i="3" s="1"/>
  <c r="J8" i="3"/>
  <c r="M9" i="3"/>
  <c r="J21" i="3"/>
  <c r="J17" i="3"/>
  <c r="O17" i="3" s="1"/>
  <c r="J18" i="3"/>
  <c r="M14" i="3"/>
  <c r="J7" i="3"/>
  <c r="N9" i="3"/>
  <c r="N18" i="3"/>
  <c r="N19" i="3" s="1"/>
  <c r="N20" i="3" s="1"/>
  <c r="N21" i="3" s="1"/>
  <c r="M21" i="3"/>
  <c r="M30" i="3"/>
  <c r="M31" i="3" s="1"/>
  <c r="M32" i="3" s="1"/>
  <c r="M33" i="3" s="1"/>
  <c r="N31" i="3"/>
  <c r="N32" i="3" s="1"/>
  <c r="N33" i="3" s="1"/>
  <c r="J33" i="3"/>
  <c r="I12" i="3"/>
  <c r="H15" i="3"/>
  <c r="M15" i="3" s="1"/>
  <c r="F16" i="3"/>
  <c r="I24" i="3"/>
  <c r="H27" i="3"/>
  <c r="M27" i="3" s="1"/>
  <c r="F28" i="3"/>
  <c r="J29" i="3"/>
  <c r="O29" i="3" s="1"/>
  <c r="O30" i="3" s="1"/>
  <c r="O31" i="3" s="1"/>
  <c r="O32" i="3" s="1"/>
  <c r="I11" i="3"/>
  <c r="N11" i="3" s="1"/>
  <c r="I15" i="3"/>
  <c r="I23" i="3"/>
  <c r="N23" i="3" s="1"/>
  <c r="I27" i="3"/>
  <c r="R80" i="1"/>
  <c r="Q80" i="1"/>
  <c r="O87" i="1"/>
  <c r="R86" i="1" s="1"/>
  <c r="O89" i="1"/>
  <c r="Q86" i="1" s="1"/>
  <c r="J13" i="3" l="1"/>
  <c r="J14" i="3"/>
  <c r="O8" i="3"/>
  <c r="O9" i="3" s="1"/>
  <c r="J25" i="3"/>
  <c r="J26" i="3"/>
  <c r="O7" i="3"/>
  <c r="J12" i="3"/>
  <c r="N12" i="3"/>
  <c r="N13" i="3" s="1"/>
  <c r="N14" i="3" s="1"/>
  <c r="N15" i="3" s="1"/>
  <c r="J24" i="3"/>
  <c r="J11" i="3"/>
  <c r="O11" i="3" s="1"/>
  <c r="J27" i="3"/>
  <c r="N24" i="3"/>
  <c r="N25" i="3" s="1"/>
  <c r="N26" i="3" s="1"/>
  <c r="N27" i="3" s="1"/>
  <c r="O33" i="3"/>
  <c r="J23" i="3"/>
  <c r="O23" i="3" s="1"/>
  <c r="J15" i="3"/>
  <c r="O18" i="3"/>
  <c r="O19" i="3" s="1"/>
  <c r="O20" i="3" s="1"/>
  <c r="O21" i="3" s="1"/>
  <c r="O6" i="3"/>
  <c r="O12" i="3" l="1"/>
  <c r="O13" i="3" s="1"/>
  <c r="O14" i="3" s="1"/>
  <c r="O15" i="3" s="1"/>
  <c r="O24" i="3"/>
  <c r="O25" i="3"/>
  <c r="O26" i="3" s="1"/>
  <c r="O27" i="3" s="1"/>
</calcChain>
</file>

<file path=xl/sharedStrings.xml><?xml version="1.0" encoding="utf-8"?>
<sst xmlns="http://schemas.openxmlformats.org/spreadsheetml/2006/main" count="877" uniqueCount="121">
  <si>
    <t>t</t>
  </si>
  <si>
    <t>ml/g</t>
  </si>
  <si>
    <t>4C, 1:20, 2 mm</t>
  </si>
  <si>
    <t>20C, 1:20, 2 mm</t>
  </si>
  <si>
    <t>37C, 1:20, 2 mm</t>
  </si>
  <si>
    <t>50C, 1:20, 2 mm-B</t>
  </si>
  <si>
    <t>H2</t>
  </si>
  <si>
    <t>CH4</t>
  </si>
  <si>
    <t>total gas</t>
  </si>
  <si>
    <t>6h</t>
  </si>
  <si>
    <t>average</t>
  </si>
  <si>
    <t>stdev</t>
  </si>
  <si>
    <t>2439-E</t>
  </si>
  <si>
    <t>2046-H</t>
  </si>
  <si>
    <t>2512-J</t>
  </si>
  <si>
    <t>2482-L</t>
  </si>
  <si>
    <t>2613-M</t>
  </si>
  <si>
    <t>0-100 d</t>
  </si>
  <si>
    <t>100 d</t>
  </si>
  <si>
    <t>1ml =1000 ul=1000/24.45 umol=40.9 umol</t>
  </si>
  <si>
    <t>umol/g</t>
  </si>
  <si>
    <t>times</t>
  </si>
  <si>
    <t>temperature effect ; initial reaction and for long ternm, the differences among temperature decrease</t>
  </si>
  <si>
    <t xml:space="preserve">initial reaction rate : </t>
  </si>
  <si>
    <t>espeacially for the hydrogen</t>
  </si>
  <si>
    <t>temperature</t>
  </si>
  <si>
    <t>A</t>
  </si>
  <si>
    <t>B</t>
  </si>
  <si>
    <t>C</t>
  </si>
  <si>
    <t>D</t>
  </si>
  <si>
    <t>E</t>
  </si>
  <si>
    <t xml:space="preserve">The Q10 coefficient </t>
  </si>
  <si>
    <t>Q10-Hydrogen</t>
  </si>
  <si>
    <t>Q10-Methane</t>
  </si>
  <si>
    <r>
      <t>20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C/4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</si>
  <si>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37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C/20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</si>
  <si>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50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C/37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</si>
  <si>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ND</t>
  </si>
  <si>
    <r>
      <t>4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</si>
  <si>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20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</si>
  <si>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37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</si>
  <si>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50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</si>
  <si>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±</t>
  </si>
  <si>
    <r>
      <t xml:space="preserve">Experiment conditions: 50 </t>
    </r>
    <r>
      <rPr>
        <vertAlign val="superscript"/>
        <sz val="10"/>
        <color theme="1"/>
        <rFont val="Times New Roman"/>
        <family val="1"/>
      </rPr>
      <t>o</t>
    </r>
    <r>
      <rPr>
        <sz val="10"/>
        <color theme="1"/>
        <rFont val="Times New Roman"/>
        <family val="1"/>
      </rPr>
      <t>C, &lt;2 mm particle size, liquid to solid ratio 20:1, DI water</t>
    </r>
  </si>
  <si>
    <t xml:space="preserve"> ummol/g</t>
  </si>
  <si>
    <t>percentage</t>
  </si>
  <si>
    <t>0-6h</t>
  </si>
  <si>
    <t>6h-5d</t>
  </si>
  <si>
    <t>0-5d</t>
  </si>
  <si>
    <t>5-30d</t>
  </si>
  <si>
    <t>0-30d</t>
  </si>
  <si>
    <t>30-100d</t>
  </si>
  <si>
    <t>0-100d</t>
  </si>
  <si>
    <t>100-365d</t>
  </si>
  <si>
    <t>0-365d</t>
  </si>
  <si>
    <t>sum</t>
  </si>
  <si>
    <t>size-updated 2015-9-15. Based on 1 year data.</t>
  </si>
  <si>
    <r>
      <t>Temperature:50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 and 1:20</t>
    </r>
  </si>
  <si>
    <t xml:space="preserve">Time </t>
  </si>
  <si>
    <t>Sample</t>
  </si>
  <si>
    <t>Hydrogen</t>
  </si>
  <si>
    <t>Methane</t>
  </si>
  <si>
    <t>9mm</t>
  </si>
  <si>
    <t>2mm</t>
  </si>
  <si>
    <t>0.05 mm</t>
  </si>
  <si>
    <t>5d</t>
  </si>
  <si>
    <t>30d</t>
  </si>
  <si>
    <t>100d</t>
  </si>
  <si>
    <t>365d</t>
  </si>
  <si>
    <t>DIW</t>
  </si>
  <si>
    <t>0.1M NaOH</t>
  </si>
  <si>
    <t>0.1M HCL</t>
  </si>
  <si>
    <t>Leachate</t>
  </si>
  <si>
    <t>VFA</t>
  </si>
  <si>
    <t>Humic acids</t>
  </si>
  <si>
    <t>H2PO4</t>
  </si>
  <si>
    <t>HPO4</t>
  </si>
  <si>
    <t>Facility</t>
  </si>
  <si>
    <t>Matrix</t>
  </si>
  <si>
    <t>Sample ID</t>
  </si>
  <si>
    <t>EC</t>
  </si>
  <si>
    <t>liquid NH3-umol/g</t>
  </si>
  <si>
    <t>Total ammonia productivity (mmol/g)</t>
  </si>
  <si>
    <t>SC</t>
  </si>
  <si>
    <t>F</t>
  </si>
  <si>
    <t>H</t>
  </si>
  <si>
    <t xml:space="preserve">H </t>
  </si>
  <si>
    <t>J</t>
  </si>
  <si>
    <t>L</t>
  </si>
  <si>
    <t xml:space="preserve">L </t>
  </si>
  <si>
    <t>M</t>
  </si>
  <si>
    <t>2609(3)</t>
  </si>
  <si>
    <t xml:space="preserve">M </t>
  </si>
  <si>
    <t>N</t>
  </si>
  <si>
    <t>Mean</t>
  </si>
  <si>
    <r>
      <t>UCL</t>
    </r>
    <r>
      <rPr>
        <b/>
        <vertAlign val="subscript"/>
        <sz val="11"/>
        <color rgb="FF000000"/>
        <rFont val="Times New Roman"/>
        <family val="1"/>
      </rPr>
      <t>95</t>
    </r>
  </si>
  <si>
    <t>Min</t>
  </si>
  <si>
    <t>Max</t>
  </si>
  <si>
    <r>
      <t>Total gas generation (ml g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)</t>
    </r>
  </si>
  <si>
    <r>
      <t>H</t>
    </r>
    <r>
      <rPr>
        <vertAlign val="sub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 xml:space="preserve"> ( </t>
    </r>
    <r>
      <rPr>
        <sz val="11"/>
        <color rgb="FF000000"/>
        <rFont val="Symbol"/>
        <family val="1"/>
        <charset val="2"/>
      </rPr>
      <t>m</t>
    </r>
    <r>
      <rPr>
        <sz val="11"/>
        <color rgb="FF000000"/>
        <rFont val="Times New Roman"/>
        <family val="1"/>
      </rPr>
      <t>mol g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)</t>
    </r>
  </si>
  <si>
    <r>
      <t xml:space="preserve">   Concentration of H</t>
    </r>
    <r>
      <rPr>
        <vertAlign val="subscript"/>
        <sz val="11"/>
        <color rgb="FF000000"/>
        <rFont val="Times New Roman"/>
        <family val="1"/>
      </rPr>
      <t xml:space="preserve">2 </t>
    </r>
    <r>
      <rPr>
        <sz val="11"/>
        <color rgb="FF000000"/>
        <rFont val="Times New Roman"/>
        <family val="1"/>
      </rPr>
      <t>(%)</t>
    </r>
  </si>
  <si>
    <r>
      <t>CH</t>
    </r>
    <r>
      <rPr>
        <vertAlign val="subscript"/>
        <sz val="11"/>
        <color rgb="FF000000"/>
        <rFont val="Times New Roman"/>
        <family val="1"/>
      </rPr>
      <t>4</t>
    </r>
    <r>
      <rPr>
        <sz val="11"/>
        <color rgb="FF000000"/>
        <rFont val="Times New Roman"/>
        <family val="1"/>
      </rPr>
      <t xml:space="preserve"> (</t>
    </r>
    <r>
      <rPr>
        <sz val="11"/>
        <color rgb="FF000000"/>
        <rFont val="Symbol"/>
        <family val="1"/>
        <charset val="2"/>
      </rPr>
      <t>m</t>
    </r>
    <r>
      <rPr>
        <sz val="11"/>
        <color rgb="FF000000"/>
        <rFont val="Times New Roman"/>
        <family val="1"/>
      </rPr>
      <t>mol g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)</t>
    </r>
  </si>
  <si>
    <r>
      <t xml:space="preserve">   Concentration of CH</t>
    </r>
    <r>
      <rPr>
        <vertAlign val="subscript"/>
        <sz val="11"/>
        <color rgb="FF000000"/>
        <rFont val="Times New Roman"/>
        <family val="1"/>
      </rPr>
      <t xml:space="preserve">4 </t>
    </r>
    <r>
      <rPr>
        <sz val="11"/>
        <color rgb="FF000000"/>
        <rFont val="Times New Roman"/>
        <family val="1"/>
      </rPr>
      <t>(%)</t>
    </r>
  </si>
  <si>
    <r>
      <t>Total Ammonia (</t>
    </r>
    <r>
      <rPr>
        <sz val="11"/>
        <color rgb="FF000000"/>
        <rFont val="Symbol"/>
        <family val="1"/>
        <charset val="2"/>
      </rPr>
      <t>m</t>
    </r>
    <r>
      <rPr>
        <sz val="11"/>
        <color rgb="FF000000"/>
        <rFont val="Times New Roman"/>
        <family val="1"/>
      </rPr>
      <t>mol g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) </t>
    </r>
  </si>
  <si>
    <r>
      <t>Concentration of NH</t>
    </r>
    <r>
      <rPr>
        <vertAlign val="subscript"/>
        <sz val="11"/>
        <color rgb="FF000000"/>
        <rFont val="Times New Roman"/>
        <family val="1"/>
      </rPr>
      <t>3</t>
    </r>
    <r>
      <rPr>
        <sz val="11"/>
        <color rgb="FF000000"/>
        <rFont val="Times New Roman"/>
        <family val="1"/>
      </rPr>
      <t xml:space="preserve"> (%)</t>
    </r>
  </si>
  <si>
    <r>
      <t>Concentration of NH</t>
    </r>
    <r>
      <rPr>
        <vertAlign val="subscript"/>
        <sz val="11"/>
        <color rgb="FF000000"/>
        <rFont val="Times New Roman"/>
        <family val="1"/>
      </rPr>
      <t>4</t>
    </r>
    <r>
      <rPr>
        <vertAlign val="superscript"/>
        <sz val="11"/>
        <color rgb="FF000000"/>
        <rFont val="Times New Roman"/>
        <family val="1"/>
      </rPr>
      <t>+</t>
    </r>
    <r>
      <rPr>
        <sz val="11"/>
        <color rgb="FF000000"/>
        <rFont val="Times New Roman"/>
        <family val="1"/>
      </rPr>
      <t xml:space="preserve"> (mg L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)</t>
    </r>
  </si>
  <si>
    <t xml:space="preserve">   Percentage of Gas Ammonia </t>
  </si>
  <si>
    <r>
      <t>N</t>
    </r>
    <r>
      <rPr>
        <vertAlign val="sub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O (nmol g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)</t>
    </r>
  </si>
  <si>
    <r>
      <t xml:space="preserve">   Concentration of N</t>
    </r>
    <r>
      <rPr>
        <vertAlign val="sub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O (ppmv)</t>
    </r>
  </si>
  <si>
    <t>solution pH</t>
  </si>
  <si>
    <t xml:space="preserve">  CH4Productivity (mmol/g)</t>
  </si>
  <si>
    <t>H2Productivity (mmol/g)</t>
  </si>
  <si>
    <t>NH3-gProductivity (umol/g)</t>
  </si>
  <si>
    <t>50C,  2mm, 5 days</t>
  </si>
  <si>
    <t>Average</t>
  </si>
  <si>
    <t>Ratio</t>
  </si>
  <si>
    <t>Liquid to solid ratio</t>
  </si>
  <si>
    <t>sample ID</t>
  </si>
  <si>
    <t xml:space="preserve"> Metallic Al (%)</t>
  </si>
  <si>
    <t xml:space="preserve"> Productivity  of H2(umol/g)</t>
  </si>
  <si>
    <t>Q10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</si>
</sst>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11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sz val="11"/>
      <color rgb="FF000000"/>
      <name val="Symbol"/>
      <family val="1"/>
      <charset val="2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5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2" fillId="0" borderId="1" xfId="0" applyFont="1" applyBorder="1"/>
    <xf numFmtId="2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0" fontId="2" fillId="4" borderId="1" xfId="0" applyFont="1" applyFill="1" applyBorder="1"/>
    <xf numFmtId="164" fontId="0" fillId="5" borderId="0" xfId="0" applyNumberFormat="1" applyFill="1"/>
    <xf numFmtId="0" fontId="2" fillId="6" borderId="1" xfId="0" applyFont="1" applyFill="1" applyBorder="1"/>
    <xf numFmtId="0" fontId="2" fillId="7" borderId="2" xfId="0" applyFont="1" applyFill="1" applyBorder="1"/>
    <xf numFmtId="164" fontId="0" fillId="8" borderId="1" xfId="0" applyNumberFormat="1" applyFill="1" applyBorder="1"/>
    <xf numFmtId="0" fontId="2" fillId="7" borderId="1" xfId="0" applyFont="1" applyFill="1" applyBorder="1"/>
    <xf numFmtId="164" fontId="0" fillId="7" borderId="1" xfId="0" applyNumberFormat="1" applyFill="1" applyBorder="1"/>
    <xf numFmtId="0" fontId="2" fillId="5" borderId="2" xfId="0" applyFont="1" applyFill="1" applyBorder="1"/>
    <xf numFmtId="0" fontId="0" fillId="5" borderId="0" xfId="0" applyFill="1"/>
    <xf numFmtId="0" fontId="2" fillId="4" borderId="0" xfId="0" applyFont="1" applyFill="1" applyBorder="1"/>
    <xf numFmtId="1" fontId="0" fillId="0" borderId="1" xfId="0" applyNumberFormat="1" applyBorder="1"/>
    <xf numFmtId="1" fontId="0" fillId="5" borderId="1" xfId="0" applyNumberFormat="1" applyFill="1" applyBorder="1"/>
    <xf numFmtId="1" fontId="0" fillId="0" borderId="0" xfId="0" applyNumberFormat="1" applyBorder="1"/>
    <xf numFmtId="0" fontId="2" fillId="4" borderId="2" xfId="0" applyFont="1" applyFill="1" applyBorder="1"/>
    <xf numFmtId="164" fontId="0" fillId="0" borderId="0" xfId="0" applyNumberFormat="1" applyBorder="1"/>
    <xf numFmtId="2" fontId="0" fillId="0" borderId="0" xfId="0" applyNumberFormat="1"/>
    <xf numFmtId="1" fontId="0" fillId="0" borderId="0" xfId="0" applyNumberFormat="1"/>
    <xf numFmtId="0" fontId="2" fillId="4" borderId="3" xfId="0" applyFont="1" applyFill="1" applyBorder="1"/>
    <xf numFmtId="1" fontId="0" fillId="0" borderId="3" xfId="0" applyNumberFormat="1" applyBorder="1"/>
    <xf numFmtId="164" fontId="0" fillId="0" borderId="3" xfId="0" applyNumberFormat="1" applyBorder="1"/>
    <xf numFmtId="0" fontId="2" fillId="9" borderId="1" xfId="0" applyFont="1" applyFill="1" applyBorder="1"/>
    <xf numFmtId="164" fontId="0" fillId="0" borderId="1" xfId="0" applyNumberFormat="1" applyFill="1" applyBorder="1"/>
    <xf numFmtId="0" fontId="0" fillId="9" borderId="0" xfId="0" applyFill="1"/>
    <xf numFmtId="0" fontId="1" fillId="0" borderId="0" xfId="0" applyFont="1"/>
    <xf numFmtId="0" fontId="0" fillId="0" borderId="0" xfId="0" applyBorder="1"/>
    <xf numFmtId="0" fontId="3" fillId="0" borderId="0" xfId="0" applyFont="1"/>
    <xf numFmtId="165" fontId="0" fillId="0" borderId="0" xfId="0" applyNumberFormat="1"/>
    <xf numFmtId="2" fontId="0" fillId="0" borderId="0" xfId="0" applyNumberForma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0" fillId="0" borderId="5" xfId="0" applyBorder="1"/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2" fontId="0" fillId="4" borderId="5" xfId="0" applyNumberFormat="1" applyFill="1" applyBorder="1" applyAlignment="1">
      <alignment horizontal="center"/>
    </xf>
    <xf numFmtId="0" fontId="0" fillId="4" borderId="0" xfId="0" applyFill="1" applyBorder="1"/>
    <xf numFmtId="2" fontId="0" fillId="4" borderId="0" xfId="0" applyNumberFormat="1" applyFill="1" applyBorder="1" applyAlignment="1">
      <alignment horizontal="center"/>
    </xf>
    <xf numFmtId="0" fontId="0" fillId="4" borderId="6" xfId="0" applyFill="1" applyBorder="1"/>
    <xf numFmtId="2" fontId="0" fillId="4" borderId="6" xfId="0" applyNumberFormat="1" applyFill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5" xfId="0" applyNumberFormat="1" applyBorder="1"/>
    <xf numFmtId="0" fontId="5" fillId="0" borderId="5" xfId="0" applyFont="1" applyBorder="1" applyAlignment="1">
      <alignment horizontal="center"/>
    </xf>
    <xf numFmtId="1" fontId="0" fillId="0" borderId="5" xfId="0" applyNumberFormat="1" applyBorder="1" applyAlignment="1">
      <alignment horizontal="left"/>
    </xf>
    <xf numFmtId="0" fontId="5" fillId="0" borderId="5" xfId="0" applyFont="1" applyBorder="1"/>
    <xf numFmtId="0" fontId="5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left"/>
    </xf>
    <xf numFmtId="0" fontId="5" fillId="0" borderId="0" xfId="0" applyFont="1" applyBorder="1"/>
    <xf numFmtId="1" fontId="0" fillId="0" borderId="6" xfId="0" applyNumberFormat="1" applyBorder="1"/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left"/>
    </xf>
    <xf numFmtId="0" fontId="5" fillId="0" borderId="6" xfId="0" applyFont="1" applyBorder="1"/>
    <xf numFmtId="164" fontId="0" fillId="0" borderId="5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0" fillId="10" borderId="0" xfId="0" applyFill="1" applyAlignment="1">
      <alignment horizontal="left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/>
    <xf numFmtId="1" fontId="0" fillId="4" borderId="0" xfId="0" applyNumberFormat="1" applyFill="1" applyBorder="1"/>
    <xf numFmtId="164" fontId="5" fillId="4" borderId="5" xfId="0" applyNumberFormat="1" applyFont="1" applyFill="1" applyBorder="1"/>
    <xf numFmtId="1" fontId="0" fillId="4" borderId="5" xfId="0" applyNumberFormat="1" applyFill="1" applyBorder="1" applyAlignment="1">
      <alignment horizontal="left"/>
    </xf>
    <xf numFmtId="1" fontId="0" fillId="4" borderId="5" xfId="0" applyNumberFormat="1" applyFill="1" applyBorder="1"/>
    <xf numFmtId="164" fontId="5" fillId="4" borderId="0" xfId="0" applyNumberFormat="1" applyFont="1" applyFill="1" applyBorder="1"/>
    <xf numFmtId="1" fontId="0" fillId="4" borderId="0" xfId="0" applyNumberFormat="1" applyFill="1" applyBorder="1" applyAlignment="1">
      <alignment horizontal="left"/>
    </xf>
    <xf numFmtId="0" fontId="5" fillId="4" borderId="5" xfId="0" applyFont="1" applyFill="1" applyBorder="1"/>
    <xf numFmtId="164" fontId="0" fillId="4" borderId="5" xfId="0" applyNumberFormat="1" applyFill="1" applyBorder="1" applyAlignment="1">
      <alignment horizontal="left"/>
    </xf>
    <xf numFmtId="0" fontId="5" fillId="4" borderId="0" xfId="0" applyFont="1" applyFill="1" applyBorder="1"/>
    <xf numFmtId="164" fontId="0" fillId="4" borderId="0" xfId="0" applyNumberFormat="1" applyFill="1" applyBorder="1" applyAlignment="1">
      <alignment horizontal="left"/>
    </xf>
    <xf numFmtId="164" fontId="5" fillId="4" borderId="6" xfId="0" applyNumberFormat="1" applyFont="1" applyFill="1" applyBorder="1"/>
    <xf numFmtId="1" fontId="0" fillId="4" borderId="6" xfId="0" applyNumberFormat="1" applyFill="1" applyBorder="1"/>
    <xf numFmtId="1" fontId="0" fillId="4" borderId="6" xfId="0" applyNumberFormat="1" applyFill="1" applyBorder="1" applyAlignment="1">
      <alignment horizontal="left"/>
    </xf>
    <xf numFmtId="0" fontId="5" fillId="4" borderId="6" xfId="0" applyFont="1" applyFill="1" applyBorder="1"/>
    <xf numFmtId="0" fontId="2" fillId="0" borderId="5" xfId="0" applyFont="1" applyBorder="1"/>
    <xf numFmtId="0" fontId="2" fillId="4" borderId="6" xfId="0" applyFont="1" applyFill="1" applyBorder="1"/>
    <xf numFmtId="1" fontId="0" fillId="0" borderId="0" xfId="0" applyNumberFormat="1" applyAlignment="1">
      <alignment horizontal="right"/>
    </xf>
    <xf numFmtId="0" fontId="0" fillId="4" borderId="0" xfId="0" applyFill="1"/>
    <xf numFmtId="1" fontId="0" fillId="4" borderId="0" xfId="0" applyNumberFormat="1" applyFill="1" applyAlignment="1">
      <alignment horizontal="right"/>
    </xf>
    <xf numFmtId="164" fontId="0" fillId="4" borderId="0" xfId="0" applyNumberFormat="1" applyFill="1" applyBorder="1"/>
    <xf numFmtId="1" fontId="0" fillId="4" borderId="0" xfId="0" applyNumberForma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11" fillId="0" borderId="0" xfId="1"/>
    <xf numFmtId="0" fontId="11" fillId="0" borderId="0" xfId="1" applyFont="1"/>
    <xf numFmtId="0" fontId="12" fillId="0" borderId="3" xfId="1" applyFont="1" applyBorder="1" applyAlignment="1">
      <alignment horizontal="center" wrapText="1"/>
    </xf>
    <xf numFmtId="0" fontId="12" fillId="0" borderId="8" xfId="1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2" fontId="11" fillId="0" borderId="0" xfId="1" applyNumberFormat="1"/>
    <xf numFmtId="0" fontId="11" fillId="0" borderId="0" xfId="1" applyFill="1"/>
    <xf numFmtId="0" fontId="11" fillId="13" borderId="0" xfId="1" applyFill="1"/>
    <xf numFmtId="0" fontId="13" fillId="0" borderId="0" xfId="1" applyFont="1"/>
    <xf numFmtId="0" fontId="11" fillId="14" borderId="0" xfId="1" applyFill="1"/>
    <xf numFmtId="0" fontId="11" fillId="4" borderId="0" xfId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 indent="2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15" borderId="0" xfId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11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11" borderId="2" xfId="1" applyFont="1" applyFill="1" applyBorder="1" applyAlignment="1">
      <alignment horizontal="center" vertical="center" wrapText="1"/>
    </xf>
    <xf numFmtId="2" fontId="11" fillId="4" borderId="1" xfId="1" applyNumberFormat="1" applyFill="1" applyBorder="1" applyAlignment="1"/>
    <xf numFmtId="2" fontId="11" fillId="4" borderId="3" xfId="1" applyNumberFormat="1" applyFill="1" applyBorder="1" applyAlignment="1"/>
    <xf numFmtId="2" fontId="11" fillId="4" borderId="1" xfId="1" applyNumberFormat="1" applyFont="1" applyFill="1" applyBorder="1" applyAlignment="1"/>
    <xf numFmtId="0" fontId="11" fillId="4" borderId="1" xfId="1" applyFont="1" applyFill="1" applyBorder="1" applyAlignment="1">
      <alignment vertical="center"/>
    </xf>
    <xf numFmtId="2" fontId="11" fillId="4" borderId="1" xfId="1" applyNumberFormat="1" applyFont="1" applyFill="1" applyBorder="1" applyAlignment="1">
      <alignment vertical="center"/>
    </xf>
    <xf numFmtId="0" fontId="11" fillId="4" borderId="1" xfId="1" applyFont="1" applyFill="1" applyBorder="1" applyAlignment="1"/>
    <xf numFmtId="165" fontId="11" fillId="4" borderId="1" xfId="1" applyNumberFormat="1" applyFill="1" applyBorder="1" applyAlignment="1"/>
    <xf numFmtId="165" fontId="11" fillId="4" borderId="1" xfId="1" applyNumberFormat="1" applyFont="1" applyFill="1" applyBorder="1" applyAlignment="1"/>
    <xf numFmtId="0" fontId="11" fillId="4" borderId="3" xfId="1" applyFont="1" applyFill="1" applyBorder="1" applyAlignment="1">
      <alignment vertical="center"/>
    </xf>
    <xf numFmtId="2" fontId="11" fillId="4" borderId="3" xfId="1" applyNumberFormat="1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  <xf numFmtId="1" fontId="0" fillId="0" borderId="10" xfId="0" applyNumberFormat="1" applyBorder="1"/>
    <xf numFmtId="0" fontId="0" fillId="16" borderId="1" xfId="0" applyFill="1" applyBorder="1" applyAlignment="1">
      <alignment horizontal="center" vertical="center"/>
    </xf>
    <xf numFmtId="0" fontId="12" fillId="12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0" fontId="0" fillId="16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63976188855356"/>
          <c:y val="2.6250409192795261E-2"/>
          <c:w val="0.7431255531098957"/>
          <c:h val="0.858762215864512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4'!$H$2</c:f>
              <c:strCache>
                <c:ptCount val="1"/>
                <c:pt idx="0">
                  <c:v> Productivity  of H2(umol/g)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5265757486366082E-3"/>
                  <c:y val="0.4544432704122164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1" baseline="0"/>
                      <a:t>r² = 0.937, p&lt;0.01</a:t>
                    </a:r>
                    <a:endParaRPr lang="en-US" sz="1100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'Figure 4'!$G$3:$G$41</c:f>
              <c:numCache>
                <c:formatCode>General</c:formatCode>
                <c:ptCount val="3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7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13</c:v>
                </c:pt>
                <c:pt idx="32">
                  <c:v>8</c:v>
                </c:pt>
                <c:pt idx="33">
                  <c:v>38</c:v>
                </c:pt>
                <c:pt idx="34">
                  <c:v>29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</c:numCache>
            </c:numRef>
          </c:xVal>
          <c:yVal>
            <c:numRef>
              <c:f>'Figure 4'!$H$3:$H$41</c:f>
              <c:numCache>
                <c:formatCode>0.00</c:formatCode>
                <c:ptCount val="39"/>
                <c:pt idx="0">
                  <c:v>0.31412944413350891</c:v>
                </c:pt>
                <c:pt idx="1">
                  <c:v>0.1950309543455625</c:v>
                </c:pt>
                <c:pt idx="2">
                  <c:v>0.58540574326535721</c:v>
                </c:pt>
                <c:pt idx="3">
                  <c:v>0.93302204405948219</c:v>
                </c:pt>
                <c:pt idx="4">
                  <c:v>1.0681679426927144</c:v>
                </c:pt>
                <c:pt idx="5">
                  <c:v>0.84530813491810708</c:v>
                </c:pt>
                <c:pt idx="6">
                  <c:v>0.82697510718212508</c:v>
                </c:pt>
                <c:pt idx="7">
                  <c:v>0</c:v>
                </c:pt>
                <c:pt idx="8">
                  <c:v>0.64571653377000016</c:v>
                </c:pt>
                <c:pt idx="9">
                  <c:v>0.75807410714285717</c:v>
                </c:pt>
                <c:pt idx="10">
                  <c:v>1.5108980395025002</c:v>
                </c:pt>
                <c:pt idx="11">
                  <c:v>0.9490504278406251</c:v>
                </c:pt>
                <c:pt idx="12">
                  <c:v>1.9702852572008573</c:v>
                </c:pt>
                <c:pt idx="13">
                  <c:v>1.6465727677485629</c:v>
                </c:pt>
                <c:pt idx="14">
                  <c:v>1.5271152212428754</c:v>
                </c:pt>
                <c:pt idx="15">
                  <c:v>1.0999065594220001</c:v>
                </c:pt>
                <c:pt idx="16">
                  <c:v>2.0727598365080357</c:v>
                </c:pt>
                <c:pt idx="17">
                  <c:v>0.44026120285714282</c:v>
                </c:pt>
                <c:pt idx="18">
                  <c:v>0.5820466402401161</c:v>
                </c:pt>
                <c:pt idx="19">
                  <c:v>0.38219920700637505</c:v>
                </c:pt>
                <c:pt idx="20">
                  <c:v>0.60746083109524995</c:v>
                </c:pt>
                <c:pt idx="21">
                  <c:v>0.28777963528668754</c:v>
                </c:pt>
                <c:pt idx="22">
                  <c:v>1.3227507967942325</c:v>
                </c:pt>
                <c:pt idx="23">
                  <c:v>0.95419901663625006</c:v>
                </c:pt>
                <c:pt idx="24">
                  <c:v>0.79662033394359821</c:v>
                </c:pt>
                <c:pt idx="25">
                  <c:v>0.5974982974956875</c:v>
                </c:pt>
                <c:pt idx="26">
                  <c:v>1.2187145720846251</c:v>
                </c:pt>
                <c:pt idx="27">
                  <c:v>0.98939267886043747</c:v>
                </c:pt>
                <c:pt idx="28">
                  <c:v>0.29808520363668756</c:v>
                </c:pt>
                <c:pt idx="29">
                  <c:v>2.86267947453125E-2</c:v>
                </c:pt>
                <c:pt idx="30">
                  <c:v>0.46591628875000007</c:v>
                </c:pt>
                <c:pt idx="31">
                  <c:v>2.9087486398865718</c:v>
                </c:pt>
                <c:pt idx="32">
                  <c:v>1.7761733902317232</c:v>
                </c:pt>
                <c:pt idx="33">
                  <c:v>8.140300088839286</c:v>
                </c:pt>
                <c:pt idx="34">
                  <c:v>6.9642857142857153</c:v>
                </c:pt>
                <c:pt idx="35">
                  <c:v>0.42532437031012504</c:v>
                </c:pt>
                <c:pt idx="36">
                  <c:v>0.6941371296524107</c:v>
                </c:pt>
                <c:pt idx="37">
                  <c:v>0.66381536678482156</c:v>
                </c:pt>
                <c:pt idx="38">
                  <c:v>0.61109654571428573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E-422B-9DFB-D9CEEFEA1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542032"/>
        <c:axId val="588883040"/>
      </c:scatterChart>
      <c:valAx>
        <c:axId val="58754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Abandance of Meatallic Al (%)</a:t>
                </a:r>
              </a:p>
            </c:rich>
          </c:tx>
          <c:layout>
            <c:manualLayout>
              <c:xMode val="edge"/>
              <c:yMode val="edge"/>
              <c:x val="0.3563012548503483"/>
              <c:y val="0.94016259549709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83040"/>
        <c:crosses val="autoZero"/>
        <c:crossBetween val="midCat"/>
      </c:valAx>
      <c:valAx>
        <c:axId val="588883040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P</a:t>
                </a:r>
                <a:r>
                  <a:rPr lang="en-US" b="1"/>
                  <a:t>H</a:t>
                </a:r>
                <a:r>
                  <a:rPr lang="en-US" b="1" baseline="-25000"/>
                  <a:t>2</a:t>
                </a:r>
                <a:r>
                  <a:rPr lang="en-US" b="1"/>
                  <a:t> (</a:t>
                </a:r>
                <a:r>
                  <a:rPr lang="en-US" b="1">
                    <a:latin typeface="Symbol" panose="05050102010706020507" pitchFamily="18" charset="2"/>
                  </a:rPr>
                  <a:t>m</a:t>
                </a:r>
                <a:r>
                  <a:rPr lang="en-US" b="1"/>
                  <a:t>mol g</a:t>
                </a:r>
                <a:r>
                  <a:rPr lang="en-US" b="1" baseline="30000"/>
                  <a:t>-1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1.7470179339974433E-2"/>
              <c:y val="0.39466896046798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54203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0">
                <a:solidFill>
                  <a:schemeClr val="tx1"/>
                </a:solidFill>
              </a:rPr>
              <a:t>a: Hydrogen </a:t>
            </a:r>
          </a:p>
        </c:rich>
      </c:tx>
      <c:layout>
        <c:manualLayout>
          <c:xMode val="edge"/>
          <c:yMode val="edge"/>
          <c:x val="0.46517500529825079"/>
          <c:y val="4.8000339332662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041766518315646"/>
          <c:y val="7.3827479430239762E-2"/>
          <c:w val="0.71374382550007331"/>
          <c:h val="0.7690449736727694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3'!$K$6:$K$10</c:f>
                <c:numCache>
                  <c:formatCode>General</c:formatCode>
                  <c:ptCount val="5"/>
                  <c:pt idx="0">
                    <c:v>41.085940641827008</c:v>
                  </c:pt>
                  <c:pt idx="1">
                    <c:v>41.284046222650126</c:v>
                  </c:pt>
                  <c:pt idx="2">
                    <c:v>331.22096292733335</c:v>
                  </c:pt>
                  <c:pt idx="3">
                    <c:v>269.90656264947529</c:v>
                  </c:pt>
                  <c:pt idx="4">
                    <c:v>112.80160692597171</c:v>
                  </c:pt>
                </c:numCache>
              </c:numRef>
            </c:plus>
            <c:minus>
              <c:numRef>
                <c:f>'ratio=Figure 3'!$K$6:$K$10</c:f>
                <c:numCache>
                  <c:formatCode>General</c:formatCode>
                  <c:ptCount val="5"/>
                  <c:pt idx="0">
                    <c:v>41.085940641827008</c:v>
                  </c:pt>
                  <c:pt idx="1">
                    <c:v>41.284046222650126</c:v>
                  </c:pt>
                  <c:pt idx="2">
                    <c:v>331.22096292733335</c:v>
                  </c:pt>
                  <c:pt idx="3">
                    <c:v>269.90656264947529</c:v>
                  </c:pt>
                  <c:pt idx="4">
                    <c:v>112.80160692597171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'ratio=Figure 3'!$D$6:$D$10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3'!$E$6:$E$10</c:f>
              <c:numCache>
                <c:formatCode>0</c:formatCode>
                <c:ptCount val="5"/>
                <c:pt idx="0">
                  <c:v>407.55316973415131</c:v>
                </c:pt>
                <c:pt idx="1">
                  <c:v>654.3251533742332</c:v>
                </c:pt>
                <c:pt idx="2">
                  <c:v>883.04294478527618</c:v>
                </c:pt>
                <c:pt idx="3">
                  <c:v>974.33946830265859</c:v>
                </c:pt>
                <c:pt idx="4">
                  <c:v>1301.8364008179958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D9-48B7-A54A-B7F2FE80371D}"/>
            </c:ext>
          </c:extLst>
        </c:ser>
        <c:ser>
          <c:idx val="1"/>
          <c:order val="1"/>
          <c:tx>
            <c:v>B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3'!$L$6:$L$10</c:f>
                <c:numCache>
                  <c:formatCode>General</c:formatCode>
                  <c:ptCount val="5"/>
                  <c:pt idx="0">
                    <c:v>116.84758805840525</c:v>
                  </c:pt>
                  <c:pt idx="1">
                    <c:v>98.835886491003237</c:v>
                  </c:pt>
                  <c:pt idx="2">
                    <c:v>6.1470571100695652</c:v>
                  </c:pt>
                  <c:pt idx="3">
                    <c:v>34.844891832826718</c:v>
                  </c:pt>
                  <c:pt idx="4">
                    <c:v>109.74759972379155</c:v>
                  </c:pt>
                </c:numCache>
              </c:numRef>
            </c:plus>
            <c:minus>
              <c:numRef>
                <c:f>'ratio=Figure 3'!$L$6:$L$10</c:f>
                <c:numCache>
                  <c:formatCode>General</c:formatCode>
                  <c:ptCount val="5"/>
                  <c:pt idx="0">
                    <c:v>116.84758805840525</c:v>
                  </c:pt>
                  <c:pt idx="1">
                    <c:v>98.835886491003237</c:v>
                  </c:pt>
                  <c:pt idx="2">
                    <c:v>6.1470571100695652</c:v>
                  </c:pt>
                  <c:pt idx="3">
                    <c:v>34.844891832826718</c:v>
                  </c:pt>
                  <c:pt idx="4">
                    <c:v>109.74759972379155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C00000"/>
                </a:solidFill>
                <a:round/>
              </a:ln>
              <a:effectLst/>
            </c:spPr>
          </c:errBars>
          <c:xVal>
            <c:numRef>
              <c:f>'ratio=Figure 3'!$D$6:$D$10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3'!$F$6:$F$10</c:f>
              <c:numCache>
                <c:formatCode>0</c:formatCode>
                <c:ptCount val="5"/>
                <c:pt idx="0">
                  <c:v>123.24948875255623</c:v>
                </c:pt>
                <c:pt idx="1">
                  <c:v>323.36400817995911</c:v>
                </c:pt>
                <c:pt idx="2">
                  <c:v>396.00715746421264</c:v>
                </c:pt>
                <c:pt idx="3">
                  <c:v>492.40184049079767</c:v>
                </c:pt>
                <c:pt idx="4">
                  <c:v>357.43149284253582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D9-48B7-A54A-B7F2FE80371D}"/>
            </c:ext>
          </c:extLst>
        </c:ser>
        <c:ser>
          <c:idx val="2"/>
          <c:order val="2"/>
          <c:tx>
            <c:v>C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plus"/>
            <c:size val="5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3'!$M$6:$M$10</c:f>
                <c:numCache>
                  <c:formatCode>General</c:formatCode>
                  <c:ptCount val="5"/>
                  <c:pt idx="0">
                    <c:v>19.772961402750205</c:v>
                  </c:pt>
                  <c:pt idx="1">
                    <c:v>52.253600500934759</c:v>
                  </c:pt>
                  <c:pt idx="2">
                    <c:v>5</c:v>
                  </c:pt>
                  <c:pt idx="3">
                    <c:v>8</c:v>
                  </c:pt>
                  <c:pt idx="4">
                    <c:v>151.3237432261958</c:v>
                  </c:pt>
                </c:numCache>
              </c:numRef>
            </c:plus>
            <c:minus>
              <c:numRef>
                <c:f>'ratio=Figure 3'!$M$6:$M$10</c:f>
                <c:numCache>
                  <c:formatCode>General</c:formatCode>
                  <c:ptCount val="5"/>
                  <c:pt idx="0">
                    <c:v>19.772961402750205</c:v>
                  </c:pt>
                  <c:pt idx="1">
                    <c:v>52.253600500934759</c:v>
                  </c:pt>
                  <c:pt idx="2">
                    <c:v>5</c:v>
                  </c:pt>
                  <c:pt idx="3">
                    <c:v>8</c:v>
                  </c:pt>
                  <c:pt idx="4">
                    <c:v>151.3237432261958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'ratio=Figure 3'!$D$6:$D$10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3'!$G$6:$G$10</c:f>
              <c:numCache>
                <c:formatCode>0</c:formatCode>
                <c:ptCount val="5"/>
                <c:pt idx="0">
                  <c:v>276.20245398773005</c:v>
                </c:pt>
                <c:pt idx="1">
                  <c:v>391.63190184049085</c:v>
                </c:pt>
                <c:pt idx="2">
                  <c:v>499.1922290388548</c:v>
                </c:pt>
                <c:pt idx="3">
                  <c:v>536.69938650306744</c:v>
                </c:pt>
                <c:pt idx="4">
                  <c:v>513.86503067484659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D9-48B7-A54A-B7F2FE80371D}"/>
            </c:ext>
          </c:extLst>
        </c:ser>
        <c:ser>
          <c:idx val="3"/>
          <c:order val="3"/>
          <c:tx>
            <c:v>D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3'!$N$6:$N$10</c:f>
                <c:numCache>
                  <c:formatCode>General</c:formatCode>
                  <c:ptCount val="5"/>
                  <c:pt idx="0">
                    <c:v>37.89311493045701</c:v>
                  </c:pt>
                  <c:pt idx="1">
                    <c:v>345.86631564687798</c:v>
                  </c:pt>
                  <c:pt idx="2">
                    <c:v>253.54911498325478</c:v>
                  </c:pt>
                  <c:pt idx="3">
                    <c:v>277.9146553983735</c:v>
                  </c:pt>
                  <c:pt idx="4">
                    <c:v>118.73368218512253</c:v>
                  </c:pt>
                </c:numCache>
              </c:numRef>
            </c:plus>
            <c:minus>
              <c:numRef>
                <c:f>'ratio=Figure 3'!$N$6:$N$10</c:f>
                <c:numCache>
                  <c:formatCode>General</c:formatCode>
                  <c:ptCount val="5"/>
                  <c:pt idx="0">
                    <c:v>37.89311493045701</c:v>
                  </c:pt>
                  <c:pt idx="1">
                    <c:v>345.86631564687798</c:v>
                  </c:pt>
                  <c:pt idx="2">
                    <c:v>253.54911498325478</c:v>
                  </c:pt>
                  <c:pt idx="3">
                    <c:v>277.9146553983735</c:v>
                  </c:pt>
                  <c:pt idx="4">
                    <c:v>118.73368218512253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'ratio=Figure 3'!$D$6:$D$10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3'!$H$6:$H$10</c:f>
              <c:numCache>
                <c:formatCode>0</c:formatCode>
                <c:ptCount val="5"/>
                <c:pt idx="0">
                  <c:v>680.26073619631916</c:v>
                </c:pt>
                <c:pt idx="1">
                  <c:v>913.61963190184053</c:v>
                </c:pt>
                <c:pt idx="2">
                  <c:v>1195.7852760736198</c:v>
                </c:pt>
                <c:pt idx="3">
                  <c:v>1231.0838445807772</c:v>
                </c:pt>
                <c:pt idx="4">
                  <c:v>809.81595092024543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D9-48B7-A54A-B7F2FE80371D}"/>
            </c:ext>
          </c:extLst>
        </c:ser>
        <c:ser>
          <c:idx val="4"/>
          <c:order val="4"/>
          <c:tx>
            <c:v>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3'!$O$6:$O$10</c:f>
                <c:numCache>
                  <c:formatCode>General</c:formatCode>
                  <c:ptCount val="5"/>
                  <c:pt idx="0">
                    <c:v>502.62277907126952</c:v>
                  </c:pt>
                  <c:pt idx="1">
                    <c:v>204.49897750511249</c:v>
                  </c:pt>
                  <c:pt idx="2">
                    <c:v>105</c:v>
                  </c:pt>
                  <c:pt idx="3">
                    <c:v>231.78352956317315</c:v>
                  </c:pt>
                  <c:pt idx="4">
                    <c:v>550</c:v>
                  </c:pt>
                </c:numCache>
              </c:numRef>
            </c:plus>
            <c:minus>
              <c:numRef>
                <c:f>'ratio=Figure 3'!$O$6:$O$10</c:f>
                <c:numCache>
                  <c:formatCode>General</c:formatCode>
                  <c:ptCount val="5"/>
                  <c:pt idx="0">
                    <c:v>502.62277907126952</c:v>
                  </c:pt>
                  <c:pt idx="1">
                    <c:v>204.49897750511249</c:v>
                  </c:pt>
                  <c:pt idx="2">
                    <c:v>105</c:v>
                  </c:pt>
                  <c:pt idx="3">
                    <c:v>231.78352956317315</c:v>
                  </c:pt>
                  <c:pt idx="4">
                    <c:v>550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'ratio=Figure 3'!$D$6:$D$10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3'!$I$6:$I$10</c:f>
              <c:numCache>
                <c:formatCode>0</c:formatCode>
                <c:ptCount val="5"/>
                <c:pt idx="0">
                  <c:v>871.93558282208596</c:v>
                </c:pt>
                <c:pt idx="1">
                  <c:v>1963</c:v>
                </c:pt>
                <c:pt idx="2">
                  <c:v>2126.7893660531699</c:v>
                </c:pt>
                <c:pt idx="3">
                  <c:v>2138.9263803680983</c:v>
                </c:pt>
                <c:pt idx="4">
                  <c:v>3285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D9-48B7-A54A-B7F2FE803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590112"/>
        <c:axId val="313537816"/>
      </c:scatterChart>
      <c:valAx>
        <c:axId val="310590112"/>
        <c:scaling>
          <c:orientation val="minMax"/>
          <c:max val="2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Liquid to Solid Ratio</a:t>
                </a:r>
              </a:p>
            </c:rich>
          </c:tx>
          <c:layout>
            <c:manualLayout>
              <c:xMode val="edge"/>
              <c:yMode val="edge"/>
              <c:x val="0.33859440200233554"/>
              <c:y val="0.91527559055118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537816"/>
        <c:crosses val="autoZero"/>
        <c:crossBetween val="midCat"/>
        <c:majorUnit val="5"/>
      </c:valAx>
      <c:valAx>
        <c:axId val="313537816"/>
        <c:scaling>
          <c:orientation val="minMax"/>
          <c:max val="4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/>
                    </a:solidFill>
                    <a:latin typeface="+mj-lt"/>
                  </a:rPr>
                  <a:t>P</a:t>
                </a:r>
                <a:r>
                  <a:rPr lang="en-US" sz="1200" b="1" baseline="-25000">
                    <a:solidFill>
                      <a:schemeClr val="tx1"/>
                    </a:solidFill>
                    <a:latin typeface="+mj-lt"/>
                  </a:rPr>
                  <a:t>i </a:t>
                </a:r>
                <a:r>
                  <a:rPr lang="en-US" sz="1200" b="1">
                    <a:solidFill>
                      <a:schemeClr val="tx1"/>
                    </a:solidFill>
                    <a:latin typeface="+mj-lt"/>
                  </a:rPr>
                  <a:t>( </a:t>
                </a:r>
                <a:r>
                  <a:rPr lang="en-US" sz="1200" b="1">
                    <a:solidFill>
                      <a:schemeClr val="tx1"/>
                    </a:solidFill>
                    <a:latin typeface="Symbol" panose="05050102010706020507" pitchFamily="18" charset="2"/>
                  </a:rPr>
                  <a:t>m</a:t>
                </a:r>
                <a:r>
                  <a:rPr lang="en-US" sz="1200" b="1">
                    <a:solidFill>
                      <a:schemeClr val="tx1"/>
                    </a:solidFill>
                    <a:latin typeface="+mj-lt"/>
                  </a:rPr>
                  <a:t>mol g</a:t>
                </a:r>
                <a:r>
                  <a:rPr lang="en-US" sz="1200" b="1" baseline="30000">
                    <a:solidFill>
                      <a:schemeClr val="tx1"/>
                    </a:solidFill>
                    <a:latin typeface="+mj-lt"/>
                  </a:rPr>
                  <a:t>-1</a:t>
                </a:r>
                <a:r>
                  <a:rPr lang="en-US" sz="1200" b="1">
                    <a:solidFill>
                      <a:schemeClr val="tx1"/>
                    </a:solidFill>
                    <a:latin typeface="+mj-lt"/>
                  </a:rPr>
                  <a:t> 5d</a:t>
                </a:r>
                <a:r>
                  <a:rPr lang="en-US" sz="1200" b="1" baseline="30000">
                    <a:solidFill>
                      <a:schemeClr val="tx1"/>
                    </a:solidFill>
                    <a:latin typeface="+mj-lt"/>
                  </a:rPr>
                  <a:t>-1</a:t>
                </a:r>
                <a:r>
                  <a:rPr lang="en-US" sz="1200" b="1">
                    <a:solidFill>
                      <a:schemeClr val="tx1"/>
                    </a:solidFill>
                    <a:latin typeface="+mj-lt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946332795357102E-2"/>
              <c:y val="0.40327413837507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590112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053035397882287"/>
          <c:y val="5.229667639859624E-2"/>
          <c:w val="0.14182299082784669"/>
          <c:h val="0.29383514701111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b: Methane</a:t>
            </a:r>
          </a:p>
        </c:rich>
      </c:tx>
      <c:layout>
        <c:manualLayout>
          <c:xMode val="edge"/>
          <c:yMode val="edge"/>
          <c:x val="0.28966552113671734"/>
          <c:y val="2.7088036117381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277321664920581"/>
          <c:y val="6.5123632726373185E-2"/>
          <c:w val="0.71621907573044974"/>
          <c:h val="0.75677518820176126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rgbClr val="FF0000"/>
              </a:solidFill>
              <a:ln w="9525">
                <a:solidFill>
                  <a:srgbClr val="FFFF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3'!$K$12:$K$16</c:f>
                <c:numCache>
                  <c:formatCode>General</c:formatCode>
                  <c:ptCount val="5"/>
                  <c:pt idx="0">
                    <c:v>3.8811341527703433</c:v>
                  </c:pt>
                  <c:pt idx="1">
                    <c:v>3.2130700772934735</c:v>
                  </c:pt>
                  <c:pt idx="2">
                    <c:v>17.213495139559704</c:v>
                  </c:pt>
                  <c:pt idx="3">
                    <c:v>24.01126401145731</c:v>
                  </c:pt>
                  <c:pt idx="4">
                    <c:v>8.1960761467593688</c:v>
                  </c:pt>
                </c:numCache>
              </c:numRef>
            </c:plus>
            <c:minus>
              <c:numRef>
                <c:f>'ratio=Figure 3'!$K$12:$K$16</c:f>
                <c:numCache>
                  <c:formatCode>General</c:formatCode>
                  <c:ptCount val="5"/>
                  <c:pt idx="0">
                    <c:v>3.8811341527703433</c:v>
                  </c:pt>
                  <c:pt idx="1">
                    <c:v>3.2130700772934735</c:v>
                  </c:pt>
                  <c:pt idx="2">
                    <c:v>17.213495139559704</c:v>
                  </c:pt>
                  <c:pt idx="3">
                    <c:v>24.01126401145731</c:v>
                  </c:pt>
                  <c:pt idx="4">
                    <c:v>8.1960761467593688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'ratio=Figure 3'!$J$6:$J$10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3'!$E$12:$E$16</c:f>
              <c:numCache>
                <c:formatCode>0</c:formatCode>
                <c:ptCount val="5"/>
                <c:pt idx="0">
                  <c:v>112.68302658486709</c:v>
                </c:pt>
                <c:pt idx="1">
                  <c:v>127.29856850715746</c:v>
                </c:pt>
                <c:pt idx="2">
                  <c:v>112.5398773006135</c:v>
                </c:pt>
                <c:pt idx="3">
                  <c:v>124.5961145194274</c:v>
                </c:pt>
                <c:pt idx="4">
                  <c:v>165.76687116564418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33-4756-BFF7-8626E83291F3}"/>
            </c:ext>
          </c:extLst>
        </c:ser>
        <c:ser>
          <c:idx val="1"/>
          <c:order val="1"/>
          <c:tx>
            <c:v>B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3'!$L$12:$L$16</c:f>
                <c:numCache>
                  <c:formatCode>General</c:formatCode>
                  <c:ptCount val="5"/>
                  <c:pt idx="0">
                    <c:v>45.092879068550715</c:v>
                  </c:pt>
                  <c:pt idx="1">
                    <c:v>2.2702610357113979</c:v>
                  </c:pt>
                  <c:pt idx="2">
                    <c:v>12.016477201759125</c:v>
                  </c:pt>
                  <c:pt idx="3">
                    <c:v>5</c:v>
                  </c:pt>
                  <c:pt idx="4">
                    <c:v>31.974529950096056</c:v>
                  </c:pt>
                </c:numCache>
              </c:numRef>
            </c:plus>
            <c:minus>
              <c:numRef>
                <c:f>'ratio=Figure 3'!$L$12:$L$16</c:f>
                <c:numCache>
                  <c:formatCode>General</c:formatCode>
                  <c:ptCount val="5"/>
                  <c:pt idx="0">
                    <c:v>45.092879068550715</c:v>
                  </c:pt>
                  <c:pt idx="1">
                    <c:v>2.2702610357113979</c:v>
                  </c:pt>
                  <c:pt idx="2">
                    <c:v>12.016477201759125</c:v>
                  </c:pt>
                  <c:pt idx="3">
                    <c:v>5</c:v>
                  </c:pt>
                  <c:pt idx="4">
                    <c:v>31.974529950096056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C00000"/>
                </a:solidFill>
                <a:round/>
              </a:ln>
              <a:effectLst/>
            </c:spPr>
          </c:errBars>
          <c:xVal>
            <c:numRef>
              <c:f>'ratio=Figure 3'!$J$12:$J$16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3'!$F$12:$F$16</c:f>
              <c:numCache>
                <c:formatCode>0</c:formatCode>
                <c:ptCount val="5"/>
                <c:pt idx="0">
                  <c:v>123.68916155419222</c:v>
                </c:pt>
                <c:pt idx="1">
                  <c:v>164.18200408997953</c:v>
                </c:pt>
                <c:pt idx="2">
                  <c:v>170.99182004089982</c:v>
                </c:pt>
                <c:pt idx="3">
                  <c:v>172.99693251533742</c:v>
                </c:pt>
                <c:pt idx="4">
                  <c:v>199.72597137014316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33-4756-BFF7-8626E83291F3}"/>
            </c:ext>
          </c:extLst>
        </c:ser>
        <c:ser>
          <c:idx val="2"/>
          <c:order val="2"/>
          <c:tx>
            <c:v>C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plus"/>
            <c:size val="5"/>
            <c:spPr>
              <a:solidFill>
                <a:schemeClr val="accent5"/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3'!$M$12:$M$16</c:f>
                <c:numCache>
                  <c:formatCode>General</c:formatCode>
                  <c:ptCount val="5"/>
                  <c:pt idx="0">
                    <c:v>2</c:v>
                  </c:pt>
                  <c:pt idx="1">
                    <c:v>10.295706098258105</c:v>
                  </c:pt>
                  <c:pt idx="2">
                    <c:v>4</c:v>
                  </c:pt>
                  <c:pt idx="3">
                    <c:v>7.3038780199862083</c:v>
                  </c:pt>
                  <c:pt idx="4">
                    <c:v>28.070259379127375</c:v>
                  </c:pt>
                </c:numCache>
              </c:numRef>
            </c:plus>
            <c:minus>
              <c:numRef>
                <c:f>'ratio=Figure 3'!$M$12:$M$16</c:f>
                <c:numCache>
                  <c:formatCode>General</c:formatCode>
                  <c:ptCount val="5"/>
                  <c:pt idx="0">
                    <c:v>2</c:v>
                  </c:pt>
                  <c:pt idx="1">
                    <c:v>10.295706098258105</c:v>
                  </c:pt>
                  <c:pt idx="2">
                    <c:v>4</c:v>
                  </c:pt>
                  <c:pt idx="3">
                    <c:v>7.3038780199862083</c:v>
                  </c:pt>
                  <c:pt idx="4">
                    <c:v>28.070259379127375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'ratio=Figure 3'!$J$12:$J$16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3'!$G$12:$G$16</c:f>
              <c:numCache>
                <c:formatCode>0</c:formatCode>
                <c:ptCount val="5"/>
                <c:pt idx="0">
                  <c:v>78.349693251533736</c:v>
                </c:pt>
                <c:pt idx="1">
                  <c:v>84.498977505112478</c:v>
                </c:pt>
                <c:pt idx="2">
                  <c:v>95.116564417177898</c:v>
                </c:pt>
                <c:pt idx="3">
                  <c:v>93.234151329243346</c:v>
                </c:pt>
                <c:pt idx="4">
                  <c:v>99.623721881390608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33-4756-BFF7-8626E83291F3}"/>
            </c:ext>
          </c:extLst>
        </c:ser>
        <c:ser>
          <c:idx val="3"/>
          <c:order val="3"/>
          <c:tx>
            <c:v>D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3'!$N$12:$N$16</c:f>
                <c:numCache>
                  <c:formatCode>General</c:formatCode>
                  <c:ptCount val="5"/>
                  <c:pt idx="0">
                    <c:v>47.046460380172498</c:v>
                  </c:pt>
                  <c:pt idx="1">
                    <c:v>123.20142690612235</c:v>
                  </c:pt>
                  <c:pt idx="2">
                    <c:v>18.23728164483585</c:v>
                  </c:pt>
                  <c:pt idx="3">
                    <c:v>20.044814316580652</c:v>
                  </c:pt>
                  <c:pt idx="4">
                    <c:v>20.670561344859244</c:v>
                  </c:pt>
                </c:numCache>
              </c:numRef>
            </c:plus>
            <c:minus>
              <c:numRef>
                <c:f>'ratio=Figure 3'!$N$12:$N$16</c:f>
                <c:numCache>
                  <c:formatCode>General</c:formatCode>
                  <c:ptCount val="5"/>
                  <c:pt idx="0">
                    <c:v>47.046460380172498</c:v>
                  </c:pt>
                  <c:pt idx="1">
                    <c:v>123.20142690612235</c:v>
                  </c:pt>
                  <c:pt idx="2">
                    <c:v>18.23728164483585</c:v>
                  </c:pt>
                  <c:pt idx="3">
                    <c:v>20.044814316580652</c:v>
                  </c:pt>
                  <c:pt idx="4">
                    <c:v>20.670561344859244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'ratio=Figure 3'!$J$12:$J$16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3'!$H$12:$H$16</c:f>
              <c:numCache>
                <c:formatCode>0</c:formatCode>
                <c:ptCount val="5"/>
                <c:pt idx="0">
                  <c:v>314.58588957055218</c:v>
                </c:pt>
                <c:pt idx="1">
                  <c:v>282.3885480572597</c:v>
                </c:pt>
                <c:pt idx="2">
                  <c:v>358.94478527607356</c:v>
                </c:pt>
                <c:pt idx="3">
                  <c:v>385.21267893660536</c:v>
                </c:pt>
                <c:pt idx="4">
                  <c:v>383.67416496250854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33-4756-BFF7-8626E83291F3}"/>
            </c:ext>
          </c:extLst>
        </c:ser>
        <c:ser>
          <c:idx val="4"/>
          <c:order val="4"/>
          <c:tx>
            <c:v>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'ratio=Figure 3'!$O$12:$O$16</c:f>
                <c:numCache>
                  <c:formatCode>General</c:formatCode>
                  <c:ptCount val="5"/>
                  <c:pt idx="0">
                    <c:v>20.096871257526896</c:v>
                  </c:pt>
                  <c:pt idx="1">
                    <c:v>24.900570085955589</c:v>
                  </c:pt>
                  <c:pt idx="2">
                    <c:v>9.5726930295602131</c:v>
                  </c:pt>
                  <c:pt idx="3">
                    <c:v>17.716712235373389</c:v>
                  </c:pt>
                  <c:pt idx="4">
                    <c:v>21.518040096003887</c:v>
                  </c:pt>
                </c:numCache>
              </c:numRef>
            </c:plus>
            <c:minus>
              <c:numRef>
                <c:f>'ratio=Figure 3'!$O$12:$O$16</c:f>
                <c:numCache>
                  <c:formatCode>General</c:formatCode>
                  <c:ptCount val="5"/>
                  <c:pt idx="0">
                    <c:v>20.096871257526896</c:v>
                  </c:pt>
                  <c:pt idx="1">
                    <c:v>24.900570085955589</c:v>
                  </c:pt>
                  <c:pt idx="2">
                    <c:v>9.5726930295602131</c:v>
                  </c:pt>
                  <c:pt idx="3">
                    <c:v>17.716712235373389</c:v>
                  </c:pt>
                  <c:pt idx="4">
                    <c:v>21.518040096003887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'ratio=Figure 3'!$J$12:$J$16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</c:numCache>
            </c:numRef>
          </c:xVal>
          <c:yVal>
            <c:numRef>
              <c:f>'ratio=Figure 3'!$I$12:$I$16</c:f>
              <c:numCache>
                <c:formatCode>0</c:formatCode>
                <c:ptCount val="5"/>
                <c:pt idx="0">
                  <c:v>65.916155419222903</c:v>
                </c:pt>
                <c:pt idx="1">
                  <c:v>94</c:v>
                </c:pt>
                <c:pt idx="2">
                  <c:v>84.151329243353786</c:v>
                </c:pt>
                <c:pt idx="3">
                  <c:v>66.86707566462168</c:v>
                </c:pt>
                <c:pt idx="4">
                  <c:v>105.63599182004091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33-4756-BFF7-8626E832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243656"/>
        <c:axId val="559244048"/>
      </c:scatterChart>
      <c:valAx>
        <c:axId val="559243656"/>
        <c:scaling>
          <c:orientation val="minMax"/>
          <c:max val="21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Liquid to Solid Ratio</a:t>
                </a:r>
              </a:p>
            </c:rich>
          </c:tx>
          <c:layout>
            <c:manualLayout>
              <c:xMode val="edge"/>
              <c:yMode val="edge"/>
              <c:x val="0.36236410566945909"/>
              <c:y val="0.90628677058708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244048"/>
        <c:crosses val="autoZero"/>
        <c:crossBetween val="midCat"/>
        <c:majorUnit val="5"/>
      </c:valAx>
      <c:valAx>
        <c:axId val="559244048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baseline="0">
                    <a:solidFill>
                      <a:schemeClr val="tx1"/>
                    </a:solidFill>
                    <a:effectLst/>
                  </a:rPr>
                  <a:t>P</a:t>
                </a:r>
                <a:r>
                  <a:rPr lang="en-US" sz="1200" b="1" i="0" baseline="-25000">
                    <a:solidFill>
                      <a:schemeClr val="tx1"/>
                    </a:solidFill>
                    <a:effectLst/>
                  </a:rPr>
                  <a:t>i </a:t>
                </a:r>
                <a:r>
                  <a:rPr lang="en-US" sz="1200" b="1" i="0" baseline="0">
                    <a:solidFill>
                      <a:schemeClr val="tx1"/>
                    </a:solidFill>
                    <a:effectLst/>
                  </a:rPr>
                  <a:t>( mmol g</a:t>
                </a:r>
                <a:r>
                  <a:rPr lang="en-US" sz="1200" b="1" i="0" baseline="30000">
                    <a:solidFill>
                      <a:schemeClr val="tx1"/>
                    </a:solidFill>
                    <a:effectLst/>
                  </a:rPr>
                  <a:t>-1</a:t>
                </a:r>
                <a:r>
                  <a:rPr lang="en-US" sz="1200" b="1" i="0" baseline="0">
                    <a:solidFill>
                      <a:schemeClr val="tx1"/>
                    </a:solidFill>
                    <a:effectLst/>
                  </a:rPr>
                  <a:t> 5d</a:t>
                </a:r>
                <a:r>
                  <a:rPr lang="en-US" sz="1200" b="1" i="0" baseline="30000">
                    <a:solidFill>
                      <a:schemeClr val="tx1"/>
                    </a:solidFill>
                    <a:effectLst/>
                  </a:rPr>
                  <a:t>-1</a:t>
                </a:r>
                <a:r>
                  <a:rPr lang="en-US" sz="1200" b="1" i="0" baseline="0">
                    <a:solidFill>
                      <a:schemeClr val="tx1"/>
                    </a:solidFill>
                    <a:effectLst/>
                  </a:rPr>
                  <a:t>)</a:t>
                </a:r>
                <a:endParaRPr lang="en-US" sz="1200">
                  <a:solidFill>
                    <a:schemeClr val="tx1"/>
                  </a:solidFill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>
                    <a:solidFill>
                      <a:schemeClr val="tx1"/>
                    </a:solidFill>
                  </a:defRPr>
                </a:pPr>
                <a:endParaRPr lang="en-US" sz="12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1793026764181678E-2"/>
              <c:y val="0.34950889603810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24365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28989460865921"/>
          <c:y val="2.4883785689317053E-2"/>
          <c:w val="0.14141867312846973"/>
          <c:h val="0.27423038786818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10074702200688"/>
          <c:y val="9.6934569569336382E-2"/>
          <c:w val="0.79920553200080757"/>
          <c:h val="0.76149031666899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'temperature-table 1'!$C$45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1'!$I$45:$L$45</c:f>
                <c:numCache>
                  <c:formatCode>General</c:formatCode>
                  <c:ptCount val="4"/>
                  <c:pt idx="0">
                    <c:v>4.1905837461730542</c:v>
                  </c:pt>
                  <c:pt idx="1">
                    <c:v>36.6278420602357</c:v>
                  </c:pt>
                  <c:pt idx="2">
                    <c:v>98.29651874175407</c:v>
                  </c:pt>
                  <c:pt idx="3">
                    <c:v>8.1150986830653409</c:v>
                  </c:pt>
                </c:numCache>
              </c:numRef>
            </c:plus>
            <c:minus>
              <c:numRef>
                <c:f>'temperature-table 1'!$I$45:$L$45</c:f>
                <c:numCache>
                  <c:formatCode>General</c:formatCode>
                  <c:ptCount val="4"/>
                  <c:pt idx="0">
                    <c:v>4.1905837461730542</c:v>
                  </c:pt>
                  <c:pt idx="1">
                    <c:v>36.6278420602357</c:v>
                  </c:pt>
                  <c:pt idx="2">
                    <c:v>98.29651874175407</c:v>
                  </c:pt>
                  <c:pt idx="3">
                    <c:v>8.1150986830653409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1'!$D$45:$G$45</c:f>
              <c:numCache>
                <c:formatCode>0</c:formatCode>
                <c:ptCount val="4"/>
                <c:pt idx="0">
                  <c:v>23.282208588957054</c:v>
                </c:pt>
                <c:pt idx="1">
                  <c:v>302.07157464212679</c:v>
                </c:pt>
                <c:pt idx="2">
                  <c:v>529.18098159509202</c:v>
                </c:pt>
                <c:pt idx="3">
                  <c:v>712.04089979550099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EA-466F-BAB1-386B847405C1}"/>
            </c:ext>
          </c:extLst>
        </c:ser>
        <c:ser>
          <c:idx val="1"/>
          <c:order val="1"/>
          <c:tx>
            <c:strRef>
              <c:f>'temperature-table 1'!$C$46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1'!$I$46:$L$46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0.91099646655935584</c:v>
                  </c:pt>
                  <c:pt idx="2">
                    <c:v>4.9280570762448921</c:v>
                  </c:pt>
                  <c:pt idx="3">
                    <c:v>5.6337178312940566</c:v>
                  </c:pt>
                </c:numCache>
              </c:numRef>
            </c:plus>
            <c:minus>
              <c:numRef>
                <c:f>'temperature-table 1'!$I$46:$L$46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0.91099646655935584</c:v>
                  </c:pt>
                  <c:pt idx="2">
                    <c:v>4.9280570762448921</c:v>
                  </c:pt>
                  <c:pt idx="3">
                    <c:v>5.6337178312940566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1'!$D$46:$G$46</c:f>
              <c:numCache>
                <c:formatCode>0</c:formatCode>
                <c:ptCount val="4"/>
                <c:pt idx="0">
                  <c:v>0</c:v>
                </c:pt>
                <c:pt idx="1">
                  <c:v>0.64417177914110435</c:v>
                </c:pt>
                <c:pt idx="2">
                  <c:v>49.955010224948879</c:v>
                </c:pt>
                <c:pt idx="3">
                  <c:v>120.37627811860941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EA-466F-BAB1-386B847405C1}"/>
            </c:ext>
          </c:extLst>
        </c:ser>
        <c:ser>
          <c:idx val="2"/>
          <c:order val="2"/>
          <c:tx>
            <c:strRef>
              <c:f>'temperature-table 1'!$C$47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1'!$I$47:$L$47</c:f>
                <c:numCache>
                  <c:formatCode>General</c:formatCode>
                  <c:ptCount val="4"/>
                  <c:pt idx="0">
                    <c:v>2.9188037583334223</c:v>
                  </c:pt>
                  <c:pt idx="1">
                    <c:v>11.264543610313297</c:v>
                  </c:pt>
                  <c:pt idx="2">
                    <c:v>1.7005267375774435</c:v>
                  </c:pt>
                  <c:pt idx="3">
                    <c:v>8.6212078311537699</c:v>
                  </c:pt>
                </c:numCache>
              </c:numRef>
            </c:plus>
            <c:minus>
              <c:numRef>
                <c:f>'temperature-table 1'!$I$47:$L$47</c:f>
                <c:numCache>
                  <c:formatCode>General</c:formatCode>
                  <c:ptCount val="4"/>
                  <c:pt idx="0">
                    <c:v>2.9188037583334223</c:v>
                  </c:pt>
                  <c:pt idx="1">
                    <c:v>11.264543610313297</c:v>
                  </c:pt>
                  <c:pt idx="2">
                    <c:v>1.7005267375774435</c:v>
                  </c:pt>
                  <c:pt idx="3">
                    <c:v>8.6212078311537699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1'!$D$47:$G$47</c:f>
              <c:numCache>
                <c:formatCode>0</c:formatCode>
                <c:ptCount val="4"/>
                <c:pt idx="0">
                  <c:v>17.849182004089979</c:v>
                </c:pt>
                <c:pt idx="1">
                  <c:v>56.922290388548056</c:v>
                </c:pt>
                <c:pt idx="2">
                  <c:v>149.50511247443762</c:v>
                </c:pt>
                <c:pt idx="3">
                  <c:v>195.5521472392638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EA-466F-BAB1-386B847405C1}"/>
            </c:ext>
          </c:extLst>
        </c:ser>
        <c:ser>
          <c:idx val="3"/>
          <c:order val="3"/>
          <c:tx>
            <c:strRef>
              <c:f>'temperature-table 1'!$C$48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1'!$I$48:$L$48</c:f>
                <c:numCache>
                  <c:formatCode>General</c:formatCode>
                  <c:ptCount val="4"/>
                  <c:pt idx="0">
                    <c:v>1.546091146103594</c:v>
                  </c:pt>
                  <c:pt idx="1">
                    <c:v>2.9267569020891093</c:v>
                  </c:pt>
                  <c:pt idx="2">
                    <c:v>106.91917259904555</c:v>
                  </c:pt>
                  <c:pt idx="3">
                    <c:v>124.5408656748365</c:v>
                  </c:pt>
                </c:numCache>
              </c:numRef>
            </c:plus>
            <c:minus>
              <c:numRef>
                <c:f>'temperature-table 1'!$I$48:$L$48</c:f>
                <c:numCache>
                  <c:formatCode>General</c:formatCode>
                  <c:ptCount val="4"/>
                  <c:pt idx="0">
                    <c:v>1.546091146103594</c:v>
                  </c:pt>
                  <c:pt idx="1">
                    <c:v>2.9267569020891093</c:v>
                  </c:pt>
                  <c:pt idx="2">
                    <c:v>106.91917259904555</c:v>
                  </c:pt>
                  <c:pt idx="3">
                    <c:v>124.5408656748365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1'!$D$48:$G$48</c:f>
              <c:numCache>
                <c:formatCode>0</c:formatCode>
                <c:ptCount val="4"/>
                <c:pt idx="0">
                  <c:v>16.317791411042943</c:v>
                </c:pt>
                <c:pt idx="1">
                  <c:v>78.961145194274039</c:v>
                </c:pt>
                <c:pt idx="2">
                  <c:v>381.42740286298573</c:v>
                </c:pt>
                <c:pt idx="3">
                  <c:v>617.85480572597146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EA-466F-BAB1-386B847405C1}"/>
            </c:ext>
          </c:extLst>
        </c:ser>
        <c:ser>
          <c:idx val="4"/>
          <c:order val="4"/>
          <c:tx>
            <c:strRef>
              <c:f>'temperature-table 1'!$C$49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1'!$I$49:$L$49</c:f>
                <c:numCache>
                  <c:formatCode>General</c:formatCode>
                  <c:ptCount val="4"/>
                  <c:pt idx="0">
                    <c:v>1.6612145801528888</c:v>
                  </c:pt>
                  <c:pt idx="1">
                    <c:v>11.674410384175623</c:v>
                  </c:pt>
                  <c:pt idx="2">
                    <c:v>65.499983115107682</c:v>
                  </c:pt>
                  <c:pt idx="3">
                    <c:v>91.172099927296998</c:v>
                  </c:pt>
                </c:numCache>
              </c:numRef>
            </c:plus>
            <c:minus>
              <c:numRef>
                <c:f>'temperature-table 1'!$I$49:$L$49</c:f>
                <c:numCache>
                  <c:formatCode>General</c:formatCode>
                  <c:ptCount val="4"/>
                  <c:pt idx="0">
                    <c:v>1.6612145801528888</c:v>
                  </c:pt>
                  <c:pt idx="1">
                    <c:v>11.674410384175623</c:v>
                  </c:pt>
                  <c:pt idx="2">
                    <c:v>65.499983115107682</c:v>
                  </c:pt>
                  <c:pt idx="3">
                    <c:v>91.172099927296998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1'!$D$49:$G$49</c:f>
              <c:numCache>
                <c:formatCode>0</c:formatCode>
                <c:ptCount val="4"/>
                <c:pt idx="0">
                  <c:v>6.4456714383094749</c:v>
                </c:pt>
                <c:pt idx="1">
                  <c:v>124.48398091342878</c:v>
                </c:pt>
                <c:pt idx="2">
                  <c:v>719.58554873892308</c:v>
                </c:pt>
                <c:pt idx="3">
                  <c:v>1400.1554192229041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EA-466F-BAB1-386B84740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878192"/>
        <c:axId val="338878584"/>
      </c:scatterChart>
      <c:valAx>
        <c:axId val="338878192"/>
        <c:scaling>
          <c:orientation val="minMax"/>
          <c:max val="5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 baseline="30000"/>
                  <a:t>o</a:t>
                </a:r>
                <a:r>
                  <a:rPr lang="en-US"/>
                  <a:t>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78584"/>
        <c:crosses val="autoZero"/>
        <c:crossBetween val="midCat"/>
      </c:valAx>
      <c:valAx>
        <c:axId val="33887858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Hydrogen  productivity ( </a:t>
                </a:r>
                <a:r>
                  <a:rPr lang="en-US">
                    <a:latin typeface="Symbol" panose="05050102010706020507" pitchFamily="18" charset="2"/>
                  </a:rPr>
                  <a:t>m</a:t>
                </a:r>
                <a:r>
                  <a:rPr lang="en-US"/>
                  <a:t>mol/g/6h)</a:t>
                </a:r>
              </a:p>
            </c:rich>
          </c:tx>
          <c:layout>
            <c:manualLayout>
              <c:xMode val="edge"/>
              <c:yMode val="edge"/>
              <c:x val="2.4618614980819704E-2"/>
              <c:y val="0.188780381742223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78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51928124369069"/>
          <c:y val="5.3894919939741298E-2"/>
          <c:w val="0.12664365031294164"/>
          <c:h val="0.41968907732687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01430412392671"/>
          <c:y val="8.9045124807093493E-2"/>
          <c:w val="0.77329209560379908"/>
          <c:h val="0.769379844961240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'temperature-table 1'!$C$45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1'!$I$51:$L$51</c:f>
                <c:numCache>
                  <c:formatCode>General</c:formatCode>
                  <c:ptCount val="4"/>
                  <c:pt idx="0">
                    <c:v>3.493599147948252</c:v>
                  </c:pt>
                  <c:pt idx="1">
                    <c:v>3.0019502612336897</c:v>
                  </c:pt>
                  <c:pt idx="2">
                    <c:v>13.933907859945935</c:v>
                  </c:pt>
                  <c:pt idx="3">
                    <c:v>1.587736698860577</c:v>
                  </c:pt>
                </c:numCache>
              </c:numRef>
            </c:plus>
            <c:minus>
              <c:numRef>
                <c:f>'temperature-table 1'!$I$51:$L$51</c:f>
                <c:numCache>
                  <c:formatCode>General</c:formatCode>
                  <c:ptCount val="4"/>
                  <c:pt idx="0">
                    <c:v>3.493599147948252</c:v>
                  </c:pt>
                  <c:pt idx="1">
                    <c:v>3.0019502612336897</c:v>
                  </c:pt>
                  <c:pt idx="2">
                    <c:v>13.933907859945935</c:v>
                  </c:pt>
                  <c:pt idx="3">
                    <c:v>1.587736698860577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1'!$D$51:$G$51</c:f>
              <c:numCache>
                <c:formatCode>0</c:formatCode>
                <c:ptCount val="4"/>
                <c:pt idx="0">
                  <c:v>19.591002044989775</c:v>
                </c:pt>
                <c:pt idx="1">
                  <c:v>66.159509202453989</c:v>
                </c:pt>
                <c:pt idx="2">
                  <c:v>81.361963190184056</c:v>
                </c:pt>
                <c:pt idx="3">
                  <c:v>107.9038854805726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8F-4ABE-B9B1-57FAC2FB2309}"/>
            </c:ext>
          </c:extLst>
        </c:ser>
        <c:ser>
          <c:idx val="1"/>
          <c:order val="1"/>
          <c:tx>
            <c:strRef>
              <c:f>'temperature-table 1'!$C$46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1'!$I$52:$L$52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8.719537608496692</c:v>
                  </c:pt>
                  <c:pt idx="2">
                    <c:v>13.540588750574347</c:v>
                  </c:pt>
                  <c:pt idx="3">
                    <c:v>3.9939241914872103</c:v>
                  </c:pt>
                </c:numCache>
              </c:numRef>
            </c:plus>
            <c:minus>
              <c:numRef>
                <c:f>'temperature-table 1'!$I$52:$L$52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8.719537608496692</c:v>
                  </c:pt>
                  <c:pt idx="2">
                    <c:v>13.540588750574347</c:v>
                  </c:pt>
                  <c:pt idx="3">
                    <c:v>3.9939241914872103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1'!$D$52:$G$52</c:f>
              <c:numCache>
                <c:formatCode>0.0</c:formatCode>
                <c:ptCount val="4"/>
                <c:pt idx="0" formatCode="0.00">
                  <c:v>0</c:v>
                </c:pt>
                <c:pt idx="1">
                  <c:v>6.1656441717791424</c:v>
                </c:pt>
                <c:pt idx="2" formatCode="0">
                  <c:v>76.928425357873223</c:v>
                </c:pt>
                <c:pt idx="3" formatCode="0">
                  <c:v>107.42535787321063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8F-4ABE-B9B1-57FAC2FB2309}"/>
            </c:ext>
          </c:extLst>
        </c:ser>
        <c:ser>
          <c:idx val="2"/>
          <c:order val="2"/>
          <c:tx>
            <c:strRef>
              <c:f>'temperature-table 1'!$C$47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1'!$I$53:$L$53</c:f>
                <c:numCache>
                  <c:formatCode>General</c:formatCode>
                  <c:ptCount val="4"/>
                  <c:pt idx="0">
                    <c:v>2.1712082452997978</c:v>
                  </c:pt>
                  <c:pt idx="1">
                    <c:v>12.182770207559669</c:v>
                  </c:pt>
                  <c:pt idx="2">
                    <c:v>0.70855280732394244</c:v>
                  </c:pt>
                  <c:pt idx="3">
                    <c:v>1.7323393126001736</c:v>
                  </c:pt>
                </c:numCache>
              </c:numRef>
            </c:plus>
            <c:minus>
              <c:numRef>
                <c:f>'temperature-table 1'!$I$53:$L$53</c:f>
                <c:numCache>
                  <c:formatCode>General</c:formatCode>
                  <c:ptCount val="4"/>
                  <c:pt idx="0">
                    <c:v>2.1712082452997978</c:v>
                  </c:pt>
                  <c:pt idx="1">
                    <c:v>12.182770207559669</c:v>
                  </c:pt>
                  <c:pt idx="2">
                    <c:v>0.70855280732394244</c:v>
                  </c:pt>
                  <c:pt idx="3">
                    <c:v>1.7323393126001736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1'!$D$53:$G$53</c:f>
              <c:numCache>
                <c:formatCode>0</c:formatCode>
                <c:ptCount val="4"/>
                <c:pt idx="0">
                  <c:v>22.360429447852759</c:v>
                </c:pt>
                <c:pt idx="1">
                  <c:v>49.473415132924337</c:v>
                </c:pt>
                <c:pt idx="2">
                  <c:v>73.449897750511255</c:v>
                </c:pt>
                <c:pt idx="3">
                  <c:v>78.550102249488759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8F-4ABE-B9B1-57FAC2FB2309}"/>
            </c:ext>
          </c:extLst>
        </c:ser>
        <c:ser>
          <c:idx val="3"/>
          <c:order val="3"/>
          <c:tx>
            <c:strRef>
              <c:f>'temperature-table 1'!$C$48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1'!$I$54:$L$54</c:f>
                <c:numCache>
                  <c:formatCode>General</c:formatCode>
                  <c:ptCount val="4"/>
                  <c:pt idx="0">
                    <c:v>1.0020961132153063</c:v>
                  </c:pt>
                  <c:pt idx="1">
                    <c:v>3.6497699707870019</c:v>
                  </c:pt>
                  <c:pt idx="2">
                    <c:v>25</c:v>
                  </c:pt>
                  <c:pt idx="3">
                    <c:v>16.442040094579973</c:v>
                  </c:pt>
                </c:numCache>
              </c:numRef>
            </c:plus>
            <c:minus>
              <c:numRef>
                <c:f>'temperature-table 1'!$I$54:$L$54</c:f>
                <c:numCache>
                  <c:formatCode>General</c:formatCode>
                  <c:ptCount val="4"/>
                  <c:pt idx="0">
                    <c:v>1.0020961132153063</c:v>
                  </c:pt>
                  <c:pt idx="1">
                    <c:v>3.6497699707870019</c:v>
                  </c:pt>
                  <c:pt idx="2">
                    <c:v>25</c:v>
                  </c:pt>
                  <c:pt idx="3">
                    <c:v>16.442040094579973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1'!$D$54:$G$54</c:f>
              <c:numCache>
                <c:formatCode>0</c:formatCode>
                <c:ptCount val="4"/>
                <c:pt idx="0">
                  <c:v>121.57361963190186</c:v>
                </c:pt>
                <c:pt idx="1">
                  <c:v>245.88548057259717</c:v>
                </c:pt>
                <c:pt idx="2">
                  <c:v>365</c:v>
                </c:pt>
                <c:pt idx="3">
                  <c:v>344.95807770961147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8F-4ABE-B9B1-57FAC2FB2309}"/>
            </c:ext>
          </c:extLst>
        </c:ser>
        <c:ser>
          <c:idx val="4"/>
          <c:order val="4"/>
          <c:tx>
            <c:strRef>
              <c:f>'temperature-table 1'!$C$49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1'!$I$55:$L$55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1.4523747161198122</c:v>
                  </c:pt>
                  <c:pt idx="3">
                    <c:v>6.2312101310953762</c:v>
                  </c:pt>
                </c:numCache>
              </c:numRef>
            </c:plus>
            <c:minus>
              <c:numRef>
                <c:f>'temperature-table 1'!$I$55:$L$55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1.4523747161198122</c:v>
                  </c:pt>
                  <c:pt idx="3">
                    <c:v>6.2312101310953762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'temperature-table 1'!$D$44:$G$44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1'!$D$55:$G$55</c:f>
              <c:numCache>
                <c:formatCode>0.00</c:formatCode>
                <c:ptCount val="4"/>
                <c:pt idx="0" formatCode="0.0">
                  <c:v>0</c:v>
                </c:pt>
                <c:pt idx="1">
                  <c:v>0</c:v>
                </c:pt>
                <c:pt idx="2" formatCode="0">
                  <c:v>60.196319018404907</c:v>
                </c:pt>
                <c:pt idx="3" formatCode="0">
                  <c:v>90.639400136332654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8F-4ABE-B9B1-57FAC2FB2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879368"/>
        <c:axId val="339034000"/>
      </c:scatterChart>
      <c:valAx>
        <c:axId val="338879368"/>
        <c:scaling>
          <c:orientation val="minMax"/>
          <c:max val="5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 sz="1000" b="0" i="0" u="none" strike="noStrike" baseline="30000">
                    <a:effectLst/>
                  </a:rPr>
                  <a:t>o</a:t>
                </a:r>
                <a:r>
                  <a:rPr lang="en-US" sz="1000" b="0" i="0" u="none" strike="noStrike" baseline="0">
                    <a:effectLst/>
                  </a:rPr>
                  <a:t>C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034000"/>
        <c:crosses val="autoZero"/>
        <c:crossBetween val="midCat"/>
      </c:valAx>
      <c:valAx>
        <c:axId val="33903400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/>
                  <a:t>Methane  productivity ( </a:t>
                </a:r>
                <a:r>
                  <a:rPr lang="en-US" b="0">
                    <a:latin typeface="Symbol" panose="05050102010706020507" pitchFamily="18" charset="2"/>
                  </a:rPr>
                  <a:t>m</a:t>
                </a:r>
                <a:r>
                  <a:rPr lang="en-US" b="0"/>
                  <a:t>mol/g/6h)</a:t>
                </a:r>
              </a:p>
            </c:rich>
          </c:tx>
          <c:layout>
            <c:manualLayout>
              <c:xMode val="edge"/>
              <c:yMode val="edge"/>
              <c:x val="5.2325459317585296E-2"/>
              <c:y val="0.17689909362396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879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716031048540088"/>
          <c:y val="5.3894995390909237E-2"/>
          <c:w val="0.11687579052618423"/>
          <c:h val="0.40806548188338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01430412392671"/>
          <c:y val="8.9045124807093493E-2"/>
          <c:w val="0.77329209560379908"/>
          <c:h val="0.769379844961240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'temperature-table 1'!$C$63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1'!$I$63:$L$63</c:f>
                <c:numCache>
                  <c:formatCode>General</c:formatCode>
                  <c:ptCount val="4"/>
                  <c:pt idx="0">
                    <c:v>131.0215144854142</c:v>
                  </c:pt>
                  <c:pt idx="1">
                    <c:v>136.36604886097376</c:v>
                  </c:pt>
                  <c:pt idx="2">
                    <c:v>283.13047167596159</c:v>
                  </c:pt>
                  <c:pt idx="3">
                    <c:v>188.69376913942602</c:v>
                  </c:pt>
                </c:numCache>
              </c:numRef>
            </c:plus>
            <c:minus>
              <c:numRef>
                <c:f>'temperature-table 1'!$I$63:$L$63</c:f>
                <c:numCache>
                  <c:formatCode>General</c:formatCode>
                  <c:ptCount val="4"/>
                  <c:pt idx="0">
                    <c:v>131.0215144854142</c:v>
                  </c:pt>
                  <c:pt idx="1">
                    <c:v>136.36604886097376</c:v>
                  </c:pt>
                  <c:pt idx="2">
                    <c:v>283.13047167596159</c:v>
                  </c:pt>
                  <c:pt idx="3">
                    <c:v>188.69376913942602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1'!$D$63:$G$63</c:f>
              <c:numCache>
                <c:formatCode>0</c:formatCode>
                <c:ptCount val="4"/>
                <c:pt idx="0">
                  <c:v>1165.2832310838448</c:v>
                </c:pt>
                <c:pt idx="1">
                  <c:v>1143.2842535787322</c:v>
                </c:pt>
                <c:pt idx="2">
                  <c:v>1261.2218813905931</c:v>
                </c:pt>
                <c:pt idx="3">
                  <c:v>2177.7031725661836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F0-4AF8-85BB-584EDCD41E0C}"/>
            </c:ext>
          </c:extLst>
        </c:ser>
        <c:ser>
          <c:idx val="1"/>
          <c:order val="1"/>
          <c:tx>
            <c:strRef>
              <c:f>'temperature-table 1'!$C$64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1'!$I$64:$L$64</c:f>
                <c:numCache>
                  <c:formatCode>General</c:formatCode>
                  <c:ptCount val="4"/>
                  <c:pt idx="0">
                    <c:v>83.340808842798978</c:v>
                  </c:pt>
                  <c:pt idx="1">
                    <c:v>139.14241904477376</c:v>
                  </c:pt>
                  <c:pt idx="2">
                    <c:v>40.386063991327369</c:v>
                  </c:pt>
                  <c:pt idx="3">
                    <c:v>183.58504643890174</c:v>
                  </c:pt>
                </c:numCache>
              </c:numRef>
            </c:plus>
            <c:minus>
              <c:numRef>
                <c:f>'temperature-table 1'!$I$64:$L$64</c:f>
                <c:numCache>
                  <c:formatCode>General</c:formatCode>
                  <c:ptCount val="4"/>
                  <c:pt idx="0">
                    <c:v>83.340808842798978</c:v>
                  </c:pt>
                  <c:pt idx="1">
                    <c:v>139.14241904477376</c:v>
                  </c:pt>
                  <c:pt idx="2">
                    <c:v>40.386063991327369</c:v>
                  </c:pt>
                  <c:pt idx="3">
                    <c:v>183.58504643890174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1'!$D$64:$G$64</c:f>
              <c:numCache>
                <c:formatCode>0</c:formatCode>
                <c:ptCount val="4"/>
                <c:pt idx="0">
                  <c:v>195.36247443762778</c:v>
                </c:pt>
                <c:pt idx="1">
                  <c:v>490.49488752556238</c:v>
                </c:pt>
                <c:pt idx="2">
                  <c:v>447.1155419222905</c:v>
                </c:pt>
                <c:pt idx="3">
                  <c:v>597.90899643701027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F0-4AF8-85BB-584EDCD41E0C}"/>
            </c:ext>
          </c:extLst>
        </c:ser>
        <c:ser>
          <c:idx val="2"/>
          <c:order val="2"/>
          <c:tx>
            <c:strRef>
              <c:f>'temperature-table 1'!$C$65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1'!$I$65:$L$65</c:f>
                <c:numCache>
                  <c:formatCode>General</c:formatCode>
                  <c:ptCount val="4"/>
                  <c:pt idx="0">
                    <c:v>89.740483069536552</c:v>
                  </c:pt>
                  <c:pt idx="1">
                    <c:v>11.365765439930925</c:v>
                  </c:pt>
                  <c:pt idx="2">
                    <c:v>115.6878750962137</c:v>
                  </c:pt>
                  <c:pt idx="3">
                    <c:v>253.13333956648862</c:v>
                  </c:pt>
                </c:numCache>
              </c:numRef>
            </c:plus>
            <c:minus>
              <c:numRef>
                <c:f>'temperature-table 1'!$I$65:$L$65</c:f>
                <c:numCache>
                  <c:formatCode>General</c:formatCode>
                  <c:ptCount val="4"/>
                  <c:pt idx="0">
                    <c:v>89.740483069536552</c:v>
                  </c:pt>
                  <c:pt idx="1">
                    <c:v>11.365765439930925</c:v>
                  </c:pt>
                  <c:pt idx="2">
                    <c:v>115.6878750962137</c:v>
                  </c:pt>
                  <c:pt idx="3">
                    <c:v>253.13333956648862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1'!$D$65:$G$65</c:f>
              <c:numCache>
                <c:formatCode>0</c:formatCode>
                <c:ptCount val="4"/>
                <c:pt idx="0">
                  <c:v>409.86835378323104</c:v>
                </c:pt>
                <c:pt idx="1">
                  <c:v>673.72188139059324</c:v>
                </c:pt>
                <c:pt idx="2">
                  <c:v>421.16155419222906</c:v>
                </c:pt>
                <c:pt idx="3">
                  <c:v>859.58996604203992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F0-4AF8-85BB-584EDCD41E0C}"/>
            </c:ext>
          </c:extLst>
        </c:ser>
        <c:ser>
          <c:idx val="3"/>
          <c:order val="3"/>
          <c:tx>
            <c:strRef>
              <c:f>'temperature-table 1'!$C$66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1'!$I$66:$L$66</c:f>
                <c:numCache>
                  <c:formatCode>General</c:formatCode>
                  <c:ptCount val="4"/>
                  <c:pt idx="0">
                    <c:v>368.03939794469972</c:v>
                  </c:pt>
                  <c:pt idx="1">
                    <c:v>30.887118294774385</c:v>
                  </c:pt>
                  <c:pt idx="2">
                    <c:v>290.96937936678347</c:v>
                  </c:pt>
                  <c:pt idx="3">
                    <c:v>198.61690472208218</c:v>
                  </c:pt>
                </c:numCache>
              </c:numRef>
            </c:plus>
            <c:minus>
              <c:numRef>
                <c:f>'temperature-table 1'!$I$66:$L$66</c:f>
                <c:numCache>
                  <c:formatCode>General</c:formatCode>
                  <c:ptCount val="4"/>
                  <c:pt idx="0">
                    <c:v>368.03939794469972</c:v>
                  </c:pt>
                  <c:pt idx="1">
                    <c:v>30.887118294774385</c:v>
                  </c:pt>
                  <c:pt idx="2">
                    <c:v>290.96937936678347</c:v>
                  </c:pt>
                  <c:pt idx="3">
                    <c:v>198.61690472208218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1'!$D$66:$G$66</c:f>
              <c:numCache>
                <c:formatCode>0</c:formatCode>
                <c:ptCount val="4"/>
                <c:pt idx="0">
                  <c:v>1265.664008179959</c:v>
                </c:pt>
                <c:pt idx="1">
                  <c:v>1073.3701431492841</c:v>
                </c:pt>
                <c:pt idx="2">
                  <c:v>832.22494887525556</c:v>
                </c:pt>
                <c:pt idx="3">
                  <c:v>1354.6546742782866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F0-4AF8-85BB-584EDCD41E0C}"/>
            </c:ext>
          </c:extLst>
        </c:ser>
        <c:ser>
          <c:idx val="4"/>
          <c:order val="4"/>
          <c:tx>
            <c:strRef>
              <c:f>'temperature-table 1'!$C$67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1'!$I$67:$L$67</c:f>
                <c:numCache>
                  <c:formatCode>General</c:formatCode>
                  <c:ptCount val="4"/>
                  <c:pt idx="0">
                    <c:v>619.3612293951827</c:v>
                  </c:pt>
                  <c:pt idx="1">
                    <c:v>657.13090154006397</c:v>
                  </c:pt>
                  <c:pt idx="2">
                    <c:v>140.93241096524051</c:v>
                  </c:pt>
                  <c:pt idx="3">
                    <c:v>199.83529332269939</c:v>
                  </c:pt>
                </c:numCache>
              </c:numRef>
            </c:plus>
            <c:minus>
              <c:numRef>
                <c:f>'temperature-table 1'!$I$67:$L$67</c:f>
                <c:numCache>
                  <c:formatCode>General</c:formatCode>
                  <c:ptCount val="4"/>
                  <c:pt idx="0">
                    <c:v>619.3612293951827</c:v>
                  </c:pt>
                  <c:pt idx="1">
                    <c:v>657.13090154006397</c:v>
                  </c:pt>
                  <c:pt idx="2">
                    <c:v>140.93241096524051</c:v>
                  </c:pt>
                  <c:pt idx="3">
                    <c:v>199.83529332269939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1'!$D$67:$G$67</c:f>
              <c:numCache>
                <c:formatCode>0</c:formatCode>
                <c:ptCount val="4"/>
                <c:pt idx="0">
                  <c:v>2305.3725153374235</c:v>
                </c:pt>
                <c:pt idx="1">
                  <c:v>2239.0797546012273</c:v>
                </c:pt>
                <c:pt idx="2">
                  <c:v>2647.2992501704157</c:v>
                </c:pt>
                <c:pt idx="3">
                  <c:v>3119.5918309157673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F0-4AF8-85BB-584EDCD41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034784"/>
        <c:axId val="339035176"/>
      </c:scatterChart>
      <c:valAx>
        <c:axId val="339034784"/>
        <c:scaling>
          <c:orientation val="minMax"/>
          <c:max val="5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 sz="1000" b="0" i="0" u="none" strike="noStrike" baseline="30000">
                    <a:effectLst/>
                  </a:rPr>
                  <a:t>o</a:t>
                </a:r>
                <a:r>
                  <a:rPr lang="en-US" sz="1000" b="0" i="0" u="none" strike="noStrike" baseline="0">
                    <a:effectLst/>
                  </a:rPr>
                  <a:t>C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035176"/>
        <c:crosses val="autoZero"/>
        <c:crossBetween val="midCat"/>
      </c:valAx>
      <c:valAx>
        <c:axId val="33903517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Hydrogen</a:t>
                </a:r>
                <a:r>
                  <a:rPr lang="en-US" baseline="0"/>
                  <a:t> </a:t>
                </a:r>
                <a:r>
                  <a:rPr lang="en-US"/>
                  <a:t> productivity ( </a:t>
                </a:r>
                <a:r>
                  <a:rPr lang="en-US">
                    <a:latin typeface="Symbol" panose="05050102010706020507" pitchFamily="18" charset="2"/>
                  </a:rPr>
                  <a:t>m</a:t>
                </a:r>
                <a:r>
                  <a:rPr lang="en-US"/>
                  <a:t>mol/g/100d)</a:t>
                </a:r>
              </a:p>
            </c:rich>
          </c:tx>
          <c:layout>
            <c:manualLayout>
              <c:xMode val="edge"/>
              <c:yMode val="edge"/>
              <c:x val="3.9627067489429096E-2"/>
              <c:y val="0.192725080876518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03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03553401978599"/>
          <c:y val="3.449260146829472E-2"/>
          <c:w val="0.10843226327478296"/>
          <c:h val="0.25518384115029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01430412392671"/>
          <c:y val="8.9045124807093493E-2"/>
          <c:w val="0.77329209560379908"/>
          <c:h val="0.769379844961240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'temperature-table 1'!$C$63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1'!$I$69:$L$69</c:f>
                <c:numCache>
                  <c:formatCode>General</c:formatCode>
                  <c:ptCount val="4"/>
                  <c:pt idx="0">
                    <c:v>8.6083867454021483</c:v>
                  </c:pt>
                  <c:pt idx="1">
                    <c:v>13.196434529874113</c:v>
                  </c:pt>
                  <c:pt idx="2">
                    <c:v>1.5009751306168386</c:v>
                  </c:pt>
                  <c:pt idx="3">
                    <c:v>13.710341035307428</c:v>
                  </c:pt>
                </c:numCache>
              </c:numRef>
            </c:plus>
            <c:minus>
              <c:numRef>
                <c:f>'temperature-table 1'!$I$69:$L$69</c:f>
                <c:numCache>
                  <c:formatCode>General</c:formatCode>
                  <c:ptCount val="4"/>
                  <c:pt idx="0">
                    <c:v>8.6083867454021483</c:v>
                  </c:pt>
                  <c:pt idx="1">
                    <c:v>13.196434529874113</c:v>
                  </c:pt>
                  <c:pt idx="2">
                    <c:v>1.5009751306168386</c:v>
                  </c:pt>
                  <c:pt idx="3">
                    <c:v>13.710341035307428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1'!$D$69:$G$69</c:f>
              <c:numCache>
                <c:formatCode>0</c:formatCode>
                <c:ptCount val="4"/>
                <c:pt idx="0">
                  <c:v>110.41411042944783</c:v>
                </c:pt>
                <c:pt idx="1">
                  <c:v>175.69938650306747</c:v>
                </c:pt>
                <c:pt idx="2">
                  <c:v>171.04907975460122</c:v>
                </c:pt>
                <c:pt idx="3">
                  <c:v>277.29370681060078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B4-44EB-8310-6A1186987C7C}"/>
            </c:ext>
          </c:extLst>
        </c:ser>
        <c:ser>
          <c:idx val="1"/>
          <c:order val="1"/>
          <c:tx>
            <c:strRef>
              <c:f>'temperature-table 1'!$C$64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1'!$I$70:$L$70</c:f>
                <c:numCache>
                  <c:formatCode>General</c:formatCode>
                  <c:ptCount val="4"/>
                  <c:pt idx="0">
                    <c:v>6.8895257721508321</c:v>
                  </c:pt>
                  <c:pt idx="1">
                    <c:v>11.088128421550989</c:v>
                  </c:pt>
                  <c:pt idx="2">
                    <c:v>58.721675413506269</c:v>
                  </c:pt>
                  <c:pt idx="3">
                    <c:v>53.486778576697247</c:v>
                  </c:pt>
                </c:numCache>
              </c:numRef>
            </c:plus>
            <c:minus>
              <c:numRef>
                <c:f>'temperature-table 1'!$I$70:$L$70</c:f>
                <c:numCache>
                  <c:formatCode>General</c:formatCode>
                  <c:ptCount val="4"/>
                  <c:pt idx="0">
                    <c:v>6.8895257721508321</c:v>
                  </c:pt>
                  <c:pt idx="1">
                    <c:v>11.088128421550989</c:v>
                  </c:pt>
                  <c:pt idx="2">
                    <c:v>58.721675413506269</c:v>
                  </c:pt>
                  <c:pt idx="3">
                    <c:v>53.486778576697247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1'!$D$70:$G$70</c:f>
              <c:numCache>
                <c:formatCode>0</c:formatCode>
                <c:ptCount val="4"/>
                <c:pt idx="0">
                  <c:v>124.54550102249489</c:v>
                </c:pt>
                <c:pt idx="1">
                  <c:v>170.99386503067481</c:v>
                </c:pt>
                <c:pt idx="2">
                  <c:v>258.50817995910018</c:v>
                </c:pt>
                <c:pt idx="3">
                  <c:v>334.10026115672514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B4-44EB-8310-6A1186987C7C}"/>
            </c:ext>
          </c:extLst>
        </c:ser>
        <c:ser>
          <c:idx val="2"/>
          <c:order val="2"/>
          <c:tx>
            <c:strRef>
              <c:f>'temperature-table 1'!$C$65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1'!$I$71:$L$71</c:f>
                <c:numCache>
                  <c:formatCode>General</c:formatCode>
                  <c:ptCount val="4"/>
                  <c:pt idx="0">
                    <c:v>13.272597114292514</c:v>
                  </c:pt>
                  <c:pt idx="1">
                    <c:v>42.630296556565597</c:v>
                  </c:pt>
                  <c:pt idx="2">
                    <c:v>18.407912729048434</c:v>
                  </c:pt>
                  <c:pt idx="3">
                    <c:v>46.95574103341383</c:v>
                  </c:pt>
                </c:numCache>
              </c:numRef>
            </c:plus>
            <c:minus>
              <c:numRef>
                <c:f>'temperature-table 1'!$I$71:$L$71</c:f>
                <c:numCache>
                  <c:formatCode>General</c:formatCode>
                  <c:ptCount val="4"/>
                  <c:pt idx="0">
                    <c:v>13.272597114292514</c:v>
                  </c:pt>
                  <c:pt idx="1">
                    <c:v>42.630296556565597</c:v>
                  </c:pt>
                  <c:pt idx="2">
                    <c:v>18.407912729048434</c:v>
                  </c:pt>
                  <c:pt idx="3">
                    <c:v>46.95574103341383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1'!$D$71:$G$71</c:f>
              <c:numCache>
                <c:formatCode>0</c:formatCode>
                <c:ptCount val="4"/>
                <c:pt idx="0">
                  <c:v>122.85915132924333</c:v>
                </c:pt>
                <c:pt idx="1">
                  <c:v>154.54907975460125</c:v>
                </c:pt>
                <c:pt idx="2">
                  <c:v>122.03885480572599</c:v>
                </c:pt>
                <c:pt idx="3">
                  <c:v>166.64989169732581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B4-44EB-8310-6A1186987C7C}"/>
            </c:ext>
          </c:extLst>
        </c:ser>
        <c:ser>
          <c:idx val="3"/>
          <c:order val="3"/>
          <c:tx>
            <c:strRef>
              <c:f>'temperature-table 1'!$C$66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1'!$I$72:$L$72</c:f>
                <c:numCache>
                  <c:formatCode>General</c:formatCode>
                  <c:ptCount val="4"/>
                  <c:pt idx="0">
                    <c:v>80.979917783406179</c:v>
                  </c:pt>
                  <c:pt idx="1">
                    <c:v>85.220104381284372</c:v>
                  </c:pt>
                  <c:pt idx="2">
                    <c:v>114.13484302465079</c:v>
                  </c:pt>
                  <c:pt idx="3">
                    <c:v>34.577575946670088</c:v>
                  </c:pt>
                </c:numCache>
              </c:numRef>
            </c:plus>
            <c:minus>
              <c:numRef>
                <c:f>'temperature-table 1'!$I$72:$L$72</c:f>
                <c:numCache>
                  <c:formatCode>General</c:formatCode>
                  <c:ptCount val="4"/>
                  <c:pt idx="0">
                    <c:v>80.979917783406179</c:v>
                  </c:pt>
                  <c:pt idx="1">
                    <c:v>85.220104381284372</c:v>
                  </c:pt>
                  <c:pt idx="2">
                    <c:v>114.13484302465079</c:v>
                  </c:pt>
                  <c:pt idx="3">
                    <c:v>34.577575946670088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1'!$D$72:$G$72</c:f>
              <c:numCache>
                <c:formatCode>0</c:formatCode>
                <c:ptCount val="4"/>
                <c:pt idx="0">
                  <c:v>422.43302658486704</c:v>
                </c:pt>
                <c:pt idx="1">
                  <c:v>524.13292433537833</c:v>
                </c:pt>
                <c:pt idx="2">
                  <c:v>573.91002044989773</c:v>
                </c:pt>
                <c:pt idx="3">
                  <c:v>641.80756179927073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B4-44EB-8310-6A1186987C7C}"/>
            </c:ext>
          </c:extLst>
        </c:ser>
        <c:ser>
          <c:idx val="4"/>
          <c:order val="4"/>
          <c:tx>
            <c:strRef>
              <c:f>'temperature-table 1'!$C$67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'temperature-table 1'!$I$73:$L$73</c:f>
                <c:numCache>
                  <c:formatCode>General</c:formatCode>
                  <c:ptCount val="4"/>
                  <c:pt idx="0">
                    <c:v>15.918351963121804</c:v>
                  </c:pt>
                  <c:pt idx="1">
                    <c:v>12.42998886493484</c:v>
                  </c:pt>
                  <c:pt idx="2">
                    <c:v>7.0698527300862208</c:v>
                  </c:pt>
                  <c:pt idx="3">
                    <c:v>35.995232699769382</c:v>
                  </c:pt>
                </c:numCache>
              </c:numRef>
            </c:plus>
            <c:minus>
              <c:numRef>
                <c:f>'temperature-table 1'!$I$73:$L$73</c:f>
                <c:numCache>
                  <c:formatCode>General</c:formatCode>
                  <c:ptCount val="4"/>
                  <c:pt idx="0">
                    <c:v>15.918351963121804</c:v>
                  </c:pt>
                  <c:pt idx="1">
                    <c:v>12.42998886493484</c:v>
                  </c:pt>
                  <c:pt idx="2">
                    <c:v>7.0698527300862208</c:v>
                  </c:pt>
                  <c:pt idx="3">
                    <c:v>35.995232699769382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'temperature-table 1'!$D$62:$G$62</c:f>
              <c:numCache>
                <c:formatCode>General</c:formatCode>
                <c:ptCount val="4"/>
                <c:pt idx="0">
                  <c:v>4</c:v>
                </c:pt>
                <c:pt idx="1">
                  <c:v>20</c:v>
                </c:pt>
                <c:pt idx="2">
                  <c:v>37</c:v>
                </c:pt>
                <c:pt idx="3">
                  <c:v>50</c:v>
                </c:pt>
              </c:numCache>
            </c:numRef>
          </c:xVal>
          <c:yVal>
            <c:numRef>
              <c:f>'temperature-table 1'!$D$73:$G$73</c:f>
              <c:numCache>
                <c:formatCode>0</c:formatCode>
                <c:ptCount val="4"/>
                <c:pt idx="0">
                  <c:v>120.3247443762781</c:v>
                </c:pt>
                <c:pt idx="1">
                  <c:v>77.566462167689153</c:v>
                </c:pt>
                <c:pt idx="2">
                  <c:v>128.72528970688481</c:v>
                </c:pt>
                <c:pt idx="3">
                  <c:v>176.70717640030094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B4-44EB-8310-6A1186987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035960"/>
        <c:axId val="339036352"/>
      </c:scatterChart>
      <c:valAx>
        <c:axId val="339035960"/>
        <c:scaling>
          <c:orientation val="minMax"/>
          <c:max val="5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 sz="1000" b="0" i="0" u="none" strike="noStrike" baseline="30000">
                    <a:effectLst/>
                  </a:rPr>
                  <a:t>o</a:t>
                </a:r>
                <a:r>
                  <a:rPr lang="en-US" sz="1000" b="0" i="0" u="none" strike="noStrike" baseline="0">
                    <a:effectLst/>
                  </a:rPr>
                  <a:t>C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036352"/>
        <c:crosses val="autoZero"/>
        <c:crossBetween val="midCat"/>
      </c:valAx>
      <c:valAx>
        <c:axId val="3390363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Methane</a:t>
                </a:r>
                <a:r>
                  <a:rPr lang="en-US" baseline="0"/>
                  <a:t> </a:t>
                </a:r>
                <a:r>
                  <a:rPr lang="en-US"/>
                  <a:t> productivity ( </a:t>
                </a:r>
                <a:r>
                  <a:rPr lang="en-US">
                    <a:latin typeface="Symbol" panose="05050102010706020507" pitchFamily="18" charset="2"/>
                  </a:rPr>
                  <a:t>m</a:t>
                </a:r>
                <a:r>
                  <a:rPr lang="en-US"/>
                  <a:t>mol/g/100d)</a:t>
                </a:r>
              </a:p>
            </c:rich>
          </c:tx>
          <c:layout>
            <c:manualLayout>
              <c:xMode val="edge"/>
              <c:yMode val="edge"/>
              <c:x val="3.9627067489429096E-2"/>
              <c:y val="0.192725080876518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035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716031048540088"/>
          <c:y val="5.3894995390909237E-2"/>
          <c:w val="0.134653568303962"/>
          <c:h val="0.254978863767666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10074702200688"/>
          <c:y val="9.6934569569336382E-2"/>
          <c:w val="0.82275646794150736"/>
          <c:h val="0.76149031666899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'temperature-table 1'!$C$45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1'!$N$80:$P$80</c:f>
              <c:numCache>
                <c:formatCode>0.00</c:formatCode>
                <c:ptCount val="3"/>
                <c:pt idx="0">
                  <c:v>4.9622489930997267</c:v>
                </c:pt>
                <c:pt idx="1">
                  <c:v>1.3906952817649059</c:v>
                </c:pt>
                <c:pt idx="2">
                  <c:v>1.2564765697092437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1A-47BE-ACA8-7140591743FC}"/>
            </c:ext>
          </c:extLst>
        </c:ser>
        <c:ser>
          <c:idx val="1"/>
          <c:order val="1"/>
          <c:tx>
            <c:strRef>
              <c:f>'temperature-table 1'!$C$46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1'!$N$81:$P$81</c:f>
              <c:numCache>
                <c:formatCode>0.00</c:formatCode>
                <c:ptCount val="3"/>
                <c:pt idx="0">
                  <c:v>3.2035098167197384</c:v>
                </c:pt>
                <c:pt idx="1">
                  <c:v>12.927546025992392</c:v>
                </c:pt>
                <c:pt idx="2">
                  <c:v>1.9670564109985502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1A-47BE-ACA8-7140591743FC}"/>
            </c:ext>
          </c:extLst>
        </c:ser>
        <c:ser>
          <c:idx val="2"/>
          <c:order val="2"/>
          <c:tx>
            <c:strRef>
              <c:f>'temperature-table 1'!$C$47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1'!$N$82:$P$82</c:f>
              <c:numCache>
                <c:formatCode>0.00</c:formatCode>
                <c:ptCount val="3"/>
                <c:pt idx="0">
                  <c:v>2.0643818416182884</c:v>
                </c:pt>
                <c:pt idx="1">
                  <c:v>1.7647792897550743</c:v>
                </c:pt>
                <c:pt idx="2">
                  <c:v>1.2294117012167816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1A-47BE-ACA8-7140591743FC}"/>
            </c:ext>
          </c:extLst>
        </c:ser>
        <c:ser>
          <c:idx val="3"/>
          <c:order val="3"/>
          <c:tx>
            <c:v>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1'!$N$83:$P$83</c:f>
              <c:numCache>
                <c:formatCode>0.00</c:formatCode>
                <c:ptCount val="3"/>
                <c:pt idx="0">
                  <c:v>2.678983496442005</c:v>
                </c:pt>
                <c:pt idx="1">
                  <c:v>2.525527087189626</c:v>
                </c:pt>
                <c:pt idx="2">
                  <c:v>1.4492198039369562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1A-47BE-ACA8-7140591743FC}"/>
            </c:ext>
          </c:extLst>
        </c:ser>
        <c:ser>
          <c:idx val="4"/>
          <c:order val="4"/>
          <c:tx>
            <c:strRef>
              <c:f>'temperature-table 1'!$C$49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1'!$N$84:$P$84</c:f>
              <c:numCache>
                <c:formatCode>0.00</c:formatCode>
                <c:ptCount val="3"/>
                <c:pt idx="0">
                  <c:v>6.3628738817235284</c:v>
                </c:pt>
                <c:pt idx="1">
                  <c:v>2.806835999561379</c:v>
                </c:pt>
                <c:pt idx="2">
                  <c:v>1.6687061092869171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1A-47BE-ACA8-714059174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037136"/>
        <c:axId val="339037528"/>
      </c:scatterChart>
      <c:valAx>
        <c:axId val="339037136"/>
        <c:scaling>
          <c:orientation val="minMax"/>
          <c:max val="5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 baseline="30000"/>
                  <a:t>o</a:t>
                </a:r>
                <a:r>
                  <a:rPr lang="en-US"/>
                  <a:t>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037528"/>
        <c:crossesAt val="0.5"/>
        <c:crossBetween val="midCat"/>
      </c:valAx>
      <c:valAx>
        <c:axId val="339037528"/>
        <c:scaling>
          <c:logBase val="10"/>
          <c:orientation val="minMax"/>
          <c:max val="50"/>
          <c:min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Q10 for Hydrogen</a:t>
                </a:r>
              </a:p>
            </c:rich>
          </c:tx>
          <c:layout>
            <c:manualLayout>
              <c:xMode val="edge"/>
              <c:yMode val="edge"/>
              <c:x val="3.1761529808773906E-2"/>
              <c:y val="0.295289257481867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037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51928124369069"/>
          <c:y val="5.3894919939741298E-2"/>
          <c:w val="0.12664365031294164"/>
          <c:h val="0.41968907732687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10074702200688"/>
          <c:y val="9.6934569569336382E-2"/>
          <c:w val="0.82275646794150736"/>
          <c:h val="0.761490316668996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'temperature-table 1'!$C$45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1'!$N$86:$P$86</c:f>
              <c:numCache>
                <c:formatCode>0.00</c:formatCode>
                <c:ptCount val="3"/>
                <c:pt idx="0">
                  <c:v>2.1396107217969629</c:v>
                </c:pt>
                <c:pt idx="1">
                  <c:v>1.1293815097079067</c:v>
                </c:pt>
                <c:pt idx="2">
                  <c:v>1.2425667888681697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38-4894-B393-3D1A8D51327C}"/>
            </c:ext>
          </c:extLst>
        </c:ser>
        <c:ser>
          <c:idx val="1"/>
          <c:order val="1"/>
          <c:tx>
            <c:strRef>
              <c:f>'temperature-table 1'!$C$46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1'!$N$87:$P$87</c:f>
              <c:numCache>
                <c:formatCode>0.00</c:formatCode>
                <c:ptCount val="3"/>
                <c:pt idx="0">
                  <c:v>13.144271948102821</c:v>
                </c:pt>
                <c:pt idx="1">
                  <c:v>4.4133628870338635</c:v>
                </c:pt>
                <c:pt idx="2">
                  <c:v>1.2928669099558614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38-4894-B393-3D1A8D51327C}"/>
            </c:ext>
          </c:extLst>
        </c:ser>
        <c:ser>
          <c:idx val="2"/>
          <c:order val="2"/>
          <c:tx>
            <c:strRef>
              <c:f>'temperature-table 1'!$C$47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1'!$N$88:$P$88</c:f>
              <c:numCache>
                <c:formatCode>0.00</c:formatCode>
                <c:ptCount val="3"/>
                <c:pt idx="0">
                  <c:v>1.6426965460195204</c:v>
                </c:pt>
                <c:pt idx="1">
                  <c:v>1.2616896264376696</c:v>
                </c:pt>
                <c:pt idx="2">
                  <c:v>1.0529975317653271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38-4894-B393-3D1A8D51327C}"/>
            </c:ext>
          </c:extLst>
        </c:ser>
        <c:ser>
          <c:idx val="3"/>
          <c:order val="3"/>
          <c:tx>
            <c:v>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1'!$N$89:$P$89</c:f>
              <c:numCache>
                <c:formatCode>0.00</c:formatCode>
                <c:ptCount val="3"/>
                <c:pt idx="0">
                  <c:v>1.5530429299467232</c:v>
                </c:pt>
                <c:pt idx="1">
                  <c:v>1.2615882492417003</c:v>
                </c:pt>
                <c:pt idx="2">
                  <c:v>0.95748819150947984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38-4894-B393-3D1A8D51327C}"/>
            </c:ext>
          </c:extLst>
        </c:ser>
        <c:ser>
          <c:idx val="4"/>
          <c:order val="4"/>
          <c:tx>
            <c:strRef>
              <c:f>'temperature-table 1'!$C$49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'temperature-table 1'!$N$79:$P$79</c:f>
              <c:numCache>
                <c:formatCode>General</c:formatCode>
                <c:ptCount val="3"/>
                <c:pt idx="0">
                  <c:v>12</c:v>
                </c:pt>
                <c:pt idx="1">
                  <c:v>29</c:v>
                </c:pt>
                <c:pt idx="2">
                  <c:v>41</c:v>
                </c:pt>
              </c:numCache>
            </c:numRef>
          </c:xVal>
          <c:yVal>
            <c:numRef>
              <c:f>'temperature-table 1'!$N$90:$P$90</c:f>
              <c:numCache>
                <c:formatCode>0.00</c:formatCode>
                <c:ptCount val="3"/>
                <c:pt idx="0">
                  <c:v>1</c:v>
                </c:pt>
                <c:pt idx="1">
                  <c:v>43.155995417701341</c:v>
                </c:pt>
                <c:pt idx="2">
                  <c:v>1.3700251157492129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38-4894-B393-3D1A8D513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321136"/>
        <c:axId val="339321528"/>
      </c:scatterChart>
      <c:valAx>
        <c:axId val="339321136"/>
        <c:scaling>
          <c:orientation val="minMax"/>
          <c:max val="5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 baseline="30000"/>
                  <a:t>o</a:t>
                </a:r>
                <a:r>
                  <a:rPr lang="en-US"/>
                  <a:t>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321528"/>
        <c:crossesAt val="0.5"/>
        <c:crossBetween val="midCat"/>
      </c:valAx>
      <c:valAx>
        <c:axId val="339321528"/>
        <c:scaling>
          <c:logBase val="10"/>
          <c:orientation val="minMax"/>
          <c:max val="50"/>
          <c:min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Q10 for Methane</a:t>
                </a:r>
              </a:p>
            </c:rich>
          </c:tx>
          <c:layout>
            <c:manualLayout>
              <c:xMode val="edge"/>
              <c:yMode val="edge"/>
              <c:x val="1.7475815523059619E-2"/>
              <c:y val="0.366295174641631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321136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51928124369069"/>
          <c:y val="5.3894919939741298E-2"/>
          <c:w val="0.12664365031294164"/>
          <c:h val="0.41968907732687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28574</xdr:colOff>
      <xdr:row>2</xdr:row>
      <xdr:rowOff>95250</xdr:rowOff>
    </xdr:from>
    <xdr:to>
      <xdr:col>14</xdr:col>
      <xdr:colOff>285749</xdr:colOff>
      <xdr:row>28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2D2952-04ED-4DC9-982C-C3F953E92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7</xdr:row>
      <xdr:rowOff>114300</xdr:rowOff>
    </xdr:from>
    <xdr:to>
      <xdr:col>21</xdr:col>
      <xdr:colOff>228600</xdr:colOff>
      <xdr:row>29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3317A6-B296-4892-8B78-EFF63EBF6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371475</xdr:colOff>
      <xdr:row>7</xdr:row>
      <xdr:rowOff>114300</xdr:rowOff>
    </xdr:from>
    <xdr:to>
      <xdr:col>26</xdr:col>
      <xdr:colOff>390524</xdr:colOff>
      <xdr:row>30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7C7ACC-1F79-4DC3-9231-80009085E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390524</xdr:colOff>
      <xdr:row>41</xdr:row>
      <xdr:rowOff>142875</xdr:rowOff>
    </xdr:from>
    <xdr:to>
      <xdr:col>20</xdr:col>
      <xdr:colOff>533399</xdr:colOff>
      <xdr:row>58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4CD7D2-4E01-4AC0-9625-376B88CB7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43</xdr:row>
      <xdr:rowOff>28574</xdr:rowOff>
    </xdr:from>
    <xdr:to>
      <xdr:col>29</xdr:col>
      <xdr:colOff>152400</xdr:colOff>
      <xdr:row>60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6FA2D1-5D81-4B73-933E-EC987001A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352424</xdr:colOff>
      <xdr:row>59</xdr:row>
      <xdr:rowOff>38100</xdr:rowOff>
    </xdr:from>
    <xdr:to>
      <xdr:col>20</xdr:col>
      <xdr:colOff>495299</xdr:colOff>
      <xdr:row>76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823ACE-74AE-4B27-A881-53BF43E6F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542925</xdr:colOff>
      <xdr:row>60</xdr:row>
      <xdr:rowOff>180974</xdr:rowOff>
    </xdr:from>
    <xdr:to>
      <xdr:col>29</xdr:col>
      <xdr:colOff>57150</xdr:colOff>
      <xdr:row>78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942D92D-CB6E-4E31-BED2-9AD11E377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285750</xdr:colOff>
      <xdr:row>76</xdr:row>
      <xdr:rowOff>123825</xdr:rowOff>
    </xdr:from>
    <xdr:to>
      <xdr:col>27</xdr:col>
      <xdr:colOff>133350</xdr:colOff>
      <xdr:row>93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2F1D51D-EE88-4E73-9E5A-1F490DAD8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295275</xdr:colOff>
      <xdr:row>93</xdr:row>
      <xdr:rowOff>161925</xdr:rowOff>
    </xdr:from>
    <xdr:to>
      <xdr:col>27</xdr:col>
      <xdr:colOff>142875</xdr:colOff>
      <xdr:row>110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6F372DC-9B05-426C-9A07-0EB672D25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.AD.EPA.GOV\ORD\CIN\USERS\MAIN\Q-Z\xhuang\Net%20MyDocuments\EXperiment\gas%20analysis\gas%20factor%20study-summary-2015-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.ad.epa.gov\ord\CIN\USERS\MAIN\Q-Z\xhuang\Net%20MyDocuments\EXperiment\gas%20analysis\Gas%20-SC-50-su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.AD.EPA.GOV\ORD\CIN\USERS\MAIN\Q-Z\xhuang\Net%20MyDocuments\manscript-SC\Gas-Figure\liquid%20to%20solid%20rat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huang\AppData\Local\Microsoft\Windows\INetCache\Content.Outlook\XEY6GCPO\correlation-Figure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table 2"/>
      <sheetName val="size-table 3"/>
      <sheetName val="chemical-table 4"/>
      <sheetName val="time"/>
      <sheetName val="temperature-tabl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4">
          <cell r="D44">
            <v>4</v>
          </cell>
          <cell r="E44">
            <v>20</v>
          </cell>
          <cell r="F44">
            <v>37</v>
          </cell>
          <cell r="G44">
            <v>50</v>
          </cell>
        </row>
        <row r="45">
          <cell r="C45" t="str">
            <v>A</v>
          </cell>
          <cell r="D45">
            <v>23.282208588957054</v>
          </cell>
          <cell r="E45">
            <v>302.07157464212679</v>
          </cell>
          <cell r="F45">
            <v>529.18098159509202</v>
          </cell>
          <cell r="G45">
            <v>712.04089979550099</v>
          </cell>
          <cell r="I45">
            <v>4.1905837461730542</v>
          </cell>
          <cell r="J45">
            <v>36.6278420602357</v>
          </cell>
          <cell r="K45">
            <v>98.29651874175407</v>
          </cell>
          <cell r="L45">
            <v>8.1150986830653409</v>
          </cell>
        </row>
        <row r="46">
          <cell r="C46" t="str">
            <v>B</v>
          </cell>
          <cell r="D46">
            <v>0</v>
          </cell>
          <cell r="E46">
            <v>0.64417177914110435</v>
          </cell>
          <cell r="F46">
            <v>49.955010224948879</v>
          </cell>
          <cell r="G46">
            <v>120.37627811860941</v>
          </cell>
          <cell r="I46">
            <v>0</v>
          </cell>
          <cell r="J46">
            <v>0.91099646655935584</v>
          </cell>
          <cell r="K46">
            <v>4.9280570762448921</v>
          </cell>
          <cell r="L46">
            <v>5.6337178312940566</v>
          </cell>
        </row>
        <row r="47">
          <cell r="C47" t="str">
            <v>C</v>
          </cell>
          <cell r="D47">
            <v>17.849182004089979</v>
          </cell>
          <cell r="E47">
            <v>56.922290388548056</v>
          </cell>
          <cell r="F47">
            <v>149.50511247443762</v>
          </cell>
          <cell r="G47">
            <v>195.5521472392638</v>
          </cell>
          <cell r="I47">
            <v>2.9188037583334223</v>
          </cell>
          <cell r="J47">
            <v>11.264543610313297</v>
          </cell>
          <cell r="K47">
            <v>1.7005267375774435</v>
          </cell>
          <cell r="L47">
            <v>8.6212078311537699</v>
          </cell>
        </row>
        <row r="48">
          <cell r="C48" t="str">
            <v>D</v>
          </cell>
          <cell r="D48">
            <v>16.317791411042943</v>
          </cell>
          <cell r="E48">
            <v>78.961145194274039</v>
          </cell>
          <cell r="F48">
            <v>381.42740286298573</v>
          </cell>
          <cell r="G48">
            <v>617.85480572597146</v>
          </cell>
          <cell r="I48">
            <v>1.546091146103594</v>
          </cell>
          <cell r="J48">
            <v>2.9267569020891093</v>
          </cell>
          <cell r="K48">
            <v>106.91917259904555</v>
          </cell>
          <cell r="L48">
            <v>124.5408656748365</v>
          </cell>
        </row>
        <row r="49">
          <cell r="C49" t="str">
            <v>E</v>
          </cell>
          <cell r="D49">
            <v>6.4456714383094749</v>
          </cell>
          <cell r="E49">
            <v>124.48398091342878</v>
          </cell>
          <cell r="F49">
            <v>719.58554873892308</v>
          </cell>
          <cell r="G49">
            <v>1400.1554192229041</v>
          </cell>
          <cell r="I49">
            <v>1.6612145801528888</v>
          </cell>
          <cell r="J49">
            <v>11.674410384175623</v>
          </cell>
          <cell r="K49">
            <v>65.499983115107682</v>
          </cell>
          <cell r="L49">
            <v>91.172099927296998</v>
          </cell>
        </row>
        <row r="51">
          <cell r="D51">
            <v>19.591002044989775</v>
          </cell>
          <cell r="E51">
            <v>66.159509202453989</v>
          </cell>
          <cell r="F51">
            <v>81.361963190184056</v>
          </cell>
          <cell r="G51">
            <v>107.9038854805726</v>
          </cell>
          <cell r="I51">
            <v>3.493599147948252</v>
          </cell>
          <cell r="J51">
            <v>3.0019502612336897</v>
          </cell>
          <cell r="K51">
            <v>13.933907859945935</v>
          </cell>
          <cell r="L51">
            <v>1.587736698860577</v>
          </cell>
        </row>
        <row r="52">
          <cell r="D52">
            <v>0</v>
          </cell>
          <cell r="E52">
            <v>6.1656441717791424</v>
          </cell>
          <cell r="F52">
            <v>76.928425357873223</v>
          </cell>
          <cell r="G52">
            <v>107.42535787321063</v>
          </cell>
          <cell r="I52">
            <v>0</v>
          </cell>
          <cell r="J52">
            <v>8.719537608496692</v>
          </cell>
          <cell r="K52">
            <v>13.540588750574347</v>
          </cell>
          <cell r="L52">
            <v>3.9939241914872103</v>
          </cell>
        </row>
        <row r="53">
          <cell r="D53">
            <v>22.360429447852759</v>
          </cell>
          <cell r="E53">
            <v>49.473415132924337</v>
          </cell>
          <cell r="F53">
            <v>73.449897750511255</v>
          </cell>
          <cell r="G53">
            <v>78.550102249488759</v>
          </cell>
          <cell r="I53">
            <v>2.1712082452997978</v>
          </cell>
          <cell r="J53">
            <v>12.182770207559669</v>
          </cell>
          <cell r="K53">
            <v>0.70855280732394244</v>
          </cell>
          <cell r="L53">
            <v>1.7323393126001736</v>
          </cell>
        </row>
        <row r="54">
          <cell r="D54">
            <v>121.57361963190186</v>
          </cell>
          <cell r="E54">
            <v>245.88548057259717</v>
          </cell>
          <cell r="F54">
            <v>365</v>
          </cell>
          <cell r="G54">
            <v>344.95807770961147</v>
          </cell>
          <cell r="I54">
            <v>1.0020961132153063</v>
          </cell>
          <cell r="J54">
            <v>3.6497699707870019</v>
          </cell>
          <cell r="K54">
            <v>25</v>
          </cell>
          <cell r="L54">
            <v>16.442040094579973</v>
          </cell>
        </row>
        <row r="55">
          <cell r="D55">
            <v>0</v>
          </cell>
          <cell r="E55">
            <v>0</v>
          </cell>
          <cell r="F55">
            <v>60.196319018404907</v>
          </cell>
          <cell r="G55">
            <v>90.639400136332654</v>
          </cell>
          <cell r="I55">
            <v>0</v>
          </cell>
          <cell r="J55">
            <v>0</v>
          </cell>
          <cell r="K55">
            <v>1.4523747161198122</v>
          </cell>
          <cell r="L55">
            <v>6.2312101310953762</v>
          </cell>
        </row>
        <row r="62">
          <cell r="D62">
            <v>4</v>
          </cell>
          <cell r="E62">
            <v>20</v>
          </cell>
          <cell r="F62">
            <v>37</v>
          </cell>
          <cell r="G62">
            <v>50</v>
          </cell>
        </row>
        <row r="63">
          <cell r="C63" t="str">
            <v>A</v>
          </cell>
          <cell r="D63">
            <v>1165.2832310838448</v>
          </cell>
          <cell r="E63">
            <v>1143.2842535787322</v>
          </cell>
          <cell r="F63">
            <v>1261.2218813905931</v>
          </cell>
          <cell r="G63">
            <v>2177.7031725661836</v>
          </cell>
          <cell r="I63">
            <v>131.0215144854142</v>
          </cell>
          <cell r="J63">
            <v>136.36604886097376</v>
          </cell>
          <cell r="K63">
            <v>283.13047167596159</v>
          </cell>
          <cell r="L63">
            <v>188.69376913942602</v>
          </cell>
        </row>
        <row r="64">
          <cell r="C64" t="str">
            <v>B</v>
          </cell>
          <cell r="D64">
            <v>195.36247443762778</v>
          </cell>
          <cell r="E64">
            <v>490.49488752556238</v>
          </cell>
          <cell r="F64">
            <v>447.1155419222905</v>
          </cell>
          <cell r="G64">
            <v>597.90899643701027</v>
          </cell>
          <cell r="I64">
            <v>83.340808842798978</v>
          </cell>
          <cell r="J64">
            <v>139.14241904477376</v>
          </cell>
          <cell r="K64">
            <v>40.386063991327369</v>
          </cell>
          <cell r="L64">
            <v>183.58504643890174</v>
          </cell>
        </row>
        <row r="65">
          <cell r="C65" t="str">
            <v>C</v>
          </cell>
          <cell r="D65">
            <v>409.86835378323104</v>
          </cell>
          <cell r="E65">
            <v>673.72188139059324</v>
          </cell>
          <cell r="F65">
            <v>421.16155419222906</v>
          </cell>
          <cell r="G65">
            <v>859.58996604203992</v>
          </cell>
          <cell r="I65">
            <v>89.740483069536552</v>
          </cell>
          <cell r="J65">
            <v>11.365765439930925</v>
          </cell>
          <cell r="K65">
            <v>115.6878750962137</v>
          </cell>
          <cell r="L65">
            <v>253.13333956648862</v>
          </cell>
        </row>
        <row r="66">
          <cell r="C66" t="str">
            <v>D</v>
          </cell>
          <cell r="D66">
            <v>1265.664008179959</v>
          </cell>
          <cell r="E66">
            <v>1073.3701431492841</v>
          </cell>
          <cell r="F66">
            <v>832.22494887525556</v>
          </cell>
          <cell r="G66">
            <v>1354.6546742782866</v>
          </cell>
          <cell r="I66">
            <v>368.03939794469972</v>
          </cell>
          <cell r="J66">
            <v>30.887118294774385</v>
          </cell>
          <cell r="K66">
            <v>290.96937936678347</v>
          </cell>
          <cell r="L66">
            <v>198.61690472208218</v>
          </cell>
        </row>
        <row r="67">
          <cell r="C67" t="str">
            <v>E</v>
          </cell>
          <cell r="D67">
            <v>2305.3725153374235</v>
          </cell>
          <cell r="E67">
            <v>2239.0797546012273</v>
          </cell>
          <cell r="F67">
            <v>2647.2992501704157</v>
          </cell>
          <cell r="G67">
            <v>3119.5918309157673</v>
          </cell>
          <cell r="I67">
            <v>619.3612293951827</v>
          </cell>
          <cell r="J67">
            <v>657.13090154006397</v>
          </cell>
          <cell r="K67">
            <v>140.93241096524051</v>
          </cell>
          <cell r="L67">
            <v>199.83529332269939</v>
          </cell>
        </row>
        <row r="69">
          <cell r="D69">
            <v>110.41411042944783</v>
          </cell>
          <cell r="E69">
            <v>175.69938650306747</v>
          </cell>
          <cell r="F69">
            <v>171.04907975460122</v>
          </cell>
          <cell r="G69">
            <v>277.29370681060078</v>
          </cell>
          <cell r="I69">
            <v>8.6083867454021483</v>
          </cell>
          <cell r="J69">
            <v>13.196434529874113</v>
          </cell>
          <cell r="K69">
            <v>1.5009751306168386</v>
          </cell>
          <cell r="L69">
            <v>13.710341035307428</v>
          </cell>
        </row>
        <row r="70">
          <cell r="D70">
            <v>124.54550102249489</v>
          </cell>
          <cell r="E70">
            <v>170.99386503067481</v>
          </cell>
          <cell r="F70">
            <v>258.50817995910018</v>
          </cell>
          <cell r="G70">
            <v>334.10026115672514</v>
          </cell>
          <cell r="I70">
            <v>6.8895257721508321</v>
          </cell>
          <cell r="J70">
            <v>11.088128421550989</v>
          </cell>
          <cell r="K70">
            <v>58.721675413506269</v>
          </cell>
          <cell r="L70">
            <v>53.486778576697247</v>
          </cell>
        </row>
        <row r="71">
          <cell r="D71">
            <v>122.85915132924333</v>
          </cell>
          <cell r="E71">
            <v>154.54907975460125</v>
          </cell>
          <cell r="F71">
            <v>122.03885480572599</v>
          </cell>
          <cell r="G71">
            <v>166.64989169732581</v>
          </cell>
          <cell r="I71">
            <v>13.272597114292514</v>
          </cell>
          <cell r="J71">
            <v>42.630296556565597</v>
          </cell>
          <cell r="K71">
            <v>18.407912729048434</v>
          </cell>
          <cell r="L71">
            <v>46.95574103341383</v>
          </cell>
        </row>
        <row r="72">
          <cell r="D72">
            <v>422.43302658486704</v>
          </cell>
          <cell r="E72">
            <v>524.13292433537833</v>
          </cell>
          <cell r="F72">
            <v>573.91002044989773</v>
          </cell>
          <cell r="G72">
            <v>641.80756179927073</v>
          </cell>
          <cell r="I72">
            <v>80.979917783406179</v>
          </cell>
          <cell r="J72">
            <v>85.220104381284372</v>
          </cell>
          <cell r="K72">
            <v>114.13484302465079</v>
          </cell>
          <cell r="L72">
            <v>34.577575946670088</v>
          </cell>
        </row>
        <row r="73">
          <cell r="D73">
            <v>120.3247443762781</v>
          </cell>
          <cell r="E73">
            <v>77.566462167689153</v>
          </cell>
          <cell r="F73">
            <v>128.72528970688481</v>
          </cell>
          <cell r="G73">
            <v>176.70717640030094</v>
          </cell>
          <cell r="I73">
            <v>15.918351963121804</v>
          </cell>
          <cell r="J73">
            <v>12.42998886493484</v>
          </cell>
          <cell r="K73">
            <v>7.0698527300862208</v>
          </cell>
          <cell r="L73">
            <v>35.995232699769382</v>
          </cell>
        </row>
        <row r="79">
          <cell r="N79">
            <v>12</v>
          </cell>
          <cell r="O79">
            <v>29</v>
          </cell>
          <cell r="P79">
            <v>41</v>
          </cell>
        </row>
        <row r="80">
          <cell r="N80">
            <v>4.9622489930997267</v>
          </cell>
          <cell r="O80">
            <v>1.3906952817649059</v>
          </cell>
          <cell r="P80">
            <v>1.2564765697092437</v>
          </cell>
        </row>
        <row r="81">
          <cell r="N81">
            <v>3.2035098167197384</v>
          </cell>
          <cell r="O81">
            <v>12.927546025992392</v>
          </cell>
          <cell r="P81">
            <v>1.9670564109985502</v>
          </cell>
        </row>
        <row r="82">
          <cell r="N82">
            <v>2.0643818416182884</v>
          </cell>
          <cell r="O82">
            <v>1.7647792897550743</v>
          </cell>
          <cell r="P82">
            <v>1.2294117012167816</v>
          </cell>
        </row>
        <row r="83">
          <cell r="N83">
            <v>2.678983496442005</v>
          </cell>
          <cell r="O83">
            <v>2.525527087189626</v>
          </cell>
          <cell r="P83">
            <v>1.4492198039369562</v>
          </cell>
        </row>
        <row r="84">
          <cell r="N84">
            <v>6.3628738817235284</v>
          </cell>
          <cell r="O84">
            <v>2.806835999561379</v>
          </cell>
          <cell r="P84">
            <v>1.6687061092869171</v>
          </cell>
        </row>
        <row r="86">
          <cell r="N86">
            <v>2.1396107217969629</v>
          </cell>
          <cell r="O86">
            <v>1.1293815097079067</v>
          </cell>
          <cell r="P86">
            <v>1.2425667888681697</v>
          </cell>
        </row>
        <row r="87">
          <cell r="N87">
            <v>13.144271948102821</v>
          </cell>
          <cell r="O87">
            <v>4.4133628870338635</v>
          </cell>
          <cell r="P87">
            <v>1.2928669099558614</v>
          </cell>
        </row>
        <row r="88">
          <cell r="N88">
            <v>1.6426965460195204</v>
          </cell>
          <cell r="O88">
            <v>1.2616896264376696</v>
          </cell>
          <cell r="P88">
            <v>1.0529975317653271</v>
          </cell>
        </row>
        <row r="89">
          <cell r="N89">
            <v>1.5530429299467232</v>
          </cell>
          <cell r="O89">
            <v>1.2615882492417003</v>
          </cell>
          <cell r="P89">
            <v>0.95748819150947984</v>
          </cell>
        </row>
        <row r="90">
          <cell r="N90">
            <v>1</v>
          </cell>
          <cell r="O90">
            <v>43.155995417701341</v>
          </cell>
          <cell r="P90">
            <v>1.3700251157492129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5-2010"/>
      <sheetName val="6-23-10"/>
      <sheetName val="3-30-10"/>
      <sheetName val="Calib Curves"/>
      <sheetName val="4-9-10"/>
      <sheetName val="TEM"/>
      <sheetName val="metal-wat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"/>
    </sheetNames>
    <sheetDataSet>
      <sheetData sheetId="0">
        <row r="6">
          <cell r="D6">
            <v>0.5</v>
          </cell>
          <cell r="E6">
            <v>407.55316973415131</v>
          </cell>
          <cell r="F6">
            <v>123.24948875255623</v>
          </cell>
          <cell r="G6">
            <v>276.20245398773005</v>
          </cell>
          <cell r="H6">
            <v>680.26073619631916</v>
          </cell>
          <cell r="I6">
            <v>871.93558282208596</v>
          </cell>
          <cell r="J6">
            <v>0.5</v>
          </cell>
          <cell r="K6">
            <v>41.085940641827008</v>
          </cell>
          <cell r="L6">
            <v>116.84758805840525</v>
          </cell>
          <cell r="M6">
            <v>19.772961402750205</v>
          </cell>
          <cell r="N6">
            <v>37.89311493045701</v>
          </cell>
          <cell r="O6">
            <v>502.62277907126952</v>
          </cell>
        </row>
        <row r="7">
          <cell r="D7">
            <v>1</v>
          </cell>
          <cell r="E7">
            <v>654.3251533742332</v>
          </cell>
          <cell r="F7">
            <v>323.36400817995911</v>
          </cell>
          <cell r="G7">
            <v>391.63190184049085</v>
          </cell>
          <cell r="H7">
            <v>913.61963190184053</v>
          </cell>
          <cell r="I7">
            <v>1963</v>
          </cell>
          <cell r="J7">
            <v>1</v>
          </cell>
          <cell r="K7">
            <v>41.284046222650126</v>
          </cell>
          <cell r="L7">
            <v>98.835886491003237</v>
          </cell>
          <cell r="M7">
            <v>52.253600500934759</v>
          </cell>
          <cell r="N7">
            <v>345.86631564687798</v>
          </cell>
          <cell r="O7">
            <v>204.49897750511249</v>
          </cell>
        </row>
        <row r="8">
          <cell r="D8">
            <v>5</v>
          </cell>
          <cell r="E8">
            <v>883.04294478527618</v>
          </cell>
          <cell r="F8">
            <v>396.00715746421264</v>
          </cell>
          <cell r="G8">
            <v>499.1922290388548</v>
          </cell>
          <cell r="H8">
            <v>1195.7852760736198</v>
          </cell>
          <cell r="I8">
            <v>2126.7893660531699</v>
          </cell>
          <cell r="J8">
            <v>5</v>
          </cell>
          <cell r="K8">
            <v>331.22096292733335</v>
          </cell>
          <cell r="L8">
            <v>6.1470571100695652</v>
          </cell>
          <cell r="M8">
            <v>5</v>
          </cell>
          <cell r="N8">
            <v>253.54911498325478</v>
          </cell>
          <cell r="O8">
            <v>105</v>
          </cell>
        </row>
        <row r="9">
          <cell r="D9">
            <v>10</v>
          </cell>
          <cell r="E9">
            <v>974.33946830265859</v>
          </cell>
          <cell r="F9">
            <v>492.40184049079767</v>
          </cell>
          <cell r="G9">
            <v>536.69938650306744</v>
          </cell>
          <cell r="H9">
            <v>1231.0838445807772</v>
          </cell>
          <cell r="I9">
            <v>2138.9263803680983</v>
          </cell>
          <cell r="J9">
            <v>10</v>
          </cell>
          <cell r="K9">
            <v>269.90656264947529</v>
          </cell>
          <cell r="L9">
            <v>34.844891832826718</v>
          </cell>
          <cell r="M9">
            <v>8</v>
          </cell>
          <cell r="N9">
            <v>277.9146553983735</v>
          </cell>
          <cell r="O9">
            <v>231.78352956317315</v>
          </cell>
        </row>
        <row r="10">
          <cell r="D10">
            <v>20</v>
          </cell>
          <cell r="E10">
            <v>1301.8364008179958</v>
          </cell>
          <cell r="F10">
            <v>357.43149284253582</v>
          </cell>
          <cell r="G10">
            <v>513.86503067484659</v>
          </cell>
          <cell r="H10">
            <v>809.81595092024543</v>
          </cell>
          <cell r="I10">
            <v>3285</v>
          </cell>
          <cell r="J10">
            <v>20</v>
          </cell>
          <cell r="K10">
            <v>112.80160692597171</v>
          </cell>
          <cell r="L10">
            <v>109.74759972379155</v>
          </cell>
          <cell r="M10">
            <v>151.3237432261958</v>
          </cell>
          <cell r="N10">
            <v>118.73368218512253</v>
          </cell>
          <cell r="O10">
            <v>550</v>
          </cell>
        </row>
        <row r="12">
          <cell r="E12">
            <v>112.68302658486709</v>
          </cell>
          <cell r="F12">
            <v>123.68916155419222</v>
          </cell>
          <cell r="G12">
            <v>78.349693251533736</v>
          </cell>
          <cell r="H12">
            <v>314.58588957055218</v>
          </cell>
          <cell r="I12">
            <v>65.916155419222903</v>
          </cell>
          <cell r="J12">
            <v>0.5</v>
          </cell>
          <cell r="K12">
            <v>3.8811341527703433</v>
          </cell>
          <cell r="L12">
            <v>45.092879068550715</v>
          </cell>
          <cell r="M12">
            <v>2</v>
          </cell>
          <cell r="N12">
            <v>47.046460380172498</v>
          </cell>
          <cell r="O12">
            <v>20.096871257526896</v>
          </cell>
        </row>
        <row r="13">
          <cell r="E13">
            <v>127.29856850715746</v>
          </cell>
          <cell r="F13">
            <v>164.18200408997953</v>
          </cell>
          <cell r="G13">
            <v>84.498977505112478</v>
          </cell>
          <cell r="H13">
            <v>282.3885480572597</v>
          </cell>
          <cell r="I13">
            <v>94</v>
          </cell>
          <cell r="J13">
            <v>1</v>
          </cell>
          <cell r="K13">
            <v>3.2130700772934735</v>
          </cell>
          <cell r="L13">
            <v>2.2702610357113979</v>
          </cell>
          <cell r="M13">
            <v>10.295706098258105</v>
          </cell>
          <cell r="N13">
            <v>123.20142690612235</v>
          </cell>
          <cell r="O13">
            <v>24.900570085955589</v>
          </cell>
        </row>
        <row r="14">
          <cell r="E14">
            <v>112.5398773006135</v>
          </cell>
          <cell r="F14">
            <v>170.99182004089982</v>
          </cell>
          <cell r="G14">
            <v>95.116564417177898</v>
          </cell>
          <cell r="H14">
            <v>358.94478527607356</v>
          </cell>
          <cell r="I14">
            <v>84.151329243353786</v>
          </cell>
          <cell r="J14">
            <v>5</v>
          </cell>
          <cell r="K14">
            <v>17.213495139559704</v>
          </cell>
          <cell r="L14">
            <v>12.016477201759125</v>
          </cell>
          <cell r="M14">
            <v>4</v>
          </cell>
          <cell r="N14">
            <v>18.23728164483585</v>
          </cell>
          <cell r="O14">
            <v>9.5726930295602131</v>
          </cell>
        </row>
        <row r="15">
          <cell r="E15">
            <v>124.5961145194274</v>
          </cell>
          <cell r="F15">
            <v>172.99693251533742</v>
          </cell>
          <cell r="G15">
            <v>93.234151329243346</v>
          </cell>
          <cell r="H15">
            <v>385.21267893660536</v>
          </cell>
          <cell r="I15">
            <v>66.86707566462168</v>
          </cell>
          <cell r="J15">
            <v>10</v>
          </cell>
          <cell r="K15">
            <v>24.01126401145731</v>
          </cell>
          <cell r="L15">
            <v>5</v>
          </cell>
          <cell r="M15">
            <v>7.3038780199862083</v>
          </cell>
          <cell r="N15">
            <v>20.044814316580652</v>
          </cell>
          <cell r="O15">
            <v>17.716712235373389</v>
          </cell>
        </row>
        <row r="16">
          <cell r="E16">
            <v>165.76687116564418</v>
          </cell>
          <cell r="F16">
            <v>199.72597137014316</v>
          </cell>
          <cell r="G16">
            <v>99.623721881390608</v>
          </cell>
          <cell r="H16">
            <v>383.67416496250854</v>
          </cell>
          <cell r="I16">
            <v>105.63599182004091</v>
          </cell>
          <cell r="J16">
            <v>20</v>
          </cell>
          <cell r="K16">
            <v>8.1960761467593688</v>
          </cell>
          <cell r="L16">
            <v>31.974529950096056</v>
          </cell>
          <cell r="M16">
            <v>28.070259379127375</v>
          </cell>
          <cell r="N16">
            <v>20.670561344859244</v>
          </cell>
          <cell r="O16">
            <v>21.518040096003887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"/>
    </sheetNames>
    <sheetDataSet>
      <sheetData sheetId="0">
        <row r="2">
          <cell r="H2" t="str">
            <v xml:space="preserve"> Productivity  of H2(umol/g)</v>
          </cell>
        </row>
        <row r="3">
          <cell r="G3">
            <v>5</v>
          </cell>
          <cell r="H3">
            <v>0.31412944413350891</v>
          </cell>
        </row>
        <row r="4">
          <cell r="G4">
            <v>5</v>
          </cell>
          <cell r="H4">
            <v>0.1950309543455625</v>
          </cell>
        </row>
        <row r="5">
          <cell r="G5">
            <v>5</v>
          </cell>
          <cell r="H5">
            <v>0.58540574326535721</v>
          </cell>
        </row>
        <row r="6">
          <cell r="G6">
            <v>5</v>
          </cell>
          <cell r="H6">
            <v>0.93302204405948219</v>
          </cell>
        </row>
        <row r="7">
          <cell r="G7">
            <v>3</v>
          </cell>
          <cell r="H7">
            <v>1.0681679426927144</v>
          </cell>
        </row>
        <row r="8">
          <cell r="G8">
            <v>4</v>
          </cell>
          <cell r="H8">
            <v>0.84530813491810708</v>
          </cell>
        </row>
        <row r="9">
          <cell r="G9">
            <v>4</v>
          </cell>
          <cell r="H9">
            <v>0.82697510718212508</v>
          </cell>
        </row>
        <row r="10">
          <cell r="G10">
            <v>5</v>
          </cell>
          <cell r="H10">
            <v>0</v>
          </cell>
        </row>
        <row r="11">
          <cell r="G11">
            <v>3</v>
          </cell>
          <cell r="H11">
            <v>0.64571653377000016</v>
          </cell>
        </row>
        <row r="12">
          <cell r="G12">
            <v>5</v>
          </cell>
          <cell r="H12">
            <v>0.75807410714285717</v>
          </cell>
        </row>
        <row r="13">
          <cell r="G13">
            <v>4</v>
          </cell>
          <cell r="H13">
            <v>1.5108980395025002</v>
          </cell>
        </row>
        <row r="14">
          <cell r="G14">
            <v>7</v>
          </cell>
          <cell r="H14">
            <v>0.9490504278406251</v>
          </cell>
        </row>
        <row r="15">
          <cell r="G15">
            <v>9</v>
          </cell>
          <cell r="H15">
            <v>1.9702852572008573</v>
          </cell>
        </row>
        <row r="16">
          <cell r="G16">
            <v>9</v>
          </cell>
          <cell r="H16">
            <v>1.6465727677485629</v>
          </cell>
        </row>
        <row r="17">
          <cell r="G17">
            <v>9</v>
          </cell>
          <cell r="H17">
            <v>1.5271152212428754</v>
          </cell>
        </row>
        <row r="18">
          <cell r="G18">
            <v>7</v>
          </cell>
          <cell r="H18">
            <v>1.0999065594220001</v>
          </cell>
        </row>
        <row r="19">
          <cell r="G19">
            <v>6</v>
          </cell>
          <cell r="H19">
            <v>2.0727598365080357</v>
          </cell>
        </row>
        <row r="20">
          <cell r="G20">
            <v>4</v>
          </cell>
          <cell r="H20">
            <v>0.44026120285714282</v>
          </cell>
        </row>
        <row r="21">
          <cell r="G21">
            <v>4</v>
          </cell>
          <cell r="H21">
            <v>0.5820466402401161</v>
          </cell>
        </row>
        <row r="22">
          <cell r="G22">
            <v>2</v>
          </cell>
          <cell r="H22">
            <v>0.38219920700637505</v>
          </cell>
        </row>
        <row r="23">
          <cell r="G23">
            <v>4</v>
          </cell>
          <cell r="H23">
            <v>0.60746083109524995</v>
          </cell>
        </row>
        <row r="24">
          <cell r="G24">
            <v>4</v>
          </cell>
          <cell r="H24">
            <v>0.28777963528668754</v>
          </cell>
        </row>
        <row r="25">
          <cell r="G25">
            <v>8</v>
          </cell>
          <cell r="H25">
            <v>1.3227507967942325</v>
          </cell>
        </row>
        <row r="26">
          <cell r="G26">
            <v>7</v>
          </cell>
          <cell r="H26">
            <v>0.95419901663625006</v>
          </cell>
        </row>
        <row r="27">
          <cell r="G27">
            <v>4</v>
          </cell>
          <cell r="H27">
            <v>0.79662033394359821</v>
          </cell>
        </row>
        <row r="28">
          <cell r="G28">
            <v>4</v>
          </cell>
          <cell r="H28">
            <v>0.5974982974956875</v>
          </cell>
        </row>
        <row r="29">
          <cell r="G29">
            <v>7</v>
          </cell>
          <cell r="H29">
            <v>1.2187145720846251</v>
          </cell>
        </row>
        <row r="30">
          <cell r="G30">
            <v>7</v>
          </cell>
          <cell r="H30">
            <v>0.98939267886043747</v>
          </cell>
        </row>
        <row r="31">
          <cell r="G31">
            <v>3</v>
          </cell>
          <cell r="H31">
            <v>0.29808520363668756</v>
          </cell>
        </row>
        <row r="32">
          <cell r="G32">
            <v>4</v>
          </cell>
          <cell r="H32">
            <v>2.86267947453125E-2</v>
          </cell>
        </row>
        <row r="33">
          <cell r="G33">
            <v>4</v>
          </cell>
          <cell r="H33">
            <v>0.46591628875000007</v>
          </cell>
        </row>
        <row r="34">
          <cell r="G34">
            <v>13</v>
          </cell>
          <cell r="H34">
            <v>2.9087486398865718</v>
          </cell>
        </row>
        <row r="35">
          <cell r="G35">
            <v>8</v>
          </cell>
          <cell r="H35">
            <v>1.7761733902317232</v>
          </cell>
        </row>
        <row r="36">
          <cell r="G36">
            <v>38</v>
          </cell>
          <cell r="H36">
            <v>8.140300088839286</v>
          </cell>
        </row>
        <row r="37">
          <cell r="G37">
            <v>29</v>
          </cell>
          <cell r="H37">
            <v>6.9642857142857153</v>
          </cell>
        </row>
        <row r="38">
          <cell r="G38">
            <v>2</v>
          </cell>
          <cell r="H38">
            <v>0.42532437031012504</v>
          </cell>
        </row>
        <row r="39">
          <cell r="G39">
            <v>2</v>
          </cell>
          <cell r="H39">
            <v>0.6941371296524107</v>
          </cell>
        </row>
        <row r="40">
          <cell r="G40">
            <v>3</v>
          </cell>
          <cell r="H40">
            <v>0.66381536678482156</v>
          </cell>
        </row>
        <row r="41">
          <cell r="G41">
            <v>4</v>
          </cell>
          <cell r="H41">
            <v>0.61109654571428573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45"/>
  <sheetViews>
    <sheetView topLeftCell="A43" workbookViewId="0">
      <selection activeCell="O32" sqref="O32"/>
    </sheetView>
  </sheetViews>
  <sheetFormatPr defaultRowHeight="15" x14ac:dyDescent="0.25"/>
  <cols>
    <col min="7" max="7" width="17.5703125" customWidth="1"/>
    <col min="8" max="8" width="23.42578125" customWidth="1"/>
  </cols>
  <sheetData>
    <row r="1" spans="3:8" ht="15" customHeight="1" x14ac:dyDescent="0.25"/>
    <row r="2" spans="3:8" ht="36" customHeight="1" x14ac:dyDescent="0.25">
      <c r="D2" s="3" t="s">
        <v>117</v>
      </c>
      <c r="E2" s="3"/>
      <c r="F2" s="3"/>
      <c r="G2" s="145" t="s">
        <v>118</v>
      </c>
      <c r="H2" s="146" t="s">
        <v>119</v>
      </c>
    </row>
    <row r="3" spans="3:8" x14ac:dyDescent="0.25">
      <c r="C3">
        <v>1</v>
      </c>
      <c r="D3" s="147">
        <v>2452</v>
      </c>
      <c r="E3" s="147" t="s">
        <v>27</v>
      </c>
      <c r="F3" s="147" t="s">
        <v>83</v>
      </c>
      <c r="G3" s="148">
        <v>5</v>
      </c>
      <c r="H3" s="149">
        <v>0.31412944413350891</v>
      </c>
    </row>
    <row r="4" spans="3:8" x14ac:dyDescent="0.25">
      <c r="C4">
        <f>C3+1</f>
        <v>2</v>
      </c>
      <c r="D4" s="147">
        <v>2454</v>
      </c>
      <c r="E4" s="147" t="s">
        <v>27</v>
      </c>
      <c r="F4" s="147" t="s">
        <v>83</v>
      </c>
      <c r="G4" s="148">
        <v>5</v>
      </c>
      <c r="H4" s="149">
        <v>0.1950309543455625</v>
      </c>
    </row>
    <row r="5" spans="3:8" x14ac:dyDescent="0.25">
      <c r="C5">
        <f t="shared" ref="C5:C41" si="0">C4+1</f>
        <v>3</v>
      </c>
      <c r="D5" s="147">
        <v>2468</v>
      </c>
      <c r="E5" s="147" t="s">
        <v>27</v>
      </c>
      <c r="F5" s="147" t="s">
        <v>83</v>
      </c>
      <c r="G5" s="148">
        <v>5</v>
      </c>
      <c r="H5" s="149">
        <v>0.58540574326535721</v>
      </c>
    </row>
    <row r="6" spans="3:8" x14ac:dyDescent="0.25">
      <c r="C6">
        <f t="shared" si="0"/>
        <v>4</v>
      </c>
      <c r="D6" s="147">
        <v>2478</v>
      </c>
      <c r="E6" s="147" t="s">
        <v>27</v>
      </c>
      <c r="F6" s="147" t="s">
        <v>83</v>
      </c>
      <c r="G6" s="148">
        <v>5</v>
      </c>
      <c r="H6" s="149">
        <v>0.93302204405948219</v>
      </c>
    </row>
    <row r="7" spans="3:8" x14ac:dyDescent="0.25">
      <c r="C7">
        <f t="shared" si="0"/>
        <v>5</v>
      </c>
      <c r="D7" s="147">
        <v>2433</v>
      </c>
      <c r="E7" s="147" t="s">
        <v>28</v>
      </c>
      <c r="F7" s="147" t="s">
        <v>83</v>
      </c>
      <c r="G7" s="148">
        <v>3</v>
      </c>
      <c r="H7" s="149">
        <v>1.0681679426927144</v>
      </c>
    </row>
    <row r="8" spans="3:8" x14ac:dyDescent="0.25">
      <c r="C8">
        <f t="shared" si="0"/>
        <v>6</v>
      </c>
      <c r="D8" s="147">
        <v>2435</v>
      </c>
      <c r="E8" s="147" t="s">
        <v>28</v>
      </c>
      <c r="F8" s="147" t="s">
        <v>83</v>
      </c>
      <c r="G8" s="148">
        <v>4</v>
      </c>
      <c r="H8" s="149">
        <v>0.84530813491810708</v>
      </c>
    </row>
    <row r="9" spans="3:8" x14ac:dyDescent="0.25">
      <c r="C9">
        <f t="shared" si="0"/>
        <v>7</v>
      </c>
      <c r="D9" s="147">
        <v>2532</v>
      </c>
      <c r="E9" s="147" t="s">
        <v>29</v>
      </c>
      <c r="F9" s="147" t="s">
        <v>83</v>
      </c>
      <c r="G9" s="148">
        <v>4</v>
      </c>
      <c r="H9" s="149">
        <v>0.82697510718212508</v>
      </c>
    </row>
    <row r="10" spans="3:8" x14ac:dyDescent="0.25">
      <c r="C10">
        <f t="shared" si="0"/>
        <v>8</v>
      </c>
      <c r="D10" s="147">
        <v>2536</v>
      </c>
      <c r="E10" s="147" t="s">
        <v>29</v>
      </c>
      <c r="F10" s="147" t="s">
        <v>83</v>
      </c>
      <c r="G10" s="148">
        <v>5</v>
      </c>
      <c r="H10" s="149">
        <v>0</v>
      </c>
    </row>
    <row r="11" spans="3:8" x14ac:dyDescent="0.25">
      <c r="C11">
        <f t="shared" si="0"/>
        <v>9</v>
      </c>
      <c r="D11" s="147">
        <v>2538</v>
      </c>
      <c r="E11" s="147" t="s">
        <v>29</v>
      </c>
      <c r="F11" s="147" t="s">
        <v>83</v>
      </c>
      <c r="G11" s="148">
        <v>3</v>
      </c>
      <c r="H11" s="149">
        <v>0.64571653377000016</v>
      </c>
    </row>
    <row r="12" spans="3:8" x14ac:dyDescent="0.25">
      <c r="C12">
        <f t="shared" si="0"/>
        <v>10</v>
      </c>
      <c r="D12" s="147">
        <v>2540</v>
      </c>
      <c r="E12" s="147" t="s">
        <v>29</v>
      </c>
      <c r="F12" s="147" t="s">
        <v>83</v>
      </c>
      <c r="G12" s="148">
        <v>5</v>
      </c>
      <c r="H12" s="149">
        <v>0.75807410714285717</v>
      </c>
    </row>
    <row r="13" spans="3:8" x14ac:dyDescent="0.25">
      <c r="C13">
        <f t="shared" si="0"/>
        <v>11</v>
      </c>
      <c r="D13" s="147">
        <v>2437</v>
      </c>
      <c r="E13" s="147" t="s">
        <v>30</v>
      </c>
      <c r="F13" s="147" t="s">
        <v>83</v>
      </c>
      <c r="G13" s="148">
        <v>4</v>
      </c>
      <c r="H13" s="149">
        <v>1.5108980395025002</v>
      </c>
    </row>
    <row r="14" spans="3:8" x14ac:dyDescent="0.25">
      <c r="C14">
        <f t="shared" si="0"/>
        <v>12</v>
      </c>
      <c r="D14" s="147">
        <v>2439</v>
      </c>
      <c r="E14" s="147" t="s">
        <v>30</v>
      </c>
      <c r="F14" s="147" t="s">
        <v>83</v>
      </c>
      <c r="G14" s="148">
        <v>7</v>
      </c>
      <c r="H14" s="149">
        <v>0.9490504278406251</v>
      </c>
    </row>
    <row r="15" spans="3:8" x14ac:dyDescent="0.25">
      <c r="C15">
        <f t="shared" si="0"/>
        <v>13</v>
      </c>
      <c r="D15" s="147">
        <v>2502</v>
      </c>
      <c r="E15" s="147" t="s">
        <v>84</v>
      </c>
      <c r="F15" s="147" t="s">
        <v>83</v>
      </c>
      <c r="G15" s="148">
        <v>9</v>
      </c>
      <c r="H15" s="149">
        <v>1.9702852572008573</v>
      </c>
    </row>
    <row r="16" spans="3:8" x14ac:dyDescent="0.25">
      <c r="C16">
        <f t="shared" si="0"/>
        <v>14</v>
      </c>
      <c r="D16" s="147">
        <v>2504</v>
      </c>
      <c r="E16" s="147" t="s">
        <v>84</v>
      </c>
      <c r="F16" s="147" t="s">
        <v>83</v>
      </c>
      <c r="G16" s="148">
        <v>9</v>
      </c>
      <c r="H16" s="149">
        <v>1.6465727677485629</v>
      </c>
    </row>
    <row r="17" spans="3:8" x14ac:dyDescent="0.25">
      <c r="C17">
        <f t="shared" si="0"/>
        <v>15</v>
      </c>
      <c r="D17" s="147">
        <v>2506</v>
      </c>
      <c r="E17" s="147" t="s">
        <v>84</v>
      </c>
      <c r="F17" s="147" t="s">
        <v>83</v>
      </c>
      <c r="G17" s="148">
        <v>9</v>
      </c>
      <c r="H17" s="149">
        <v>1.5271152212428754</v>
      </c>
    </row>
    <row r="18" spans="3:8" x14ac:dyDescent="0.25">
      <c r="C18">
        <f t="shared" si="0"/>
        <v>16</v>
      </c>
      <c r="D18" s="147">
        <v>2508</v>
      </c>
      <c r="E18" s="147" t="s">
        <v>84</v>
      </c>
      <c r="F18" s="147" t="s">
        <v>83</v>
      </c>
      <c r="G18" s="148">
        <v>7</v>
      </c>
      <c r="H18" s="149">
        <v>1.0999065594220001</v>
      </c>
    </row>
    <row r="19" spans="3:8" x14ac:dyDescent="0.25">
      <c r="C19">
        <f t="shared" si="0"/>
        <v>17</v>
      </c>
      <c r="D19" s="147">
        <v>2510</v>
      </c>
      <c r="E19" s="147" t="s">
        <v>84</v>
      </c>
      <c r="F19" s="147" t="s">
        <v>83</v>
      </c>
      <c r="G19" s="148">
        <v>6</v>
      </c>
      <c r="H19" s="150">
        <v>2.0727598365080357</v>
      </c>
    </row>
    <row r="20" spans="3:8" x14ac:dyDescent="0.25">
      <c r="C20">
        <f t="shared" si="0"/>
        <v>18</v>
      </c>
      <c r="D20" s="147">
        <v>2046</v>
      </c>
      <c r="E20" s="147" t="s">
        <v>85</v>
      </c>
      <c r="F20" s="147" t="s">
        <v>83</v>
      </c>
      <c r="G20" s="148">
        <v>4</v>
      </c>
      <c r="H20" s="149">
        <v>0.44026120285714282</v>
      </c>
    </row>
    <row r="21" spans="3:8" x14ac:dyDescent="0.25">
      <c r="C21">
        <f t="shared" si="0"/>
        <v>19</v>
      </c>
      <c r="D21" s="147">
        <v>2544</v>
      </c>
      <c r="E21" s="147" t="s">
        <v>85</v>
      </c>
      <c r="F21" s="147" t="s">
        <v>83</v>
      </c>
      <c r="G21" s="148">
        <v>4</v>
      </c>
      <c r="H21" s="149">
        <v>0.5820466402401161</v>
      </c>
    </row>
    <row r="22" spans="3:8" x14ac:dyDescent="0.25">
      <c r="C22">
        <f t="shared" si="0"/>
        <v>20</v>
      </c>
      <c r="D22" s="147">
        <v>2555</v>
      </c>
      <c r="E22" s="147" t="s">
        <v>85</v>
      </c>
      <c r="F22" s="147" t="s">
        <v>83</v>
      </c>
      <c r="G22" s="148">
        <v>2</v>
      </c>
      <c r="H22" s="149">
        <v>0.38219920700637505</v>
      </c>
    </row>
    <row r="23" spans="3:8" x14ac:dyDescent="0.25">
      <c r="C23">
        <f t="shared" si="0"/>
        <v>21</v>
      </c>
      <c r="D23" s="147">
        <v>2559</v>
      </c>
      <c r="E23" s="147" t="s">
        <v>85</v>
      </c>
      <c r="F23" s="147" t="s">
        <v>83</v>
      </c>
      <c r="G23" s="148">
        <v>4</v>
      </c>
      <c r="H23" s="149">
        <v>0.60746083109524995</v>
      </c>
    </row>
    <row r="24" spans="3:8" x14ac:dyDescent="0.25">
      <c r="C24">
        <f t="shared" si="0"/>
        <v>22</v>
      </c>
      <c r="D24" s="147">
        <v>2568</v>
      </c>
      <c r="E24" s="147" t="s">
        <v>86</v>
      </c>
      <c r="F24" s="147" t="s">
        <v>83</v>
      </c>
      <c r="G24" s="148">
        <v>4</v>
      </c>
      <c r="H24" s="149">
        <v>0.28777963528668754</v>
      </c>
    </row>
    <row r="25" spans="3:8" x14ac:dyDescent="0.25">
      <c r="C25">
        <f t="shared" si="0"/>
        <v>23</v>
      </c>
      <c r="D25" s="147">
        <v>2512</v>
      </c>
      <c r="E25" s="147" t="s">
        <v>87</v>
      </c>
      <c r="F25" s="147" t="s">
        <v>83</v>
      </c>
      <c r="G25" s="148">
        <v>8</v>
      </c>
      <c r="H25" s="149">
        <v>1.3227507967942325</v>
      </c>
    </row>
    <row r="26" spans="3:8" x14ac:dyDescent="0.25">
      <c r="C26">
        <f t="shared" si="0"/>
        <v>24</v>
      </c>
      <c r="D26" s="147">
        <v>2515</v>
      </c>
      <c r="E26" s="147" t="s">
        <v>87</v>
      </c>
      <c r="F26" s="147" t="s">
        <v>83</v>
      </c>
      <c r="G26" s="148">
        <v>7</v>
      </c>
      <c r="H26" s="149">
        <v>0.95419901663625006</v>
      </c>
    </row>
    <row r="27" spans="3:8" x14ac:dyDescent="0.25">
      <c r="C27">
        <f t="shared" si="0"/>
        <v>25</v>
      </c>
      <c r="D27" s="147">
        <v>2517</v>
      </c>
      <c r="E27" s="147" t="s">
        <v>87</v>
      </c>
      <c r="F27" s="147" t="s">
        <v>83</v>
      </c>
      <c r="G27" s="148">
        <v>4</v>
      </c>
      <c r="H27" s="149">
        <v>0.79662033394359821</v>
      </c>
    </row>
    <row r="28" spans="3:8" x14ac:dyDescent="0.25">
      <c r="C28">
        <f t="shared" si="0"/>
        <v>26</v>
      </c>
      <c r="D28" s="147">
        <v>2519</v>
      </c>
      <c r="E28" s="147" t="s">
        <v>87</v>
      </c>
      <c r="F28" s="147" t="s">
        <v>83</v>
      </c>
      <c r="G28" s="148">
        <v>4</v>
      </c>
      <c r="H28" s="149">
        <v>0.5974982974956875</v>
      </c>
    </row>
    <row r="29" spans="3:8" x14ac:dyDescent="0.25">
      <c r="C29">
        <f t="shared" si="0"/>
        <v>27</v>
      </c>
      <c r="D29" s="147">
        <v>2482</v>
      </c>
      <c r="E29" s="147" t="s">
        <v>88</v>
      </c>
      <c r="F29" s="147" t="s">
        <v>83</v>
      </c>
      <c r="G29" s="148">
        <v>7</v>
      </c>
      <c r="H29" s="149">
        <v>1.2187145720846251</v>
      </c>
    </row>
    <row r="30" spans="3:8" x14ac:dyDescent="0.25">
      <c r="C30">
        <f t="shared" si="0"/>
        <v>28</v>
      </c>
      <c r="D30" s="147">
        <v>2484</v>
      </c>
      <c r="E30" s="147" t="s">
        <v>88</v>
      </c>
      <c r="F30" s="147" t="s">
        <v>83</v>
      </c>
      <c r="G30" s="148">
        <v>7</v>
      </c>
      <c r="H30" s="149">
        <v>0.98939267886043747</v>
      </c>
    </row>
    <row r="31" spans="3:8" x14ac:dyDescent="0.25">
      <c r="C31">
        <f t="shared" si="0"/>
        <v>29</v>
      </c>
      <c r="D31" s="147">
        <v>2486</v>
      </c>
      <c r="E31" s="147" t="s">
        <v>88</v>
      </c>
      <c r="F31" s="147" t="s">
        <v>83</v>
      </c>
      <c r="G31" s="148">
        <v>3</v>
      </c>
      <c r="H31" s="149">
        <v>0.29808520363668756</v>
      </c>
    </row>
    <row r="32" spans="3:8" x14ac:dyDescent="0.25">
      <c r="C32">
        <f t="shared" si="0"/>
        <v>30</v>
      </c>
      <c r="D32" s="147">
        <v>2488</v>
      </c>
      <c r="E32" s="147" t="s">
        <v>88</v>
      </c>
      <c r="F32" s="147" t="s">
        <v>83</v>
      </c>
      <c r="G32" s="148">
        <v>4</v>
      </c>
      <c r="H32" s="149">
        <v>2.86267947453125E-2</v>
      </c>
    </row>
    <row r="33" spans="3:8" x14ac:dyDescent="0.25">
      <c r="C33">
        <f t="shared" si="0"/>
        <v>31</v>
      </c>
      <c r="D33" s="147">
        <v>2490</v>
      </c>
      <c r="E33" s="147" t="s">
        <v>89</v>
      </c>
      <c r="F33" s="147" t="s">
        <v>83</v>
      </c>
      <c r="G33" s="148">
        <v>4</v>
      </c>
      <c r="H33" s="150">
        <v>0.46591628875000007</v>
      </c>
    </row>
    <row r="34" spans="3:8" x14ac:dyDescent="0.25">
      <c r="C34">
        <f t="shared" si="0"/>
        <v>32</v>
      </c>
      <c r="D34" s="147">
        <v>2601</v>
      </c>
      <c r="E34" s="147" t="s">
        <v>90</v>
      </c>
      <c r="F34" s="147" t="s">
        <v>83</v>
      </c>
      <c r="G34" s="148">
        <v>13</v>
      </c>
      <c r="H34" s="149">
        <v>2.9087486398865718</v>
      </c>
    </row>
    <row r="35" spans="3:8" x14ac:dyDescent="0.25">
      <c r="C35">
        <f t="shared" si="0"/>
        <v>33</v>
      </c>
      <c r="D35" s="147">
        <v>2605</v>
      </c>
      <c r="E35" s="147" t="s">
        <v>90</v>
      </c>
      <c r="F35" s="147" t="s">
        <v>83</v>
      </c>
      <c r="G35" s="148">
        <v>8</v>
      </c>
      <c r="H35" s="149">
        <v>1.7761733902317232</v>
      </c>
    </row>
    <row r="36" spans="3:8" x14ac:dyDescent="0.25">
      <c r="C36">
        <f t="shared" si="0"/>
        <v>34</v>
      </c>
      <c r="D36" s="147">
        <v>2609</v>
      </c>
      <c r="E36" s="147" t="s">
        <v>90</v>
      </c>
      <c r="F36" s="147" t="s">
        <v>83</v>
      </c>
      <c r="G36" s="148">
        <v>38</v>
      </c>
      <c r="H36" s="149">
        <v>8.140300088839286</v>
      </c>
    </row>
    <row r="37" spans="3:8" x14ac:dyDescent="0.25">
      <c r="C37" s="151">
        <f t="shared" si="0"/>
        <v>35</v>
      </c>
      <c r="D37" s="147">
        <v>2613</v>
      </c>
      <c r="E37" s="147" t="s">
        <v>90</v>
      </c>
      <c r="F37" s="147" t="s">
        <v>83</v>
      </c>
      <c r="G37" s="148">
        <v>29</v>
      </c>
      <c r="H37" s="150">
        <v>6.9642857142857153</v>
      </c>
    </row>
    <row r="38" spans="3:8" x14ac:dyDescent="0.25">
      <c r="C38">
        <f t="shared" si="0"/>
        <v>36</v>
      </c>
      <c r="D38" s="147">
        <v>2492</v>
      </c>
      <c r="E38" s="147" t="s">
        <v>93</v>
      </c>
      <c r="F38" s="147" t="s">
        <v>83</v>
      </c>
      <c r="G38" s="148">
        <v>2</v>
      </c>
      <c r="H38" s="149">
        <v>0.42532437031012504</v>
      </c>
    </row>
    <row r="39" spans="3:8" x14ac:dyDescent="0.25">
      <c r="C39">
        <f t="shared" si="0"/>
        <v>37</v>
      </c>
      <c r="D39" s="147">
        <v>2494</v>
      </c>
      <c r="E39" s="147" t="s">
        <v>93</v>
      </c>
      <c r="F39" s="147" t="s">
        <v>83</v>
      </c>
      <c r="G39" s="148">
        <v>2</v>
      </c>
      <c r="H39" s="149">
        <v>0.6941371296524107</v>
      </c>
    </row>
    <row r="40" spans="3:8" x14ac:dyDescent="0.25">
      <c r="C40">
        <f t="shared" si="0"/>
        <v>38</v>
      </c>
      <c r="D40" s="147">
        <v>2496</v>
      </c>
      <c r="E40" s="147" t="s">
        <v>93</v>
      </c>
      <c r="F40" s="147" t="s">
        <v>83</v>
      </c>
      <c r="G40" s="148">
        <v>3</v>
      </c>
      <c r="H40" s="149">
        <v>0.66381536678482156</v>
      </c>
    </row>
    <row r="41" spans="3:8" x14ac:dyDescent="0.25">
      <c r="C41">
        <f t="shared" si="0"/>
        <v>39</v>
      </c>
      <c r="D41" s="147">
        <v>2498</v>
      </c>
      <c r="E41" s="147" t="s">
        <v>93</v>
      </c>
      <c r="F41" s="147" t="s">
        <v>83</v>
      </c>
      <c r="G41" s="148">
        <v>4</v>
      </c>
      <c r="H41" s="149">
        <v>0.61109654571428573</v>
      </c>
    </row>
    <row r="43" spans="3:8" x14ac:dyDescent="0.25">
      <c r="G43" s="113"/>
    </row>
    <row r="44" spans="3:8" x14ac:dyDescent="0.25">
      <c r="G44" s="113"/>
    </row>
    <row r="45" spans="3:8" x14ac:dyDescent="0.25">
      <c r="G45" s="113"/>
    </row>
  </sheetData>
  <mergeCells count="1">
    <mergeCell ref="D2:F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A22"/>
  <sheetViews>
    <sheetView workbookViewId="0">
      <selection activeCell="B33" sqref="B33"/>
    </sheetView>
  </sheetViews>
  <sheetFormatPr defaultRowHeight="15" x14ac:dyDescent="0.25"/>
  <cols>
    <col min="1" max="3" width="9.85546875" customWidth="1"/>
    <col min="4" max="4" width="6.5703125" customWidth="1"/>
    <col min="5" max="5" width="9" customWidth="1"/>
    <col min="10" max="10" width="18.85546875" customWidth="1"/>
    <col min="11" max="11" width="9.28515625" bestFit="1" customWidth="1"/>
    <col min="12" max="13" width="9.5703125" bestFit="1" customWidth="1"/>
  </cols>
  <sheetData>
    <row r="1" spans="3:27" x14ac:dyDescent="0.25">
      <c r="Q1" s="33"/>
      <c r="R1" s="33"/>
      <c r="S1" s="33"/>
      <c r="T1" s="33"/>
      <c r="U1" s="33"/>
      <c r="V1" s="33"/>
    </row>
    <row r="2" spans="3:27" x14ac:dyDescent="0.25">
      <c r="C2" t="s">
        <v>113</v>
      </c>
      <c r="Q2" s="33"/>
      <c r="R2" s="33"/>
      <c r="S2" s="33"/>
      <c r="T2" s="33"/>
      <c r="U2" s="33"/>
      <c r="V2" s="33"/>
    </row>
    <row r="3" spans="3:27" x14ac:dyDescent="0.25">
      <c r="C3" t="s">
        <v>20</v>
      </c>
      <c r="E3" s="138" t="s">
        <v>114</v>
      </c>
      <c r="F3" s="138"/>
      <c r="G3" s="138"/>
      <c r="H3" s="138"/>
      <c r="I3" s="138"/>
      <c r="K3" t="s">
        <v>11</v>
      </c>
      <c r="Q3" s="33"/>
      <c r="R3" s="33"/>
      <c r="S3" s="33"/>
      <c r="T3" s="33"/>
      <c r="U3" s="33"/>
      <c r="V3" s="33"/>
    </row>
    <row r="4" spans="3:27" ht="15.75" x14ac:dyDescent="0.25">
      <c r="C4" s="3" t="s">
        <v>115</v>
      </c>
      <c r="D4" s="3"/>
      <c r="E4" s="139" t="s">
        <v>12</v>
      </c>
      <c r="F4" s="139" t="s">
        <v>13</v>
      </c>
      <c r="G4" s="139" t="s">
        <v>14</v>
      </c>
      <c r="H4" s="139" t="s">
        <v>15</v>
      </c>
      <c r="I4" s="139" t="s">
        <v>16</v>
      </c>
      <c r="J4" s="140" t="s">
        <v>116</v>
      </c>
      <c r="K4" s="139" t="s">
        <v>12</v>
      </c>
      <c r="L4" s="139" t="s">
        <v>13</v>
      </c>
      <c r="M4" s="139" t="s">
        <v>14</v>
      </c>
      <c r="N4" s="139" t="s">
        <v>15</v>
      </c>
      <c r="O4" s="139" t="s">
        <v>16</v>
      </c>
      <c r="Q4" s="141"/>
      <c r="R4" s="141"/>
      <c r="S4" s="141"/>
      <c r="T4" s="141"/>
      <c r="U4" s="141"/>
      <c r="V4" s="33"/>
    </row>
    <row r="5" spans="3:27" ht="15.75" x14ac:dyDescent="0.25">
      <c r="C5" s="114"/>
      <c r="D5" s="114"/>
      <c r="E5" s="139" t="s">
        <v>26</v>
      </c>
      <c r="F5" s="139" t="s">
        <v>27</v>
      </c>
      <c r="G5" s="139" t="s">
        <v>28</v>
      </c>
      <c r="H5" s="139" t="s">
        <v>29</v>
      </c>
      <c r="I5" s="139" t="s">
        <v>30</v>
      </c>
      <c r="K5" s="142" t="s">
        <v>26</v>
      </c>
      <c r="L5" s="142" t="s">
        <v>27</v>
      </c>
      <c r="M5" s="142" t="s">
        <v>28</v>
      </c>
      <c r="N5" s="142" t="s">
        <v>29</v>
      </c>
      <c r="O5" s="142" t="s">
        <v>30</v>
      </c>
      <c r="Q5" s="141"/>
      <c r="R5" s="141"/>
      <c r="S5" s="141"/>
      <c r="T5" s="141"/>
      <c r="U5" s="141"/>
      <c r="V5" s="33"/>
    </row>
    <row r="6" spans="3:27" x14ac:dyDescent="0.25">
      <c r="C6" s="143" t="s">
        <v>6</v>
      </c>
      <c r="D6" s="2">
        <v>0.5</v>
      </c>
      <c r="E6" s="19">
        <v>407.55316973415131</v>
      </c>
      <c r="F6" s="19">
        <v>123.24948875255623</v>
      </c>
      <c r="G6" s="19">
        <v>276.20245398773005</v>
      </c>
      <c r="H6" s="19">
        <v>680.26073619631916</v>
      </c>
      <c r="I6" s="144">
        <v>871.93558282208596</v>
      </c>
      <c r="J6" s="2">
        <v>0.5</v>
      </c>
      <c r="K6" s="19">
        <v>41.085940641827008</v>
      </c>
      <c r="L6" s="19">
        <v>116.84758805840525</v>
      </c>
      <c r="M6" s="19">
        <v>19.772961402750205</v>
      </c>
      <c r="N6" s="19">
        <v>37.89311493045701</v>
      </c>
      <c r="O6" s="19">
        <v>502.62277907126952</v>
      </c>
      <c r="Q6" s="36"/>
      <c r="R6" s="36"/>
      <c r="S6" s="36"/>
      <c r="T6" s="36"/>
      <c r="U6" s="36"/>
      <c r="V6" s="33"/>
      <c r="W6" s="7"/>
      <c r="X6" s="7"/>
      <c r="Y6" s="7"/>
      <c r="Z6" s="7"/>
      <c r="AA6" s="7"/>
    </row>
    <row r="7" spans="3:27" x14ac:dyDescent="0.25">
      <c r="C7" s="143"/>
      <c r="D7" s="2">
        <v>1</v>
      </c>
      <c r="E7" s="19">
        <v>654.3251533742332</v>
      </c>
      <c r="F7" s="19">
        <v>323.36400817995911</v>
      </c>
      <c r="G7" s="19">
        <v>391.63190184049085</v>
      </c>
      <c r="H7" s="19">
        <v>913.61963190184053</v>
      </c>
      <c r="I7" s="144">
        <v>1963</v>
      </c>
      <c r="J7" s="2">
        <v>1</v>
      </c>
      <c r="K7" s="19">
        <v>41.284046222650126</v>
      </c>
      <c r="L7" s="19">
        <v>98.835886491003237</v>
      </c>
      <c r="M7" s="19">
        <v>52.253600500934759</v>
      </c>
      <c r="N7" s="19">
        <v>345.86631564687798</v>
      </c>
      <c r="O7" s="19">
        <v>204.49897750511249</v>
      </c>
      <c r="Q7" s="36"/>
      <c r="R7" s="36"/>
      <c r="S7" s="36"/>
      <c r="T7" s="36"/>
      <c r="U7" s="36"/>
      <c r="V7" s="33"/>
      <c r="W7" s="7"/>
      <c r="X7" s="7"/>
      <c r="Y7" s="7"/>
      <c r="Z7" s="7"/>
      <c r="AA7" s="7"/>
    </row>
    <row r="8" spans="3:27" x14ac:dyDescent="0.25">
      <c r="C8" s="143"/>
      <c r="D8" s="2">
        <v>5</v>
      </c>
      <c r="E8" s="19">
        <v>883.04294478527618</v>
      </c>
      <c r="F8" s="19">
        <v>396.00715746421264</v>
      </c>
      <c r="G8" s="19">
        <v>499.1922290388548</v>
      </c>
      <c r="H8" s="19">
        <v>1195.7852760736198</v>
      </c>
      <c r="I8" s="144">
        <v>2126.7893660531699</v>
      </c>
      <c r="J8" s="2">
        <v>5</v>
      </c>
      <c r="K8" s="19">
        <v>331.22096292733335</v>
      </c>
      <c r="L8" s="19">
        <v>6.1470571100695652</v>
      </c>
      <c r="M8" s="19">
        <v>5</v>
      </c>
      <c r="N8" s="19">
        <v>253.54911498325478</v>
      </c>
      <c r="O8" s="19">
        <v>105</v>
      </c>
      <c r="Q8" s="36"/>
      <c r="R8" s="36"/>
      <c r="S8" s="36"/>
      <c r="T8" s="36"/>
      <c r="U8" s="36"/>
      <c r="V8" s="33"/>
      <c r="W8" s="7"/>
      <c r="X8" s="7"/>
      <c r="Y8" s="7"/>
      <c r="Z8" s="7"/>
      <c r="AA8" s="7"/>
    </row>
    <row r="9" spans="3:27" x14ac:dyDescent="0.25">
      <c r="C9" s="143"/>
      <c r="D9" s="2">
        <v>10</v>
      </c>
      <c r="E9" s="19">
        <v>974.33946830265859</v>
      </c>
      <c r="F9" s="19">
        <v>492.40184049079767</v>
      </c>
      <c r="G9" s="19">
        <v>536.69938650306744</v>
      </c>
      <c r="H9" s="19">
        <v>1231.0838445807772</v>
      </c>
      <c r="I9" s="144">
        <v>2138.9263803680983</v>
      </c>
      <c r="J9" s="2">
        <v>10</v>
      </c>
      <c r="K9" s="19">
        <v>269.90656264947529</v>
      </c>
      <c r="L9" s="19">
        <v>34.844891832826718</v>
      </c>
      <c r="M9" s="19">
        <v>8</v>
      </c>
      <c r="N9" s="19">
        <v>277.9146553983735</v>
      </c>
      <c r="O9" s="19">
        <v>231.78352956317315</v>
      </c>
      <c r="Q9" s="36"/>
      <c r="R9" s="36"/>
      <c r="S9" s="36"/>
      <c r="T9" s="36"/>
      <c r="U9" s="36"/>
      <c r="V9" s="33"/>
      <c r="W9" s="7"/>
      <c r="X9" s="7"/>
      <c r="Y9" s="7"/>
      <c r="Z9" s="7"/>
      <c r="AA9" s="7"/>
    </row>
    <row r="10" spans="3:27" x14ac:dyDescent="0.25">
      <c r="C10" s="143"/>
      <c r="D10" s="2">
        <v>20</v>
      </c>
      <c r="E10" s="19">
        <v>1301.8364008179958</v>
      </c>
      <c r="F10" s="19">
        <v>357.43149284253582</v>
      </c>
      <c r="G10" s="19">
        <v>513.86503067484659</v>
      </c>
      <c r="H10" s="19">
        <v>809.81595092024543</v>
      </c>
      <c r="I10" s="144">
        <v>3285</v>
      </c>
      <c r="J10" s="2">
        <v>20</v>
      </c>
      <c r="K10" s="19">
        <v>112.80160692597171</v>
      </c>
      <c r="L10" s="19">
        <v>109.74759972379155</v>
      </c>
      <c r="M10" s="19">
        <v>151.3237432261958</v>
      </c>
      <c r="N10" s="19">
        <v>118.73368218512253</v>
      </c>
      <c r="O10" s="19">
        <v>550</v>
      </c>
      <c r="Q10" s="36"/>
      <c r="R10" s="36"/>
      <c r="S10" s="36"/>
      <c r="T10" s="36"/>
      <c r="U10" s="36"/>
      <c r="V10" s="33"/>
      <c r="W10" s="7"/>
      <c r="X10" s="7"/>
      <c r="Y10" s="7"/>
      <c r="Z10" s="7"/>
      <c r="AA10" s="7"/>
    </row>
    <row r="11" spans="3:27" x14ac:dyDescent="0.25">
      <c r="E11" s="7"/>
      <c r="F11" s="7"/>
      <c r="G11" s="7"/>
      <c r="H11" s="7"/>
      <c r="I11" s="7"/>
      <c r="J11" s="2"/>
      <c r="K11" s="19"/>
      <c r="L11" s="19"/>
      <c r="M11" s="19"/>
      <c r="N11" s="19"/>
      <c r="O11" s="19"/>
      <c r="Q11" s="24"/>
      <c r="R11" s="24"/>
      <c r="S11" s="24"/>
      <c r="T11" s="24"/>
      <c r="U11" s="24"/>
      <c r="W11" s="7"/>
      <c r="X11" s="7"/>
      <c r="Y11" s="7"/>
      <c r="Z11" s="7"/>
      <c r="AA11" s="7"/>
    </row>
    <row r="12" spans="3:27" x14ac:dyDescent="0.25">
      <c r="C12" s="143" t="s">
        <v>7</v>
      </c>
      <c r="D12" s="2">
        <v>0.5</v>
      </c>
      <c r="E12" s="19">
        <v>112.68302658486709</v>
      </c>
      <c r="F12" s="19">
        <v>123.68916155419222</v>
      </c>
      <c r="G12" s="19">
        <v>78.349693251533736</v>
      </c>
      <c r="H12" s="19">
        <v>314.58588957055218</v>
      </c>
      <c r="I12" s="144">
        <v>65.916155419222903</v>
      </c>
      <c r="J12" s="2">
        <v>0.5</v>
      </c>
      <c r="K12" s="19">
        <v>3.8811341527703433</v>
      </c>
      <c r="L12" s="19">
        <v>45.092879068550715</v>
      </c>
      <c r="M12" s="19">
        <v>2</v>
      </c>
      <c r="N12" s="19">
        <v>47.046460380172498</v>
      </c>
      <c r="O12" s="19">
        <v>20.096871257526896</v>
      </c>
    </row>
    <row r="13" spans="3:27" x14ac:dyDescent="0.25">
      <c r="C13" s="143"/>
      <c r="D13" s="2">
        <v>1</v>
      </c>
      <c r="E13" s="19">
        <v>127.29856850715746</v>
      </c>
      <c r="F13" s="19">
        <v>164.18200408997953</v>
      </c>
      <c r="G13" s="19">
        <v>84.498977505112478</v>
      </c>
      <c r="H13" s="19">
        <v>282.3885480572597</v>
      </c>
      <c r="I13" s="144">
        <v>94</v>
      </c>
      <c r="J13" s="2">
        <v>1</v>
      </c>
      <c r="K13" s="19">
        <v>3.2130700772934735</v>
      </c>
      <c r="L13" s="19">
        <v>2.2702610357113979</v>
      </c>
      <c r="M13" s="19">
        <v>10.295706098258105</v>
      </c>
      <c r="N13" s="19">
        <v>123.20142690612235</v>
      </c>
      <c r="O13" s="19">
        <v>24.900570085955589</v>
      </c>
    </row>
    <row r="14" spans="3:27" x14ac:dyDescent="0.25">
      <c r="C14" s="143"/>
      <c r="D14" s="2">
        <v>5</v>
      </c>
      <c r="E14" s="19">
        <v>112.5398773006135</v>
      </c>
      <c r="F14" s="19">
        <v>170.99182004089982</v>
      </c>
      <c r="G14" s="19">
        <v>95.116564417177898</v>
      </c>
      <c r="H14" s="19">
        <v>358.94478527607356</v>
      </c>
      <c r="I14" s="144">
        <v>84.151329243353786</v>
      </c>
      <c r="J14" s="2">
        <v>5</v>
      </c>
      <c r="K14" s="19">
        <v>17.213495139559704</v>
      </c>
      <c r="L14" s="19">
        <v>12.016477201759125</v>
      </c>
      <c r="M14" s="19">
        <v>4</v>
      </c>
      <c r="N14" s="19">
        <v>18.23728164483585</v>
      </c>
      <c r="O14" s="19">
        <v>9.5726930295602131</v>
      </c>
    </row>
    <row r="15" spans="3:27" x14ac:dyDescent="0.25">
      <c r="C15" s="143"/>
      <c r="D15" s="2">
        <v>10</v>
      </c>
      <c r="E15" s="19">
        <v>124.5961145194274</v>
      </c>
      <c r="F15" s="19">
        <v>172.99693251533742</v>
      </c>
      <c r="G15" s="19">
        <v>93.234151329243346</v>
      </c>
      <c r="H15" s="19">
        <v>385.21267893660536</v>
      </c>
      <c r="I15" s="144">
        <v>66.86707566462168</v>
      </c>
      <c r="J15" s="2">
        <v>10</v>
      </c>
      <c r="K15" s="19">
        <v>24.01126401145731</v>
      </c>
      <c r="L15" s="19">
        <v>5</v>
      </c>
      <c r="M15" s="19">
        <v>7.3038780199862083</v>
      </c>
      <c r="N15" s="19">
        <v>20.044814316580652</v>
      </c>
      <c r="O15" s="19">
        <v>17.716712235373389</v>
      </c>
    </row>
    <row r="16" spans="3:27" x14ac:dyDescent="0.25">
      <c r="C16" s="143"/>
      <c r="D16" s="2">
        <v>20</v>
      </c>
      <c r="E16" s="19">
        <v>165.76687116564418</v>
      </c>
      <c r="F16" s="19">
        <v>199.72597137014316</v>
      </c>
      <c r="G16" s="19">
        <v>99.623721881390608</v>
      </c>
      <c r="H16" s="19">
        <v>383.67416496250854</v>
      </c>
      <c r="I16" s="144">
        <v>105.63599182004091</v>
      </c>
      <c r="J16" s="2">
        <v>20</v>
      </c>
      <c r="K16" s="19">
        <v>8.1960761467593688</v>
      </c>
      <c r="L16" s="19">
        <v>31.974529950096056</v>
      </c>
      <c r="M16" s="19">
        <v>28.070259379127375</v>
      </c>
      <c r="N16" s="19">
        <v>20.670561344859244</v>
      </c>
      <c r="O16" s="19">
        <v>21.518040096003887</v>
      </c>
    </row>
    <row r="17" spans="3:15" x14ac:dyDescent="0.25">
      <c r="E17" s="7"/>
      <c r="F17" s="7"/>
      <c r="G17" s="7"/>
      <c r="H17" s="7"/>
      <c r="I17" s="7"/>
      <c r="J17" s="2"/>
      <c r="K17" s="19"/>
      <c r="L17" s="19"/>
      <c r="M17" s="19"/>
      <c r="N17" s="19"/>
      <c r="O17" s="19"/>
    </row>
    <row r="18" spans="3:15" x14ac:dyDescent="0.25">
      <c r="C18" s="143" t="s">
        <v>8</v>
      </c>
      <c r="D18" s="2">
        <v>0.5</v>
      </c>
      <c r="E18" s="19">
        <v>520.2361963190184</v>
      </c>
      <c r="F18" s="19">
        <v>246.93865030674846</v>
      </c>
      <c r="G18" s="19">
        <v>354.55214723926377</v>
      </c>
      <c r="H18" s="19">
        <v>994.8466257668714</v>
      </c>
      <c r="I18" s="144">
        <v>937.85173824130891</v>
      </c>
      <c r="J18" s="2">
        <v>0.5</v>
      </c>
      <c r="K18" s="19">
        <v>37.204806489056665</v>
      </c>
      <c r="L18" s="19">
        <v>161.94046712695595</v>
      </c>
      <c r="M18" s="19">
        <v>19.399886659302087</v>
      </c>
      <c r="N18" s="19">
        <v>84.939575310629593</v>
      </c>
      <c r="O18" s="19">
        <v>522.71965032879655</v>
      </c>
    </row>
    <row r="19" spans="3:15" x14ac:dyDescent="0.25">
      <c r="C19" s="143"/>
      <c r="D19" s="2">
        <v>1</v>
      </c>
      <c r="E19" s="19">
        <v>781.62372188139068</v>
      </c>
      <c r="F19" s="19">
        <v>487.54601226993861</v>
      </c>
      <c r="G19" s="19">
        <v>476.13087934560332</v>
      </c>
      <c r="H19" s="19">
        <v>1196.0081799591003</v>
      </c>
      <c r="I19" s="144">
        <v>2057</v>
      </c>
      <c r="J19" s="2">
        <v>1</v>
      </c>
      <c r="K19" s="19">
        <v>44.497116299943606</v>
      </c>
      <c r="L19" s="19">
        <v>96.565625455291595</v>
      </c>
      <c r="M19" s="19">
        <v>62.549306599192867</v>
      </c>
      <c r="N19" s="19">
        <v>469.06774255299979</v>
      </c>
      <c r="O19" s="19">
        <v>226.63856856631909</v>
      </c>
    </row>
    <row r="20" spans="3:15" x14ac:dyDescent="0.25">
      <c r="C20" s="143"/>
      <c r="D20" s="2">
        <v>5</v>
      </c>
      <c r="E20" s="19">
        <v>995.58282208588969</v>
      </c>
      <c r="F20" s="19">
        <v>566.99897750511241</v>
      </c>
      <c r="G20" s="19">
        <v>594.30879345603273</v>
      </c>
      <c r="H20" s="19">
        <v>1554.730061349693</v>
      </c>
      <c r="I20" s="144">
        <v>2210.9406952965237</v>
      </c>
      <c r="J20" s="2">
        <v>5</v>
      </c>
      <c r="K20" s="19">
        <v>348.43445806689277</v>
      </c>
      <c r="L20" s="19">
        <v>5.8694200916895491</v>
      </c>
      <c r="M20" s="19">
        <v>0.28052907065474841</v>
      </c>
      <c r="N20" s="19">
        <v>271.78639662809093</v>
      </c>
      <c r="O20" s="19">
        <v>12.169755972323275</v>
      </c>
    </row>
    <row r="21" spans="3:15" x14ac:dyDescent="0.25">
      <c r="C21" s="143"/>
      <c r="D21" s="2">
        <v>10</v>
      </c>
      <c r="E21" s="19">
        <v>1098.935582822086</v>
      </c>
      <c r="F21" s="19">
        <v>665.39877300613512</v>
      </c>
      <c r="G21" s="19">
        <v>629.93353783231078</v>
      </c>
      <c r="H21" s="19">
        <v>1616.2965235173826</v>
      </c>
      <c r="I21" s="144">
        <v>2205.7934560327199</v>
      </c>
      <c r="J21" s="2">
        <v>10</v>
      </c>
      <c r="K21" s="19">
        <v>293.917826660934</v>
      </c>
      <c r="L21" s="19">
        <v>34.438558488218526</v>
      </c>
      <c r="M21" s="19">
        <v>11.607251804876132</v>
      </c>
      <c r="N21" s="19">
        <v>297.95946971495539</v>
      </c>
      <c r="O21" s="19">
        <v>249.50024179854654</v>
      </c>
    </row>
    <row r="22" spans="3:15" x14ac:dyDescent="0.25">
      <c r="C22" s="143"/>
      <c r="D22" s="2">
        <v>20</v>
      </c>
      <c r="E22" s="19">
        <v>1467.6032719836401</v>
      </c>
      <c r="F22" s="19">
        <v>557.15746421267897</v>
      </c>
      <c r="G22" s="19">
        <v>613.48875255623716</v>
      </c>
      <c r="H22" s="19">
        <v>1193.4901158827538</v>
      </c>
      <c r="I22" s="144">
        <v>1970.5357873210637</v>
      </c>
      <c r="J22" s="2">
        <v>20</v>
      </c>
      <c r="K22" s="19">
        <v>120.99768307273114</v>
      </c>
      <c r="L22" s="19">
        <v>141.72212967388785</v>
      </c>
      <c r="M22" s="19">
        <v>179.39400260532307</v>
      </c>
      <c r="N22" s="19">
        <v>124.60458337665025</v>
      </c>
      <c r="O22" s="19">
        <v>128.20934694556954</v>
      </c>
    </row>
  </sheetData>
  <mergeCells count="5">
    <mergeCell ref="E3:I3"/>
    <mergeCell ref="C4:D4"/>
    <mergeCell ref="C6:C10"/>
    <mergeCell ref="C12:C16"/>
    <mergeCell ref="C18:C22"/>
  </mergeCells>
  <pageMargins left="0.7" right="0.7" top="0.75" bottom="0.75" header="0.3" footer="0.3"/>
  <pageSetup scale="2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workbookViewId="0">
      <selection activeCell="O94" sqref="O94"/>
    </sheetView>
  </sheetViews>
  <sheetFormatPr defaultRowHeight="15" x14ac:dyDescent="0.25"/>
  <cols>
    <col min="3" max="3" width="16.5703125" customWidth="1"/>
    <col min="4" max="4" width="12" customWidth="1"/>
    <col min="5" max="5" width="9.42578125" bestFit="1" customWidth="1"/>
    <col min="6" max="6" width="11.7109375" customWidth="1"/>
    <col min="7" max="7" width="11.28515625" customWidth="1"/>
    <col min="8" max="8" width="13.42578125" customWidth="1"/>
    <col min="9" max="9" width="12.85546875" customWidth="1"/>
    <col min="10" max="10" width="10.42578125" customWidth="1"/>
    <col min="11" max="11" width="9.28515625" bestFit="1" customWidth="1"/>
    <col min="12" max="12" width="9.5703125" customWidth="1"/>
    <col min="15" max="15" width="8.140625" customWidth="1"/>
  </cols>
  <sheetData>
    <row r="1" spans="1:32" x14ac:dyDescent="0.25">
      <c r="A1" t="s">
        <v>0</v>
      </c>
    </row>
    <row r="2" spans="1:32" x14ac:dyDescent="0.25">
      <c r="B2" t="s">
        <v>1</v>
      </c>
    </row>
    <row r="3" spans="1:32" ht="15.75" x14ac:dyDescent="0.25">
      <c r="B3" s="1" t="s">
        <v>2</v>
      </c>
      <c r="C3" s="1"/>
      <c r="D3" s="1"/>
      <c r="E3" s="1"/>
      <c r="F3" s="1"/>
      <c r="G3" s="1"/>
      <c r="H3" s="1"/>
      <c r="J3" s="1" t="s">
        <v>3</v>
      </c>
      <c r="K3" s="1"/>
      <c r="L3" s="1"/>
      <c r="M3" s="1"/>
      <c r="N3" s="1"/>
      <c r="O3" s="1"/>
      <c r="P3" s="1"/>
      <c r="R3" s="1" t="s">
        <v>4</v>
      </c>
      <c r="S3" s="1"/>
      <c r="T3" s="1"/>
      <c r="U3" s="1"/>
      <c r="V3" s="1"/>
      <c r="W3" s="1"/>
      <c r="X3" s="1"/>
      <c r="Z3" s="1" t="s">
        <v>5</v>
      </c>
      <c r="AA3" s="1"/>
      <c r="AB3" s="1"/>
      <c r="AC3" s="1"/>
      <c r="AD3" s="1"/>
      <c r="AE3" s="1"/>
      <c r="AF3" s="1"/>
    </row>
    <row r="4" spans="1:32" x14ac:dyDescent="0.25">
      <c r="B4" s="2"/>
      <c r="C4" s="3" t="s">
        <v>6</v>
      </c>
      <c r="D4" s="3"/>
      <c r="E4" s="3" t="s">
        <v>7</v>
      </c>
      <c r="F4" s="3"/>
      <c r="G4" s="3" t="s">
        <v>8</v>
      </c>
      <c r="H4" s="3"/>
      <c r="J4" s="2"/>
      <c r="K4" s="3" t="s">
        <v>6</v>
      </c>
      <c r="L4" s="3"/>
      <c r="M4" s="3" t="s">
        <v>7</v>
      </c>
      <c r="N4" s="3"/>
      <c r="O4" s="3" t="s">
        <v>8</v>
      </c>
      <c r="P4" s="3"/>
      <c r="R4" s="2"/>
      <c r="S4" s="3" t="s">
        <v>6</v>
      </c>
      <c r="T4" s="3"/>
      <c r="U4" s="3" t="s">
        <v>7</v>
      </c>
      <c r="V4" s="3"/>
      <c r="W4" s="3" t="s">
        <v>8</v>
      </c>
      <c r="X4" s="3"/>
      <c r="Z4" s="2"/>
      <c r="AA4" s="3" t="s">
        <v>6</v>
      </c>
      <c r="AB4" s="3"/>
      <c r="AC4" s="3" t="s">
        <v>7</v>
      </c>
      <c r="AD4" s="3"/>
      <c r="AE4" s="3" t="s">
        <v>8</v>
      </c>
      <c r="AF4" s="3"/>
    </row>
    <row r="5" spans="1:32" x14ac:dyDescent="0.25">
      <c r="B5" s="4" t="s">
        <v>9</v>
      </c>
      <c r="C5" s="2" t="s">
        <v>10</v>
      </c>
      <c r="D5" s="2" t="s">
        <v>11</v>
      </c>
      <c r="E5" s="2" t="s">
        <v>10</v>
      </c>
      <c r="F5" s="2" t="s">
        <v>11</v>
      </c>
      <c r="G5" s="2" t="s">
        <v>10</v>
      </c>
      <c r="H5" s="2" t="s">
        <v>11</v>
      </c>
      <c r="J5" s="4" t="s">
        <v>9</v>
      </c>
      <c r="K5" s="2" t="s">
        <v>10</v>
      </c>
      <c r="L5" s="2" t="s">
        <v>11</v>
      </c>
      <c r="M5" s="2" t="s">
        <v>10</v>
      </c>
      <c r="N5" s="2" t="s">
        <v>11</v>
      </c>
      <c r="O5" s="2" t="s">
        <v>10</v>
      </c>
      <c r="P5" s="2" t="s">
        <v>11</v>
      </c>
      <c r="R5" s="4" t="s">
        <v>9</v>
      </c>
      <c r="S5" s="2" t="s">
        <v>10</v>
      </c>
      <c r="T5" s="2" t="s">
        <v>11</v>
      </c>
      <c r="U5" s="2" t="s">
        <v>10</v>
      </c>
      <c r="V5" s="2" t="s">
        <v>11</v>
      </c>
      <c r="W5" s="2" t="s">
        <v>10</v>
      </c>
      <c r="X5" s="2" t="s">
        <v>11</v>
      </c>
      <c r="Z5" s="4" t="s">
        <v>9</v>
      </c>
      <c r="AA5" s="2" t="s">
        <v>10</v>
      </c>
      <c r="AB5" s="2" t="s">
        <v>11</v>
      </c>
      <c r="AC5" s="2" t="s">
        <v>10</v>
      </c>
      <c r="AD5" s="2" t="s">
        <v>11</v>
      </c>
      <c r="AE5" s="2" t="s">
        <v>10</v>
      </c>
      <c r="AF5" s="2" t="s">
        <v>11</v>
      </c>
    </row>
    <row r="6" spans="1:32" ht="15.75" x14ac:dyDescent="0.25">
      <c r="B6" s="5" t="s">
        <v>12</v>
      </c>
      <c r="C6" s="6">
        <v>0.56925000000000003</v>
      </c>
      <c r="D6" s="6">
        <v>0.10245977259393116</v>
      </c>
      <c r="E6" s="6">
        <v>0.47899999999999998</v>
      </c>
      <c r="F6" s="6">
        <v>8.5418499167334752E-2</v>
      </c>
      <c r="G6" s="6">
        <v>1.0482499999999999</v>
      </c>
      <c r="H6" s="6">
        <v>0.18787827176126659</v>
      </c>
      <c r="J6" s="5" t="s">
        <v>12</v>
      </c>
      <c r="K6" s="6">
        <v>7.38565</v>
      </c>
      <c r="L6" s="6">
        <v>0.89555073837276289</v>
      </c>
      <c r="M6" s="6">
        <v>1.6175999999999999</v>
      </c>
      <c r="N6" s="6">
        <v>7.3397683887163709E-2</v>
      </c>
      <c r="O6" s="6">
        <v>9.0032499999999995</v>
      </c>
      <c r="P6" s="6">
        <v>0.96894842225992628</v>
      </c>
      <c r="R6" s="5" t="s">
        <v>12</v>
      </c>
      <c r="S6" s="7">
        <v>12.938475</v>
      </c>
      <c r="T6" s="7">
        <v>2.4033498832358871</v>
      </c>
      <c r="U6" s="7">
        <v>1.9893000000000001</v>
      </c>
      <c r="V6" s="7">
        <v>0.34068404717567807</v>
      </c>
      <c r="W6" s="7">
        <v>14.927774999999999</v>
      </c>
      <c r="X6" s="7">
        <v>2.7440339304115713</v>
      </c>
      <c r="Z6" s="5" t="s">
        <v>12</v>
      </c>
      <c r="AA6" s="8">
        <v>17.409399999999998</v>
      </c>
      <c r="AB6" s="8">
        <v>0.19841416280094756</v>
      </c>
      <c r="AC6" s="8">
        <v>2.6382500000000002</v>
      </c>
      <c r="AD6" s="8">
        <v>3.8820162287141108E-2</v>
      </c>
      <c r="AE6" s="8">
        <v>20.047650000000001</v>
      </c>
      <c r="AF6" s="8">
        <v>0.15959400051380615</v>
      </c>
    </row>
    <row r="7" spans="1:32" ht="15.75" x14ac:dyDescent="0.25">
      <c r="B7" s="9" t="s">
        <v>13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J7" s="9" t="s">
        <v>13</v>
      </c>
      <c r="K7" s="6">
        <v>1.575E-2</v>
      </c>
      <c r="L7" s="6">
        <v>2.2273863607376248E-2</v>
      </c>
      <c r="M7" s="6">
        <v>0.15075000000000002</v>
      </c>
      <c r="N7" s="6">
        <v>0.21319269452774411</v>
      </c>
      <c r="O7" s="6">
        <v>0.16650000000000004</v>
      </c>
      <c r="P7" s="6">
        <v>0.23546655813512038</v>
      </c>
      <c r="R7" s="9" t="s">
        <v>13</v>
      </c>
      <c r="S7" s="7">
        <v>1.2214</v>
      </c>
      <c r="T7" s="7">
        <v>0.12049099551418761</v>
      </c>
      <c r="U7" s="7">
        <v>1.8809</v>
      </c>
      <c r="V7" s="7">
        <v>0.3310673949515428</v>
      </c>
      <c r="W7" s="7">
        <v>3.1023000000000005</v>
      </c>
      <c r="X7" s="7">
        <v>0.45155839046572621</v>
      </c>
      <c r="Z7" s="9" t="s">
        <v>13</v>
      </c>
      <c r="AA7" s="8">
        <v>2.9432</v>
      </c>
      <c r="AB7" s="8">
        <v>0.13774440097513968</v>
      </c>
      <c r="AC7" s="8">
        <v>2.6265499999999999</v>
      </c>
      <c r="AD7" s="8">
        <v>9.7651446481862289E-2</v>
      </c>
      <c r="AE7" s="8">
        <v>5.56975</v>
      </c>
      <c r="AF7" s="8">
        <v>0.23539584745700196</v>
      </c>
    </row>
    <row r="8" spans="1:32" ht="15.75" x14ac:dyDescent="0.25">
      <c r="B8" s="9" t="s">
        <v>14</v>
      </c>
      <c r="C8" s="6">
        <v>0.43641249999999998</v>
      </c>
      <c r="D8" s="6">
        <v>7.1364751891252173E-2</v>
      </c>
      <c r="E8" s="6">
        <v>0.54671249999999993</v>
      </c>
      <c r="F8" s="6">
        <v>5.3086041597580055E-2</v>
      </c>
      <c r="G8" s="6">
        <v>0.98312499999999992</v>
      </c>
      <c r="H8" s="6">
        <v>0.12445079348883231</v>
      </c>
      <c r="J8" s="9" t="s">
        <v>14</v>
      </c>
      <c r="K8" s="6">
        <v>1.39175</v>
      </c>
      <c r="L8" s="6">
        <v>0.2754180912721601</v>
      </c>
      <c r="M8" s="6">
        <v>1.209625</v>
      </c>
      <c r="N8" s="6">
        <v>0.29786873157483384</v>
      </c>
      <c r="O8" s="6">
        <v>2.601375</v>
      </c>
      <c r="P8" s="6">
        <v>0.57328682284699617</v>
      </c>
      <c r="R8" s="9" t="s">
        <v>14</v>
      </c>
      <c r="S8" s="7">
        <v>3.6554000000000002</v>
      </c>
      <c r="T8" s="7">
        <v>4.1577878733768496E-2</v>
      </c>
      <c r="U8" s="7">
        <v>1.7958500000000002</v>
      </c>
      <c r="V8" s="7">
        <v>1.7324116139070391E-2</v>
      </c>
      <c r="W8" s="7">
        <v>5.4512499999999999</v>
      </c>
      <c r="X8" s="7">
        <v>2.4253762594697952E-2</v>
      </c>
      <c r="Z8" s="9" t="s">
        <v>14</v>
      </c>
      <c r="AA8" s="8">
        <v>4.78125</v>
      </c>
      <c r="AB8" s="8">
        <v>0.21078853147170967</v>
      </c>
      <c r="AC8" s="8">
        <v>1.92055</v>
      </c>
      <c r="AD8" s="8">
        <v>4.2355696193074242E-2</v>
      </c>
      <c r="AE8" s="8">
        <v>6.7018000000000004</v>
      </c>
      <c r="AF8" s="8">
        <v>0.25314422766478378</v>
      </c>
    </row>
    <row r="9" spans="1:32" ht="15.75" x14ac:dyDescent="0.25">
      <c r="B9" s="9" t="s">
        <v>15</v>
      </c>
      <c r="C9" s="6">
        <v>0.39896999999999999</v>
      </c>
      <c r="D9" s="6">
        <v>3.7801928522232874E-2</v>
      </c>
      <c r="E9" s="6">
        <v>2.9724750000000002</v>
      </c>
      <c r="F9" s="6">
        <v>2.4501249968114237E-2</v>
      </c>
      <c r="G9" s="6">
        <v>3.371445</v>
      </c>
      <c r="H9" s="6">
        <v>6.2303178490346951E-2</v>
      </c>
      <c r="J9" s="9" t="s">
        <v>15</v>
      </c>
      <c r="K9" s="6">
        <v>1.9306000000000001</v>
      </c>
      <c r="L9" s="6">
        <v>7.1559206256078728E-2</v>
      </c>
      <c r="M9" s="6">
        <v>6.0119000000000007</v>
      </c>
      <c r="N9" s="6">
        <v>8.9236875785742201E-2</v>
      </c>
      <c r="O9" s="6">
        <v>7.9425000000000008</v>
      </c>
      <c r="P9" s="6">
        <v>1.7677669529663313E-2</v>
      </c>
      <c r="R9" s="9" t="s">
        <v>15</v>
      </c>
      <c r="S9" s="7">
        <v>9.3259000000000007</v>
      </c>
      <c r="T9" s="7">
        <v>2.6141737700466638</v>
      </c>
      <c r="U9" s="10">
        <v>8.9</v>
      </c>
      <c r="V9" s="10">
        <v>0.6</v>
      </c>
      <c r="W9" s="7">
        <v>19.372624999999999</v>
      </c>
      <c r="X9" s="7">
        <v>4.2360999493933091</v>
      </c>
      <c r="Z9" s="9" t="s">
        <v>15</v>
      </c>
      <c r="AA9" s="8">
        <v>15.106550000000002</v>
      </c>
      <c r="AB9" s="8">
        <v>3.0450241657497523</v>
      </c>
      <c r="AC9" s="8">
        <v>8.4342249999999996</v>
      </c>
      <c r="AD9" s="8">
        <v>0.4020078803124803</v>
      </c>
      <c r="AE9" s="8">
        <v>24.723699999999997</v>
      </c>
      <c r="AF9" s="8">
        <v>3.0472915630113602</v>
      </c>
    </row>
    <row r="10" spans="1:32" ht="15.75" x14ac:dyDescent="0.25">
      <c r="B10" s="9" t="s">
        <v>16</v>
      </c>
      <c r="C10" s="6">
        <v>0.15759666666666666</v>
      </c>
      <c r="D10" s="6">
        <v>4.0616696484738125E-2</v>
      </c>
      <c r="E10" s="6">
        <v>0</v>
      </c>
      <c r="F10" s="6">
        <v>0</v>
      </c>
      <c r="G10" s="6">
        <v>0.15759666666666666</v>
      </c>
      <c r="H10" s="6">
        <v>4.0616696484738125E-2</v>
      </c>
      <c r="J10" s="9" t="s">
        <v>16</v>
      </c>
      <c r="K10" s="6">
        <v>3.0436333333333336</v>
      </c>
      <c r="L10" s="6">
        <v>0.285439333893094</v>
      </c>
      <c r="M10" s="6">
        <v>0</v>
      </c>
      <c r="N10" s="6">
        <v>0</v>
      </c>
      <c r="O10" s="6">
        <v>3.0436333333333336</v>
      </c>
      <c r="P10" s="6">
        <v>0.285439333893094</v>
      </c>
      <c r="R10" s="9" t="s">
        <v>16</v>
      </c>
      <c r="S10" s="7">
        <v>17.593866666666667</v>
      </c>
      <c r="T10" s="7">
        <v>1.601474587164383</v>
      </c>
      <c r="U10" s="7">
        <v>1.4718</v>
      </c>
      <c r="V10" s="7">
        <v>3.5510561809129405E-2</v>
      </c>
      <c r="W10" s="7">
        <v>19.065666666666662</v>
      </c>
      <c r="X10" s="7">
        <v>1.6349611167649611</v>
      </c>
      <c r="Z10" s="9" t="s">
        <v>16</v>
      </c>
      <c r="AA10" s="8">
        <v>34.233800000000002</v>
      </c>
      <c r="AB10" s="8">
        <v>2.2291578432224113</v>
      </c>
      <c r="AC10" s="8">
        <v>2.2161333333333331</v>
      </c>
      <c r="AD10" s="8">
        <v>0.15235308770528194</v>
      </c>
      <c r="AE10" s="8">
        <v>36.449933333333334</v>
      </c>
      <c r="AF10" s="8">
        <v>2.3682843185169555</v>
      </c>
    </row>
    <row r="11" spans="1:32" ht="15.75" x14ac:dyDescent="0.25">
      <c r="B11" s="11" t="s">
        <v>17</v>
      </c>
      <c r="C11" s="6"/>
      <c r="D11" s="6"/>
      <c r="E11" s="6"/>
      <c r="F11" s="6"/>
      <c r="G11" s="6"/>
      <c r="H11" s="6"/>
      <c r="Z11" s="12" t="s">
        <v>18</v>
      </c>
    </row>
    <row r="12" spans="1:32" ht="15.75" x14ac:dyDescent="0.25">
      <c r="B12" s="5" t="s">
        <v>12</v>
      </c>
      <c r="C12" s="8">
        <v>28.491175000000002</v>
      </c>
      <c r="D12" s="8">
        <v>3.2034760291683768</v>
      </c>
      <c r="E12" s="8">
        <v>2.6996249999999997</v>
      </c>
      <c r="F12" s="8">
        <v>0.2104750559250825</v>
      </c>
      <c r="G12" s="8">
        <v>31.190799999999999</v>
      </c>
      <c r="H12" s="8">
        <v>3.2411452674112016</v>
      </c>
      <c r="J12" s="5" t="s">
        <v>12</v>
      </c>
      <c r="K12" s="8">
        <v>27.953299999999999</v>
      </c>
      <c r="L12" s="8">
        <v>3.3341498946508086</v>
      </c>
      <c r="M12" s="8">
        <v>4.2958499999999997</v>
      </c>
      <c r="N12" s="8">
        <v>0.32265282425542202</v>
      </c>
      <c r="O12" s="13">
        <v>32.24915</v>
      </c>
      <c r="P12" s="13">
        <v>3.6568027189062291</v>
      </c>
      <c r="R12" s="5" t="s">
        <v>12</v>
      </c>
      <c r="S12" s="8">
        <v>30.836874999999999</v>
      </c>
      <c r="T12" s="8">
        <v>6.9225400324772606</v>
      </c>
      <c r="U12" s="8">
        <v>4.18215</v>
      </c>
      <c r="V12" s="8">
        <v>3.6698841943581702E-2</v>
      </c>
      <c r="W12" s="8">
        <v>35.019024999999999</v>
      </c>
      <c r="X12" s="8">
        <v>6.9592388744208069</v>
      </c>
      <c r="Z12" s="14" t="s">
        <v>12</v>
      </c>
      <c r="AA12" s="8">
        <v>53.244842569243183</v>
      </c>
      <c r="AB12" s="8">
        <v>4.6135626554589662</v>
      </c>
      <c r="AC12" s="8">
        <v>6.779831131519189</v>
      </c>
      <c r="AD12" s="8">
        <v>0.33521783831326663</v>
      </c>
      <c r="AE12" s="8">
        <v>60.024673700762378</v>
      </c>
      <c r="AF12" s="8">
        <v>4.9487804937722348</v>
      </c>
    </row>
    <row r="13" spans="1:32" ht="15.75" x14ac:dyDescent="0.25">
      <c r="B13" s="9" t="s">
        <v>13</v>
      </c>
      <c r="C13" s="8">
        <v>4.7766124999999997</v>
      </c>
      <c r="D13" s="8">
        <v>2.0376827762064349</v>
      </c>
      <c r="E13" s="8">
        <v>3.0451374999999996</v>
      </c>
      <c r="F13" s="8">
        <v>0.16844890512908783</v>
      </c>
      <c r="G13" s="8">
        <v>7.8217499999999998</v>
      </c>
      <c r="H13" s="8">
        <v>0.83609851724668005</v>
      </c>
      <c r="J13" s="9" t="s">
        <v>13</v>
      </c>
      <c r="K13" s="8">
        <v>11.992599999999999</v>
      </c>
      <c r="L13" s="8">
        <v>3.4020321456447187</v>
      </c>
      <c r="M13" s="8">
        <v>4.1807999999999996</v>
      </c>
      <c r="N13" s="8">
        <v>0.27110473990692169</v>
      </c>
      <c r="O13" s="13">
        <v>16.173400000000001</v>
      </c>
      <c r="P13" s="13">
        <v>3.6731368855516271</v>
      </c>
      <c r="R13" s="9" t="s">
        <v>13</v>
      </c>
      <c r="S13" s="8">
        <v>10.931975000000001</v>
      </c>
      <c r="T13" s="8">
        <v>0.98743926458795406</v>
      </c>
      <c r="U13" s="8">
        <v>6.3205249999999999</v>
      </c>
      <c r="V13" s="8">
        <v>1.4357449638602282</v>
      </c>
      <c r="W13" s="8">
        <v>17.252500000000001</v>
      </c>
      <c r="X13" s="8">
        <v>0.44830569927227137</v>
      </c>
      <c r="Z13" s="14" t="s">
        <v>13</v>
      </c>
      <c r="AA13" s="8">
        <v>14.618874962884901</v>
      </c>
      <c r="AB13" s="8">
        <v>4.4886543854311478</v>
      </c>
      <c r="AC13" s="8">
        <v>8.1687513852819293</v>
      </c>
      <c r="AD13" s="8">
        <v>1.3077517362002478</v>
      </c>
      <c r="AE13" s="8">
        <v>22.787626348166828</v>
      </c>
      <c r="AF13" s="8">
        <v>5.7964061216314047</v>
      </c>
    </row>
    <row r="14" spans="1:32" ht="15.75" x14ac:dyDescent="0.25">
      <c r="B14" s="9" t="s">
        <v>14</v>
      </c>
      <c r="C14" s="8">
        <v>10.021281249999998</v>
      </c>
      <c r="D14" s="8">
        <v>2.1941548110501685</v>
      </c>
      <c r="E14" s="8">
        <v>3.0039062499999996</v>
      </c>
      <c r="F14" s="8">
        <v>0.32451499944445195</v>
      </c>
      <c r="G14" s="8">
        <v>13.025187499999999</v>
      </c>
      <c r="H14" s="8">
        <v>1.9856627096424173</v>
      </c>
      <c r="J14" s="9" t="s">
        <v>14</v>
      </c>
      <c r="K14" s="8">
        <v>16.472500000000004</v>
      </c>
      <c r="L14" s="8">
        <v>0.27789296500631111</v>
      </c>
      <c r="M14" s="8">
        <v>3.7787250000000006</v>
      </c>
      <c r="N14" s="8">
        <v>1.0423107508080289</v>
      </c>
      <c r="O14" s="13">
        <v>20.251225000000005</v>
      </c>
      <c r="P14" s="13">
        <v>0.76441778580171804</v>
      </c>
      <c r="R14" s="9" t="s">
        <v>14</v>
      </c>
      <c r="S14" s="8">
        <v>10.2974</v>
      </c>
      <c r="T14" s="8">
        <v>2.8285685461024248</v>
      </c>
      <c r="U14" s="8">
        <v>2.9838500000000003</v>
      </c>
      <c r="V14" s="8">
        <v>0.4500734662252342</v>
      </c>
      <c r="W14" s="8">
        <v>13.28125</v>
      </c>
      <c r="X14" s="8">
        <v>3.2786420123276714</v>
      </c>
      <c r="Z14" s="14" t="s">
        <v>14</v>
      </c>
      <c r="AA14" s="8">
        <v>21.016974669727876</v>
      </c>
      <c r="AB14" s="8">
        <v>6.1891101524006462</v>
      </c>
      <c r="AC14" s="8">
        <v>4.0745898519996162</v>
      </c>
      <c r="AD14" s="8">
        <v>1.1480678682669683</v>
      </c>
      <c r="AE14" s="8">
        <v>25.091564521727491</v>
      </c>
      <c r="AF14" s="8">
        <v>7.3371780206676105</v>
      </c>
    </row>
    <row r="15" spans="1:32" ht="15.75" x14ac:dyDescent="0.25">
      <c r="B15" s="9" t="s">
        <v>15</v>
      </c>
      <c r="C15" s="8">
        <v>30.945484999999998</v>
      </c>
      <c r="D15" s="8">
        <v>8.9985632797479091</v>
      </c>
      <c r="E15" s="8">
        <v>10.3284875</v>
      </c>
      <c r="F15" s="8">
        <v>1.9799589898042809</v>
      </c>
      <c r="G15" s="8">
        <v>41.273972499999999</v>
      </c>
      <c r="H15" s="8">
        <v>10.604324757239214</v>
      </c>
      <c r="J15" s="9" t="s">
        <v>15</v>
      </c>
      <c r="K15" s="8">
        <v>26.243899999999996</v>
      </c>
      <c r="L15" s="8">
        <v>0.75519004230723374</v>
      </c>
      <c r="M15" s="8">
        <v>12.815050000000001</v>
      </c>
      <c r="N15" s="8">
        <v>2.0836315521224029</v>
      </c>
      <c r="O15" s="13">
        <v>39.058949999999996</v>
      </c>
      <c r="P15" s="13">
        <v>2.8388215944296307</v>
      </c>
      <c r="R15" s="9" t="s">
        <v>15</v>
      </c>
      <c r="S15" s="8">
        <v>20.347899999999999</v>
      </c>
      <c r="T15" s="8">
        <v>7.1142013255178567</v>
      </c>
      <c r="U15" s="8">
        <v>14.0321</v>
      </c>
      <c r="V15" s="8">
        <v>2.7905969119527119</v>
      </c>
      <c r="W15" s="8">
        <v>34.380000000000003</v>
      </c>
      <c r="X15" s="8">
        <v>4.3236044135651497</v>
      </c>
      <c r="Z15" s="14" t="s">
        <v>15</v>
      </c>
      <c r="AA15" s="8">
        <v>33.121306786104107</v>
      </c>
      <c r="AB15" s="8">
        <v>4.8561833204549094</v>
      </c>
      <c r="AC15" s="8">
        <v>15.692194885992169</v>
      </c>
      <c r="AD15" s="8">
        <v>0.84542173189608361</v>
      </c>
      <c r="AE15" s="8">
        <v>48.813501672096272</v>
      </c>
      <c r="AF15" s="8">
        <v>5.0963019785951023</v>
      </c>
    </row>
    <row r="16" spans="1:32" ht="15.75" x14ac:dyDescent="0.25">
      <c r="B16" s="9" t="s">
        <v>16</v>
      </c>
      <c r="C16" s="8">
        <v>56.366357999999998</v>
      </c>
      <c r="D16" s="8">
        <v>15.143382058712215</v>
      </c>
      <c r="E16" s="8">
        <v>2.9419399999999998</v>
      </c>
      <c r="F16" s="8">
        <v>0.38920370549832806</v>
      </c>
      <c r="G16" s="8">
        <v>59.308298000000008</v>
      </c>
      <c r="H16" s="8">
        <v>15.66818435597675</v>
      </c>
      <c r="J16" s="9" t="s">
        <v>16</v>
      </c>
      <c r="K16" s="8">
        <v>54.7455</v>
      </c>
      <c r="L16" s="8">
        <v>16.066850542654564</v>
      </c>
      <c r="M16" s="8">
        <v>1.8964999999999999</v>
      </c>
      <c r="N16" s="8">
        <v>0.30391322774765683</v>
      </c>
      <c r="O16" s="13">
        <v>56.641999999999996</v>
      </c>
      <c r="P16" s="13">
        <v>16.605302260422899</v>
      </c>
      <c r="R16" s="9" t="s">
        <v>16</v>
      </c>
      <c r="S16" s="8">
        <v>64.726466666666667</v>
      </c>
      <c r="T16" s="8">
        <v>3.4457974481001306</v>
      </c>
      <c r="U16" s="8">
        <v>3.1473333333333335</v>
      </c>
      <c r="V16" s="8">
        <v>0.17285789925060807</v>
      </c>
      <c r="W16" s="8">
        <v>67.873800000000003</v>
      </c>
      <c r="X16" s="8">
        <v>3.4744265080729533</v>
      </c>
      <c r="Z16" s="14" t="s">
        <v>16</v>
      </c>
      <c r="AA16" s="15">
        <v>76.274020265890499</v>
      </c>
      <c r="AB16" s="8">
        <v>4.8859729217399996</v>
      </c>
      <c r="AC16" s="8">
        <v>4.3204904629873582</v>
      </c>
      <c r="AD16" s="8">
        <v>0.88008343950936141</v>
      </c>
      <c r="AE16" s="8">
        <v>80.594510728877864</v>
      </c>
      <c r="AF16" s="8">
        <v>5.2437360713934371</v>
      </c>
    </row>
    <row r="17" spans="2:32" ht="15.75" x14ac:dyDescent="0.25">
      <c r="B17" s="16" t="s">
        <v>19</v>
      </c>
      <c r="C17" s="17"/>
      <c r="D17" s="17"/>
    </row>
    <row r="18" spans="2:32" ht="15.75" x14ac:dyDescent="0.25">
      <c r="B18" s="18" t="s">
        <v>20</v>
      </c>
    </row>
    <row r="19" spans="2:32" ht="15.75" x14ac:dyDescent="0.25">
      <c r="B19" s="1" t="s">
        <v>2</v>
      </c>
      <c r="C19" s="1"/>
      <c r="D19" s="1"/>
      <c r="E19" s="1"/>
      <c r="F19" s="1"/>
      <c r="G19" s="1"/>
      <c r="H19" s="1"/>
      <c r="J19" s="1" t="s">
        <v>3</v>
      </c>
      <c r="K19" s="1"/>
      <c r="L19" s="1"/>
      <c r="M19" s="1"/>
      <c r="N19" s="1"/>
      <c r="O19" s="1"/>
      <c r="P19" s="1"/>
      <c r="R19" s="1" t="s">
        <v>4</v>
      </c>
      <c r="S19" s="1"/>
      <c r="T19" s="1"/>
      <c r="U19" s="1"/>
      <c r="V19" s="1"/>
      <c r="W19" s="1"/>
      <c r="X19" s="1"/>
      <c r="Z19" s="1" t="s">
        <v>5</v>
      </c>
      <c r="AA19" s="1"/>
      <c r="AB19" s="1"/>
      <c r="AC19" s="1"/>
      <c r="AD19" s="1"/>
      <c r="AE19" s="1"/>
      <c r="AF19" s="1"/>
    </row>
    <row r="20" spans="2:32" x14ac:dyDescent="0.25">
      <c r="B20" s="2"/>
      <c r="C20" s="3" t="s">
        <v>6</v>
      </c>
      <c r="D20" s="3"/>
      <c r="E20" s="3" t="s">
        <v>7</v>
      </c>
      <c r="F20" s="3"/>
      <c r="G20" s="3" t="s">
        <v>8</v>
      </c>
      <c r="H20" s="3"/>
      <c r="J20" s="2"/>
      <c r="K20" s="3" t="s">
        <v>6</v>
      </c>
      <c r="L20" s="3"/>
      <c r="M20" s="3" t="s">
        <v>7</v>
      </c>
      <c r="N20" s="3"/>
      <c r="O20" s="3" t="s">
        <v>8</v>
      </c>
      <c r="P20" s="3"/>
      <c r="R20" s="2"/>
      <c r="S20" s="3" t="s">
        <v>6</v>
      </c>
      <c r="T20" s="3"/>
      <c r="U20" s="3" t="s">
        <v>7</v>
      </c>
      <c r="V20" s="3"/>
      <c r="W20" s="3" t="s">
        <v>8</v>
      </c>
      <c r="X20" s="3"/>
      <c r="Z20" s="2"/>
      <c r="AA20" s="3" t="s">
        <v>6</v>
      </c>
      <c r="AB20" s="3"/>
      <c r="AC20" s="3" t="s">
        <v>7</v>
      </c>
      <c r="AD20" s="3"/>
      <c r="AE20" s="3" t="s">
        <v>8</v>
      </c>
      <c r="AF20" s="3"/>
    </row>
    <row r="21" spans="2:32" x14ac:dyDescent="0.25">
      <c r="B21" s="4" t="s">
        <v>9</v>
      </c>
      <c r="C21" s="2" t="s">
        <v>10</v>
      </c>
      <c r="D21" s="2" t="s">
        <v>11</v>
      </c>
      <c r="E21" s="2" t="s">
        <v>10</v>
      </c>
      <c r="F21" s="2" t="s">
        <v>11</v>
      </c>
      <c r="G21" s="2" t="s">
        <v>10</v>
      </c>
      <c r="H21" s="2" t="s">
        <v>11</v>
      </c>
      <c r="J21" s="4" t="s">
        <v>9</v>
      </c>
      <c r="K21" s="2" t="s">
        <v>10</v>
      </c>
      <c r="L21" s="2" t="s">
        <v>11</v>
      </c>
      <c r="M21" s="2" t="s">
        <v>10</v>
      </c>
      <c r="N21" s="2" t="s">
        <v>11</v>
      </c>
      <c r="O21" s="2" t="s">
        <v>10</v>
      </c>
      <c r="P21" s="2" t="s">
        <v>11</v>
      </c>
      <c r="R21" s="4" t="s">
        <v>9</v>
      </c>
      <c r="S21" s="2" t="s">
        <v>10</v>
      </c>
      <c r="T21" s="2" t="s">
        <v>11</v>
      </c>
      <c r="U21" s="2" t="s">
        <v>10</v>
      </c>
      <c r="V21" s="2" t="s">
        <v>11</v>
      </c>
      <c r="W21" s="2" t="s">
        <v>10</v>
      </c>
      <c r="X21" s="2" t="s">
        <v>11</v>
      </c>
      <c r="Z21" s="4" t="s">
        <v>9</v>
      </c>
      <c r="AA21" s="2" t="s">
        <v>10</v>
      </c>
      <c r="AB21" s="2" t="s">
        <v>11</v>
      </c>
      <c r="AC21" s="2" t="s">
        <v>10</v>
      </c>
      <c r="AD21" s="2" t="s">
        <v>11</v>
      </c>
      <c r="AE21" s="2" t="s">
        <v>10</v>
      </c>
      <c r="AF21" s="2" t="s">
        <v>11</v>
      </c>
    </row>
    <row r="22" spans="2:32" ht="15.75" x14ac:dyDescent="0.25">
      <c r="B22" s="5" t="s">
        <v>12</v>
      </c>
      <c r="C22" s="19">
        <v>23.282208588957054</v>
      </c>
      <c r="D22" s="8">
        <v>4.1905837461730542</v>
      </c>
      <c r="E22" s="19">
        <v>19.591002044989775</v>
      </c>
      <c r="F22" s="8">
        <v>3.493599147948252</v>
      </c>
      <c r="G22" s="19">
        <v>42.873210633946833</v>
      </c>
      <c r="H22" s="8">
        <v>7.6841828941213333</v>
      </c>
      <c r="J22" s="5" t="s">
        <v>12</v>
      </c>
      <c r="K22" s="19">
        <v>302.07157464212679</v>
      </c>
      <c r="L22" s="19">
        <v>36.6278420602357</v>
      </c>
      <c r="M22" s="19">
        <v>66.159509202453989</v>
      </c>
      <c r="N22" s="19">
        <v>3.0019502612336897</v>
      </c>
      <c r="O22" s="19">
        <v>368.23108384458078</v>
      </c>
      <c r="P22" s="19">
        <v>39.629792321469374</v>
      </c>
      <c r="Q22">
        <f>U22/U6</f>
        <v>40.899795501022496</v>
      </c>
      <c r="R22" s="5" t="s">
        <v>12</v>
      </c>
      <c r="S22" s="19">
        <v>529.18098159509202</v>
      </c>
      <c r="T22" s="19">
        <v>98.29651874175407</v>
      </c>
      <c r="U22" s="19">
        <v>81.361963190184056</v>
      </c>
      <c r="V22" s="19">
        <v>13.933907859945935</v>
      </c>
      <c r="W22" s="19">
        <v>610.54294478527595</v>
      </c>
      <c r="X22" s="19">
        <v>112.23042660170026</v>
      </c>
      <c r="Z22" s="5" t="s">
        <v>12</v>
      </c>
      <c r="AA22" s="19">
        <v>712.04089979550099</v>
      </c>
      <c r="AB22" s="19">
        <v>8.1150986830653409</v>
      </c>
      <c r="AC22" s="19">
        <v>107.9038854805726</v>
      </c>
      <c r="AD22" s="19">
        <v>1.587736698860577</v>
      </c>
      <c r="AE22" s="19">
        <v>819.94478527607373</v>
      </c>
      <c r="AF22" s="19">
        <v>6.5273619842047506</v>
      </c>
    </row>
    <row r="23" spans="2:32" ht="15.75" x14ac:dyDescent="0.25">
      <c r="B23" s="9" t="s">
        <v>13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J23" s="9" t="s">
        <v>13</v>
      </c>
      <c r="K23" s="6">
        <v>0.64417177914110435</v>
      </c>
      <c r="L23" s="6">
        <v>0.91099646655935584</v>
      </c>
      <c r="M23" s="8">
        <v>6.1656441717791424</v>
      </c>
      <c r="N23" s="8">
        <v>8.719537608496692</v>
      </c>
      <c r="O23" s="8">
        <v>6.8098159509202469</v>
      </c>
      <c r="P23" s="8">
        <v>9.6305340750560493</v>
      </c>
      <c r="R23" s="9" t="s">
        <v>13</v>
      </c>
      <c r="S23" s="19">
        <v>49.955010224948879</v>
      </c>
      <c r="T23" s="8">
        <v>4.9280570762448921</v>
      </c>
      <c r="U23" s="19">
        <v>76.928425357873223</v>
      </c>
      <c r="V23" s="19">
        <v>13.540588750574347</v>
      </c>
      <c r="W23" s="19">
        <v>126.88343558282212</v>
      </c>
      <c r="X23" s="19">
        <v>18.468645826819071</v>
      </c>
      <c r="Z23" s="9" t="s">
        <v>13</v>
      </c>
      <c r="AA23" s="19">
        <v>120.37627811860941</v>
      </c>
      <c r="AB23" s="19">
        <v>5.6337178312940566</v>
      </c>
      <c r="AC23" s="19">
        <v>107.42535787321063</v>
      </c>
      <c r="AD23" s="19">
        <v>3.9939241914872103</v>
      </c>
      <c r="AE23" s="19">
        <v>227.80163599182004</v>
      </c>
      <c r="AF23" s="19">
        <v>9.6276420227812665</v>
      </c>
    </row>
    <row r="24" spans="2:32" ht="15.75" x14ac:dyDescent="0.25">
      <c r="B24" s="9" t="s">
        <v>14</v>
      </c>
      <c r="C24" s="19">
        <v>17.849182004089979</v>
      </c>
      <c r="D24" s="8">
        <v>2.9188037583334223</v>
      </c>
      <c r="E24" s="19">
        <v>22.360429447852759</v>
      </c>
      <c r="F24" s="8">
        <v>2.1712082452997978</v>
      </c>
      <c r="G24" s="19">
        <v>40.209611451942735</v>
      </c>
      <c r="H24" s="8">
        <v>5.0900120036332241</v>
      </c>
      <c r="J24" s="9" t="s">
        <v>14</v>
      </c>
      <c r="K24" s="19">
        <v>56.922290388548056</v>
      </c>
      <c r="L24" s="19">
        <v>11.264543610313297</v>
      </c>
      <c r="M24" s="19">
        <v>49.473415132924337</v>
      </c>
      <c r="N24" s="19">
        <v>12.182770207559669</v>
      </c>
      <c r="O24" s="19">
        <v>106.39570552147239</v>
      </c>
      <c r="P24" s="19">
        <v>23.447313817873056</v>
      </c>
      <c r="R24" s="9" t="s">
        <v>14</v>
      </c>
      <c r="S24" s="19">
        <v>149.50511247443762</v>
      </c>
      <c r="T24" s="8">
        <v>1.7005267375774435</v>
      </c>
      <c r="U24" s="19">
        <v>73.449897750511255</v>
      </c>
      <c r="V24" s="6">
        <v>0.70855280732394244</v>
      </c>
      <c r="W24" s="19">
        <v>222.95501022494889</v>
      </c>
      <c r="X24" s="8">
        <v>0.99197393025349501</v>
      </c>
      <c r="Z24" s="9" t="s">
        <v>14</v>
      </c>
      <c r="AA24" s="19">
        <v>195.5521472392638</v>
      </c>
      <c r="AB24" s="19">
        <v>8.6212078311537699</v>
      </c>
      <c r="AC24" s="19">
        <v>78.550102249488759</v>
      </c>
      <c r="AD24" s="19">
        <v>1.7323393126001736</v>
      </c>
      <c r="AE24" s="19">
        <v>274.10224948875259</v>
      </c>
      <c r="AF24" s="19">
        <v>10.353547143753937</v>
      </c>
    </row>
    <row r="25" spans="2:32" ht="15.75" x14ac:dyDescent="0.25">
      <c r="B25" s="9" t="s">
        <v>15</v>
      </c>
      <c r="C25" s="19">
        <v>16.317791411042943</v>
      </c>
      <c r="D25" s="8">
        <v>1.546091146103594</v>
      </c>
      <c r="E25" s="19">
        <v>121.57361963190186</v>
      </c>
      <c r="F25" s="8">
        <v>1.0020961132153063</v>
      </c>
      <c r="G25" s="19">
        <v>137.89141104294481</v>
      </c>
      <c r="H25" s="8">
        <v>2.5481872593188939</v>
      </c>
      <c r="J25" s="9" t="s">
        <v>15</v>
      </c>
      <c r="K25" s="19">
        <v>78.961145194274039</v>
      </c>
      <c r="L25" s="8">
        <v>2.9267569020891093</v>
      </c>
      <c r="M25" s="19">
        <v>245.88548057259717</v>
      </c>
      <c r="N25" s="8">
        <v>3.6497699707870019</v>
      </c>
      <c r="O25" s="19">
        <v>324.84662576687123</v>
      </c>
      <c r="P25" s="6">
        <v>0.72301306869788595</v>
      </c>
      <c r="R25" s="9" t="s">
        <v>15</v>
      </c>
      <c r="S25" s="19">
        <v>381.42740286298573</v>
      </c>
      <c r="T25" s="19">
        <v>106.91917259904555</v>
      </c>
      <c r="U25" s="20">
        <f>8.9*41</f>
        <v>364.90000000000003</v>
      </c>
      <c r="V25" s="20">
        <v>24.54</v>
      </c>
      <c r="W25" s="19">
        <f>S25+U25</f>
        <v>746.32740286298576</v>
      </c>
      <c r="X25" s="19">
        <v>173.2556216520781</v>
      </c>
      <c r="Z25" s="9" t="s">
        <v>15</v>
      </c>
      <c r="AA25" s="19">
        <v>617.85480572597146</v>
      </c>
      <c r="AB25" s="19">
        <v>124.5408656748365</v>
      </c>
      <c r="AC25" s="19">
        <v>344.95807770961147</v>
      </c>
      <c r="AD25" s="19">
        <v>16.442040094579973</v>
      </c>
      <c r="AE25" s="19">
        <v>1011.1942740286298</v>
      </c>
      <c r="AF25" s="19">
        <v>124.63360175915584</v>
      </c>
    </row>
    <row r="26" spans="2:32" ht="15.75" x14ac:dyDescent="0.25">
      <c r="B26" s="9" t="s">
        <v>16</v>
      </c>
      <c r="C26" s="8">
        <v>6.4456714383094749</v>
      </c>
      <c r="D26" s="8">
        <v>1.6612145801528888</v>
      </c>
      <c r="E26" s="8">
        <v>0</v>
      </c>
      <c r="F26" s="8">
        <v>0</v>
      </c>
      <c r="G26" s="8">
        <v>6.4456714383094749</v>
      </c>
      <c r="H26" s="8">
        <v>1.6612145801528888</v>
      </c>
      <c r="J26" s="9" t="s">
        <v>16</v>
      </c>
      <c r="K26" s="19">
        <v>124.48398091342878</v>
      </c>
      <c r="L26" s="19">
        <v>11.674410384175623</v>
      </c>
      <c r="M26" s="6">
        <v>0</v>
      </c>
      <c r="N26" s="6">
        <v>0</v>
      </c>
      <c r="O26" s="19">
        <v>124.48398091342878</v>
      </c>
      <c r="P26" s="19">
        <v>11.674410384175623</v>
      </c>
      <c r="R26" s="9" t="s">
        <v>16</v>
      </c>
      <c r="S26" s="19">
        <v>719.58554873892308</v>
      </c>
      <c r="T26" s="19">
        <v>65.499983115107682</v>
      </c>
      <c r="U26" s="19">
        <v>60.196319018404907</v>
      </c>
      <c r="V26" s="8">
        <v>1.4523747161198122</v>
      </c>
      <c r="W26" s="19">
        <v>779.78186775732763</v>
      </c>
      <c r="X26" s="19">
        <v>66.869575327810281</v>
      </c>
      <c r="Z26" s="9" t="s">
        <v>16</v>
      </c>
      <c r="AA26" s="19">
        <v>1400.1554192229041</v>
      </c>
      <c r="AB26" s="19">
        <v>91.172099927296998</v>
      </c>
      <c r="AC26" s="19">
        <v>90.639400136332654</v>
      </c>
      <c r="AD26" s="19">
        <v>6.2312101310953762</v>
      </c>
      <c r="AE26" s="19">
        <v>1490.7948193592367</v>
      </c>
      <c r="AF26" s="19">
        <v>96.862344315621897</v>
      </c>
    </row>
    <row r="27" spans="2:32" ht="15.75" x14ac:dyDescent="0.25">
      <c r="B27" s="9" t="s">
        <v>10</v>
      </c>
      <c r="C27" s="8">
        <v>12.778970688479891</v>
      </c>
      <c r="D27" s="8"/>
      <c r="E27" s="8">
        <v>32.705010224948879</v>
      </c>
      <c r="F27" s="8"/>
      <c r="G27" s="8">
        <v>45.483980913428773</v>
      </c>
      <c r="H27" s="8"/>
      <c r="J27" s="18"/>
      <c r="K27" s="8">
        <v>112.61663258350374</v>
      </c>
      <c r="L27" s="8"/>
      <c r="M27" s="8">
        <v>73.536809815950932</v>
      </c>
      <c r="N27" s="8"/>
      <c r="O27" s="8">
        <v>186.15344239945469</v>
      </c>
      <c r="P27" s="21"/>
      <c r="R27" s="18"/>
      <c r="S27" s="8">
        <v>365.93081117927744</v>
      </c>
      <c r="T27" s="8"/>
      <c r="U27" s="8">
        <v>140.56912065439673</v>
      </c>
      <c r="V27" s="8"/>
      <c r="W27" s="8">
        <v>506.49993183367417</v>
      </c>
      <c r="X27" s="21"/>
      <c r="Z27" s="22"/>
      <c r="AA27" s="8">
        <v>609.19591002045001</v>
      </c>
      <c r="AB27" s="8"/>
      <c r="AC27" s="8">
        <v>145.89536468984321</v>
      </c>
      <c r="AD27" s="8"/>
      <c r="AE27" s="8">
        <v>764.76755282890258</v>
      </c>
      <c r="AF27" s="21"/>
    </row>
    <row r="28" spans="2:32" ht="15.75" x14ac:dyDescent="0.25">
      <c r="B28" s="9"/>
      <c r="C28" s="8"/>
      <c r="D28" s="8"/>
      <c r="E28" s="8"/>
      <c r="F28" s="8"/>
      <c r="G28" s="8"/>
      <c r="H28" s="8"/>
      <c r="J28" s="18"/>
      <c r="K28" s="23"/>
      <c r="L28" s="23"/>
      <c r="M28" s="23"/>
      <c r="N28" s="23"/>
      <c r="O28" s="23"/>
      <c r="P28" s="21"/>
      <c r="R28" s="18"/>
      <c r="S28" s="23"/>
      <c r="T28" s="23"/>
      <c r="U28" s="23"/>
      <c r="V28" s="23"/>
      <c r="W28" s="23"/>
      <c r="X28" s="21"/>
      <c r="Z28" s="22"/>
      <c r="AA28" s="23"/>
      <c r="AB28" s="23"/>
      <c r="AC28" s="23"/>
      <c r="AD28" s="23"/>
      <c r="AE28" s="23"/>
      <c r="AF28" s="21"/>
    </row>
    <row r="29" spans="2:32" x14ac:dyDescent="0.25">
      <c r="C29" s="24">
        <f>C27/$AA27*100</f>
        <v>2.0976783458790647</v>
      </c>
      <c r="E29" s="24">
        <f>E27/$AC27*100</f>
        <v>22.416757581350151</v>
      </c>
      <c r="K29" s="24">
        <f>K27/$AA27*100</f>
        <v>18.486111073812584</v>
      </c>
      <c r="M29" s="24">
        <f>M27/$AC27*100</f>
        <v>50.403801362902612</v>
      </c>
      <c r="S29" s="24">
        <f>S27/$AA27*100</f>
        <v>60.067837810499014</v>
      </c>
      <c r="U29" s="24">
        <f>U27/$AC27*100</f>
        <v>96.349271241914053</v>
      </c>
    </row>
    <row r="30" spans="2:32" ht="15.75" x14ac:dyDescent="0.25">
      <c r="B30" s="11" t="s">
        <v>17</v>
      </c>
      <c r="C30" s="6"/>
      <c r="D30" s="6"/>
      <c r="E30" s="6"/>
      <c r="F30" s="6"/>
      <c r="G30" s="6"/>
      <c r="H30" s="6"/>
      <c r="K30" s="25"/>
      <c r="L30" s="25"/>
      <c r="M30" s="25"/>
      <c r="N30" s="25"/>
      <c r="O30" s="25"/>
      <c r="P30" s="25"/>
      <c r="S30" s="25"/>
      <c r="T30" s="25"/>
      <c r="U30" s="25"/>
      <c r="V30" s="25"/>
      <c r="W30" s="25"/>
      <c r="X30" s="25"/>
      <c r="Z30" s="22" t="s">
        <v>18</v>
      </c>
      <c r="AA30" s="25"/>
      <c r="AB30" s="25"/>
      <c r="AC30" s="25"/>
      <c r="AD30" s="25"/>
      <c r="AE30" s="25"/>
      <c r="AF30" s="25"/>
    </row>
    <row r="31" spans="2:32" ht="15.75" x14ac:dyDescent="0.25">
      <c r="B31" s="5" t="s">
        <v>12</v>
      </c>
      <c r="C31" s="19">
        <v>1165.2832310838448</v>
      </c>
      <c r="D31" s="19">
        <v>131.0215144854142</v>
      </c>
      <c r="E31" s="19">
        <v>110.41411042944783</v>
      </c>
      <c r="F31" s="8">
        <v>8.6083867454021483</v>
      </c>
      <c r="G31" s="19">
        <v>1275.6973415132925</v>
      </c>
      <c r="H31" s="19">
        <v>132.56217862622501</v>
      </c>
      <c r="J31" s="5" t="s">
        <v>12</v>
      </c>
      <c r="K31" s="19">
        <v>1143.2842535787322</v>
      </c>
      <c r="L31" s="19">
        <v>136.36604886097376</v>
      </c>
      <c r="M31" s="19">
        <v>175.69938650306747</v>
      </c>
      <c r="N31" s="19">
        <v>13.196434529874113</v>
      </c>
      <c r="O31" s="19">
        <v>1318.9836400817996</v>
      </c>
      <c r="P31" s="19">
        <v>149.56248339084783</v>
      </c>
      <c r="R31" s="5" t="s">
        <v>12</v>
      </c>
      <c r="S31" s="19">
        <v>1261.2218813905931</v>
      </c>
      <c r="T31" s="19">
        <v>283.13047167596159</v>
      </c>
      <c r="U31" s="19">
        <v>171.04907975460122</v>
      </c>
      <c r="V31" s="8">
        <v>1.5009751306168386</v>
      </c>
      <c r="W31" s="19">
        <v>1432.2709611451944</v>
      </c>
      <c r="X31" s="19">
        <v>284.63144680657695</v>
      </c>
      <c r="Z31" s="5" t="s">
        <v>12</v>
      </c>
      <c r="AA31" s="19">
        <v>2177.7031725661836</v>
      </c>
      <c r="AB31" s="19">
        <v>188.69376913942602</v>
      </c>
      <c r="AC31" s="19">
        <v>277.29370681060078</v>
      </c>
      <c r="AD31" s="19">
        <v>13.710341035307428</v>
      </c>
      <c r="AE31" s="19">
        <v>2454.9968793767844</v>
      </c>
      <c r="AF31" s="19">
        <v>202.40411017473355</v>
      </c>
    </row>
    <row r="32" spans="2:32" ht="15.75" x14ac:dyDescent="0.25">
      <c r="B32" s="9" t="s">
        <v>13</v>
      </c>
      <c r="C32" s="19">
        <v>195.36247443762778</v>
      </c>
      <c r="D32" s="19">
        <v>83.340808842798978</v>
      </c>
      <c r="E32" s="19">
        <v>124.54550102249489</v>
      </c>
      <c r="F32" s="8">
        <v>6.8895257721508321</v>
      </c>
      <c r="G32" s="19">
        <v>319.90797546012271</v>
      </c>
      <c r="H32" s="19">
        <v>34.196258374097347</v>
      </c>
      <c r="J32" s="9" t="s">
        <v>13</v>
      </c>
      <c r="K32" s="19">
        <v>490.49488752556238</v>
      </c>
      <c r="L32" s="19">
        <v>139.14241904477376</v>
      </c>
      <c r="M32" s="19">
        <v>170.99386503067481</v>
      </c>
      <c r="N32" s="19">
        <v>11.088128421550989</v>
      </c>
      <c r="O32" s="19">
        <v>661.48875255623727</v>
      </c>
      <c r="P32" s="19">
        <v>150.23054746632423</v>
      </c>
      <c r="R32" s="9" t="s">
        <v>13</v>
      </c>
      <c r="S32" s="19">
        <v>447.1155419222905</v>
      </c>
      <c r="T32" s="19">
        <v>40.386063991327369</v>
      </c>
      <c r="U32" s="19">
        <v>258.50817995910018</v>
      </c>
      <c r="V32" s="19">
        <v>58.721675413506269</v>
      </c>
      <c r="W32" s="19">
        <v>705.62372188139057</v>
      </c>
      <c r="X32" s="19">
        <v>18.33561142217879</v>
      </c>
      <c r="Z32" s="9" t="s">
        <v>13</v>
      </c>
      <c r="AA32" s="19">
        <v>597.90899643701027</v>
      </c>
      <c r="AB32" s="19">
        <v>183.58504643890174</v>
      </c>
      <c r="AC32" s="19">
        <v>334.10026115672514</v>
      </c>
      <c r="AD32" s="19">
        <v>53.486778576697247</v>
      </c>
      <c r="AE32" s="19">
        <v>932.00925759373536</v>
      </c>
      <c r="AF32" s="19">
        <v>237.07182501559939</v>
      </c>
    </row>
    <row r="33" spans="2:32" ht="15.75" x14ac:dyDescent="0.25">
      <c r="B33" s="9" t="s">
        <v>14</v>
      </c>
      <c r="C33" s="19">
        <v>409.86835378323104</v>
      </c>
      <c r="D33" s="19">
        <v>89.740483069536552</v>
      </c>
      <c r="E33" s="19">
        <v>122.85915132924333</v>
      </c>
      <c r="F33" s="19">
        <v>13.272597114292514</v>
      </c>
      <c r="G33" s="19">
        <v>532.72750511247443</v>
      </c>
      <c r="H33" s="19">
        <v>81.213198758381068</v>
      </c>
      <c r="J33" s="9" t="s">
        <v>14</v>
      </c>
      <c r="K33" s="19">
        <v>673.72188139059324</v>
      </c>
      <c r="L33" s="19">
        <v>11.365765439930925</v>
      </c>
      <c r="M33" s="19">
        <v>154.54907975460125</v>
      </c>
      <c r="N33" s="19">
        <v>42.630296556565597</v>
      </c>
      <c r="O33" s="19">
        <v>828.27096114519452</v>
      </c>
      <c r="P33" s="19">
        <v>31.264531116634686</v>
      </c>
      <c r="R33" s="9" t="s">
        <v>14</v>
      </c>
      <c r="S33" s="19">
        <v>421.16155419222906</v>
      </c>
      <c r="T33" s="19">
        <v>115.6878750962137</v>
      </c>
      <c r="U33" s="19">
        <v>122.03885480572599</v>
      </c>
      <c r="V33" s="19">
        <v>18.407912729048434</v>
      </c>
      <c r="W33" s="19">
        <v>543.20040899795504</v>
      </c>
      <c r="X33" s="19">
        <v>134.09578782526262</v>
      </c>
      <c r="Z33" s="9" t="s">
        <v>14</v>
      </c>
      <c r="AA33" s="19">
        <v>859.58996604203992</v>
      </c>
      <c r="AB33" s="19">
        <v>253.13333956648862</v>
      </c>
      <c r="AC33" s="19">
        <v>166.64989169732581</v>
      </c>
      <c r="AD33" s="19">
        <v>46.95574103341383</v>
      </c>
      <c r="AE33" s="19">
        <v>1026.2398577393658</v>
      </c>
      <c r="AF33" s="19">
        <v>300.08908059990227</v>
      </c>
    </row>
    <row r="34" spans="2:32" ht="15.75" x14ac:dyDescent="0.25">
      <c r="B34" s="9" t="s">
        <v>15</v>
      </c>
      <c r="C34" s="19">
        <v>1265.664008179959</v>
      </c>
      <c r="D34" s="19">
        <v>368.03939794469972</v>
      </c>
      <c r="E34" s="19">
        <v>422.43302658486704</v>
      </c>
      <c r="F34" s="19">
        <v>80.979917783406179</v>
      </c>
      <c r="G34" s="19">
        <v>1688.097034764826</v>
      </c>
      <c r="H34" s="19">
        <v>433.71471399751385</v>
      </c>
      <c r="J34" s="9" t="s">
        <v>15</v>
      </c>
      <c r="K34" s="19">
        <v>1073.3701431492841</v>
      </c>
      <c r="L34" s="19">
        <v>30.887118294774385</v>
      </c>
      <c r="M34" s="19">
        <v>524.13292433537833</v>
      </c>
      <c r="N34" s="19">
        <v>85.220104381284372</v>
      </c>
      <c r="O34" s="19">
        <v>1597.5030674846626</v>
      </c>
      <c r="P34" s="19">
        <v>116.10722267605853</v>
      </c>
      <c r="R34" s="9" t="s">
        <v>15</v>
      </c>
      <c r="S34" s="19">
        <v>832.22494887525556</v>
      </c>
      <c r="T34" s="19">
        <v>290.96937936678347</v>
      </c>
      <c r="U34" s="19">
        <v>573.91002044989773</v>
      </c>
      <c r="V34" s="19">
        <v>114.13484302465079</v>
      </c>
      <c r="W34" s="19">
        <v>1406.1349693251534</v>
      </c>
      <c r="X34" s="19">
        <v>176.83453634213294</v>
      </c>
      <c r="Z34" s="9" t="s">
        <v>15</v>
      </c>
      <c r="AA34" s="19">
        <v>1354.6546742782866</v>
      </c>
      <c r="AB34" s="19">
        <v>198.61690472208218</v>
      </c>
      <c r="AC34" s="19">
        <v>641.80756179927073</v>
      </c>
      <c r="AD34" s="19">
        <v>34.577575946670088</v>
      </c>
      <c r="AE34" s="19">
        <v>1996.4622360775572</v>
      </c>
      <c r="AF34" s="19">
        <v>208.43770873599598</v>
      </c>
    </row>
    <row r="35" spans="2:32" ht="15.75" x14ac:dyDescent="0.25">
      <c r="B35" s="26" t="s">
        <v>16</v>
      </c>
      <c r="C35" s="27">
        <v>2305.3725153374235</v>
      </c>
      <c r="D35" s="27">
        <v>619.3612293951827</v>
      </c>
      <c r="E35" s="27">
        <v>120.3247443762781</v>
      </c>
      <c r="F35" s="27">
        <v>15.918351963121804</v>
      </c>
      <c r="G35" s="27">
        <v>2425.6972597137019</v>
      </c>
      <c r="H35" s="27">
        <v>640.82553603176893</v>
      </c>
      <c r="J35" s="26" t="s">
        <v>16</v>
      </c>
      <c r="K35" s="27">
        <v>2239.0797546012273</v>
      </c>
      <c r="L35" s="27">
        <v>657.13090154006397</v>
      </c>
      <c r="M35" s="27">
        <v>77.566462167689153</v>
      </c>
      <c r="N35" s="27">
        <v>12.42998886493484</v>
      </c>
      <c r="O35" s="27">
        <v>2316.646216768916</v>
      </c>
      <c r="P35" s="27">
        <v>679.1534666839633</v>
      </c>
      <c r="R35" s="26" t="s">
        <v>16</v>
      </c>
      <c r="S35" s="27">
        <v>2647.2992501704157</v>
      </c>
      <c r="T35" s="27">
        <v>140.93241096524051</v>
      </c>
      <c r="U35" s="27">
        <v>128.72528970688481</v>
      </c>
      <c r="V35" s="28">
        <v>7.0698527300862208</v>
      </c>
      <c r="W35" s="27">
        <v>2776.0245398773009</v>
      </c>
      <c r="X35" s="27">
        <v>142.10333366351549</v>
      </c>
      <c r="Z35" s="26" t="s">
        <v>16</v>
      </c>
      <c r="AA35" s="27">
        <v>3119.5918309157673</v>
      </c>
      <c r="AB35" s="27">
        <v>199.83529332269939</v>
      </c>
      <c r="AC35" s="27">
        <v>176.70717640030094</v>
      </c>
      <c r="AD35" s="27">
        <v>35.995232699769382</v>
      </c>
      <c r="AE35" s="27">
        <v>3296.2990073160681</v>
      </c>
      <c r="AF35" s="19">
        <v>214.46773298132666</v>
      </c>
    </row>
    <row r="36" spans="2:32" ht="15.75" x14ac:dyDescent="0.25">
      <c r="B36" s="9" t="s">
        <v>10</v>
      </c>
      <c r="C36" s="8">
        <v>1068.3101165644171</v>
      </c>
      <c r="D36" s="8"/>
      <c r="E36" s="8">
        <v>180.11530674846625</v>
      </c>
      <c r="F36" s="8"/>
      <c r="G36" s="8">
        <v>1248.4254233128836</v>
      </c>
      <c r="H36" s="2"/>
      <c r="I36" s="2"/>
      <c r="J36" s="2"/>
      <c r="K36" s="8">
        <v>1123.9901840490797</v>
      </c>
      <c r="L36" s="8"/>
      <c r="M36" s="8">
        <v>220.58834355828222</v>
      </c>
      <c r="N36" s="8"/>
      <c r="O36" s="8">
        <v>1344.578527607362</v>
      </c>
      <c r="P36" s="2"/>
      <c r="Q36" s="2"/>
      <c r="R36" s="2"/>
      <c r="S36" s="8">
        <v>1121.8046353101568</v>
      </c>
      <c r="T36" s="8"/>
      <c r="U36" s="8">
        <v>250.84628493524195</v>
      </c>
      <c r="V36" s="8"/>
      <c r="W36" s="8">
        <v>1372.6509202453988</v>
      </c>
      <c r="X36" s="2"/>
      <c r="Y36" s="2"/>
      <c r="Z36" s="2"/>
      <c r="AA36" s="8">
        <v>1621.8897280478577</v>
      </c>
      <c r="AB36" s="8"/>
      <c r="AC36" s="8">
        <v>319.31171957284471</v>
      </c>
      <c r="AD36" s="8"/>
      <c r="AE36" s="8">
        <v>1941.2014476207023</v>
      </c>
    </row>
    <row r="37" spans="2:32" ht="15.75" x14ac:dyDescent="0.25">
      <c r="B37" s="29" t="s">
        <v>21</v>
      </c>
      <c r="C37" s="30">
        <v>83.59907402616453</v>
      </c>
      <c r="D37" s="8"/>
      <c r="E37" s="30">
        <v>5.5072695440121295</v>
      </c>
      <c r="F37" s="8"/>
      <c r="G37" s="30">
        <v>27.447584803297115</v>
      </c>
      <c r="H37" s="8"/>
      <c r="I37" s="8"/>
      <c r="J37" s="8"/>
      <c r="K37" s="30">
        <v>9.9806765507364634</v>
      </c>
      <c r="L37" s="8"/>
      <c r="M37" s="30">
        <v>2.9996996621198844</v>
      </c>
      <c r="N37" s="8"/>
      <c r="O37" s="30">
        <v>7.2229581697560956</v>
      </c>
      <c r="P37" s="8"/>
      <c r="Q37" s="8"/>
      <c r="R37" s="8"/>
      <c r="S37" s="30">
        <v>3.0656195134127699</v>
      </c>
      <c r="T37" s="8"/>
      <c r="U37" s="30">
        <v>1.7845049024100583</v>
      </c>
      <c r="V37" s="8"/>
      <c r="W37" s="30">
        <v>2.7100712832793699</v>
      </c>
      <c r="X37" s="8"/>
      <c r="Y37" s="8"/>
      <c r="Z37" s="8"/>
      <c r="AA37" s="30">
        <v>2.6623450705593421</v>
      </c>
      <c r="AB37" s="8"/>
      <c r="AC37" s="30">
        <v>2.1886351238894037</v>
      </c>
      <c r="AD37" s="8"/>
      <c r="AE37" s="30">
        <v>2.5382894978220882</v>
      </c>
    </row>
    <row r="38" spans="2:32" x14ac:dyDescent="0.25">
      <c r="C38" s="24">
        <f>C36/$AA36*100</f>
        <v>65.868233708481455</v>
      </c>
      <c r="E38" s="24">
        <f>E36/$AC36*100</f>
        <v>56.407358611645478</v>
      </c>
      <c r="K38" s="24">
        <f>K36/$AA36*100</f>
        <v>69.301270278216705</v>
      </c>
      <c r="M38" s="24">
        <f>M36/$AC36*100</f>
        <v>69.082445158408703</v>
      </c>
      <c r="S38" s="24">
        <f>S36/$AA36*100</f>
        <v>69.166517051710144</v>
      </c>
      <c r="U38" s="24">
        <f>U36/$AC36*100</f>
        <v>78.558433517820276</v>
      </c>
    </row>
    <row r="40" spans="2:32" x14ac:dyDescent="0.25">
      <c r="B40" s="31" t="s">
        <v>22</v>
      </c>
      <c r="C40" s="31"/>
      <c r="D40" s="31"/>
      <c r="E40" s="31"/>
      <c r="F40" s="31"/>
      <c r="G40" s="31"/>
      <c r="H40" s="31"/>
      <c r="I40" s="31"/>
      <c r="J40" s="31"/>
      <c r="K40" s="31"/>
    </row>
    <row r="41" spans="2:32" x14ac:dyDescent="0.25">
      <c r="D41" t="s">
        <v>23</v>
      </c>
      <c r="G41" t="s">
        <v>24</v>
      </c>
    </row>
    <row r="43" spans="2:32" x14ac:dyDescent="0.25">
      <c r="B43" t="s">
        <v>9</v>
      </c>
    </row>
    <row r="44" spans="2:32" x14ac:dyDescent="0.25">
      <c r="B44" t="s">
        <v>6</v>
      </c>
      <c r="C44" t="s">
        <v>25</v>
      </c>
      <c r="D44">
        <v>4</v>
      </c>
      <c r="E44">
        <v>20</v>
      </c>
      <c r="F44">
        <v>37</v>
      </c>
      <c r="G44">
        <v>50</v>
      </c>
      <c r="I44" s="32">
        <f>277</f>
        <v>277</v>
      </c>
      <c r="J44" s="32">
        <v>293</v>
      </c>
      <c r="K44" s="32">
        <v>310</v>
      </c>
      <c r="L44" s="32">
        <v>323</v>
      </c>
    </row>
    <row r="45" spans="2:32" x14ac:dyDescent="0.25">
      <c r="C45" t="s">
        <v>26</v>
      </c>
      <c r="D45" s="25">
        <v>23.282208588957054</v>
      </c>
      <c r="E45" s="25">
        <v>302.07157464212679</v>
      </c>
      <c r="F45" s="25">
        <v>529.18098159509202</v>
      </c>
      <c r="G45" s="25">
        <v>712.04089979550099</v>
      </c>
      <c r="H45" s="25"/>
      <c r="I45" s="25">
        <v>4.1905837461730542</v>
      </c>
      <c r="J45" s="25">
        <v>36.6278420602357</v>
      </c>
      <c r="K45" s="25">
        <v>98.29651874175407</v>
      </c>
      <c r="L45" s="25">
        <v>8.1150986830653409</v>
      </c>
    </row>
    <row r="46" spans="2:32" x14ac:dyDescent="0.25">
      <c r="C46" t="s">
        <v>27</v>
      </c>
      <c r="D46" s="25">
        <v>0</v>
      </c>
      <c r="E46" s="25">
        <v>0.64417177914110435</v>
      </c>
      <c r="F46" s="25">
        <v>49.955010224948879</v>
      </c>
      <c r="G46" s="25">
        <v>120.37627811860941</v>
      </c>
      <c r="H46" s="25"/>
      <c r="I46" s="25">
        <v>0</v>
      </c>
      <c r="J46" s="25">
        <v>0.91099646655935584</v>
      </c>
      <c r="K46" s="25">
        <v>4.9280570762448921</v>
      </c>
      <c r="L46" s="25">
        <v>5.6337178312940566</v>
      </c>
    </row>
    <row r="47" spans="2:32" x14ac:dyDescent="0.25">
      <c r="C47" t="s">
        <v>28</v>
      </c>
      <c r="D47" s="25">
        <v>17.849182004089979</v>
      </c>
      <c r="E47" s="25">
        <v>56.922290388548056</v>
      </c>
      <c r="F47" s="25">
        <v>149.50511247443762</v>
      </c>
      <c r="G47" s="25">
        <v>195.5521472392638</v>
      </c>
      <c r="H47" s="25"/>
      <c r="I47" s="25">
        <v>2.9188037583334223</v>
      </c>
      <c r="J47" s="25">
        <v>11.264543610313297</v>
      </c>
      <c r="K47" s="25">
        <v>1.7005267375774435</v>
      </c>
      <c r="L47" s="25">
        <v>8.6212078311537699</v>
      </c>
    </row>
    <row r="48" spans="2:32" x14ac:dyDescent="0.25">
      <c r="C48" t="s">
        <v>29</v>
      </c>
      <c r="D48" s="25">
        <v>16.317791411042943</v>
      </c>
      <c r="E48" s="25">
        <v>78.961145194274039</v>
      </c>
      <c r="F48" s="25">
        <v>381.42740286298573</v>
      </c>
      <c r="G48" s="25">
        <v>617.85480572597146</v>
      </c>
      <c r="H48" s="25"/>
      <c r="I48" s="25">
        <v>1.546091146103594</v>
      </c>
      <c r="J48" s="25">
        <v>2.9267569020891093</v>
      </c>
      <c r="K48" s="25">
        <v>106.91917259904555</v>
      </c>
      <c r="L48" s="25">
        <v>124.5408656748365</v>
      </c>
    </row>
    <row r="49" spans="2:12" x14ac:dyDescent="0.25">
      <c r="C49" t="s">
        <v>30</v>
      </c>
      <c r="D49" s="25">
        <v>6.4456714383094749</v>
      </c>
      <c r="E49" s="25">
        <v>124.48398091342878</v>
      </c>
      <c r="F49" s="25">
        <v>719.58554873892308</v>
      </c>
      <c r="G49" s="25">
        <v>1400.1554192229041</v>
      </c>
      <c r="H49" s="25"/>
      <c r="I49" s="25">
        <v>1.6612145801528888</v>
      </c>
      <c r="J49" s="25">
        <v>11.674410384175623</v>
      </c>
      <c r="K49" s="25">
        <v>65.499983115107682</v>
      </c>
      <c r="L49" s="25">
        <v>91.172099927296998</v>
      </c>
    </row>
    <row r="51" spans="2:12" x14ac:dyDescent="0.25">
      <c r="B51" t="s">
        <v>7</v>
      </c>
      <c r="C51" t="s">
        <v>26</v>
      </c>
      <c r="D51" s="19">
        <v>19.591002044989775</v>
      </c>
      <c r="E51" s="19">
        <v>66.159509202453989</v>
      </c>
      <c r="F51" s="19">
        <v>81.361963190184056</v>
      </c>
      <c r="G51" s="19">
        <v>107.9038854805726</v>
      </c>
      <c r="I51" s="8">
        <v>3.493599147948252</v>
      </c>
      <c r="J51" s="19">
        <v>3.0019502612336897</v>
      </c>
      <c r="K51" s="19">
        <v>13.933907859945935</v>
      </c>
      <c r="L51" s="19">
        <v>1.587736698860577</v>
      </c>
    </row>
    <row r="52" spans="2:12" x14ac:dyDescent="0.25">
      <c r="C52" t="s">
        <v>27</v>
      </c>
      <c r="D52" s="6">
        <v>0</v>
      </c>
      <c r="E52" s="8">
        <v>6.1656441717791424</v>
      </c>
      <c r="F52" s="19">
        <v>76.928425357873223</v>
      </c>
      <c r="G52" s="19">
        <v>107.42535787321063</v>
      </c>
      <c r="I52" s="6">
        <v>0</v>
      </c>
      <c r="J52" s="8">
        <v>8.719537608496692</v>
      </c>
      <c r="K52" s="19">
        <v>13.540588750574347</v>
      </c>
      <c r="L52" s="19">
        <v>3.9939241914872103</v>
      </c>
    </row>
    <row r="53" spans="2:12" x14ac:dyDescent="0.25">
      <c r="C53" t="s">
        <v>28</v>
      </c>
      <c r="D53" s="19">
        <v>22.360429447852759</v>
      </c>
      <c r="E53" s="19">
        <v>49.473415132924337</v>
      </c>
      <c r="F53" s="19">
        <v>73.449897750511255</v>
      </c>
      <c r="G53" s="19">
        <v>78.550102249488759</v>
      </c>
      <c r="I53" s="8">
        <v>2.1712082452997978</v>
      </c>
      <c r="J53" s="19">
        <v>12.182770207559669</v>
      </c>
      <c r="K53" s="6">
        <v>0.70855280732394244</v>
      </c>
      <c r="L53" s="19">
        <v>1.7323393126001736</v>
      </c>
    </row>
    <row r="54" spans="2:12" x14ac:dyDescent="0.25">
      <c r="C54" t="s">
        <v>29</v>
      </c>
      <c r="D54" s="19">
        <v>121.57361963190186</v>
      </c>
      <c r="E54" s="19">
        <v>245.88548057259717</v>
      </c>
      <c r="F54" s="20">
        <v>365</v>
      </c>
      <c r="G54" s="19">
        <v>344.95807770961147</v>
      </c>
      <c r="I54" s="8">
        <v>1.0020961132153063</v>
      </c>
      <c r="J54" s="8">
        <v>3.6497699707870019</v>
      </c>
      <c r="K54" s="19">
        <v>25</v>
      </c>
      <c r="L54" s="19">
        <v>16.442040094579973</v>
      </c>
    </row>
    <row r="55" spans="2:12" x14ac:dyDescent="0.25">
      <c r="C55" t="s">
        <v>30</v>
      </c>
      <c r="D55" s="8">
        <v>0</v>
      </c>
      <c r="E55" s="6">
        <v>0</v>
      </c>
      <c r="F55" s="19">
        <v>60.196319018404907</v>
      </c>
      <c r="G55" s="19">
        <v>90.639400136332654</v>
      </c>
      <c r="I55" s="8">
        <v>0</v>
      </c>
      <c r="J55" s="6">
        <v>0</v>
      </c>
      <c r="K55" s="8">
        <v>1.4523747161198122</v>
      </c>
      <c r="L55" s="19">
        <v>6.2312101310953762</v>
      </c>
    </row>
    <row r="57" spans="2:12" x14ac:dyDescent="0.2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2:12" x14ac:dyDescent="0.25">
      <c r="B58" s="33"/>
      <c r="C58" s="33"/>
      <c r="D58" s="21"/>
      <c r="E58" s="21"/>
      <c r="F58" s="21"/>
      <c r="G58" s="21"/>
      <c r="H58" s="21"/>
      <c r="I58" s="21"/>
      <c r="J58" s="21"/>
      <c r="K58" s="21"/>
      <c r="L58" s="21"/>
    </row>
    <row r="59" spans="2:12" x14ac:dyDescent="0.25">
      <c r="B59" s="33"/>
      <c r="C59" s="33"/>
      <c r="D59" s="21"/>
      <c r="E59" s="21"/>
      <c r="F59" s="21"/>
      <c r="G59" s="21"/>
      <c r="H59" s="21"/>
      <c r="I59" s="21"/>
      <c r="J59" s="21"/>
      <c r="K59" s="21"/>
      <c r="L59" s="21"/>
    </row>
    <row r="60" spans="2:12" x14ac:dyDescent="0.25">
      <c r="B60" s="33"/>
      <c r="C60" s="33"/>
      <c r="D60" s="21"/>
      <c r="E60" s="21"/>
      <c r="F60" s="21"/>
      <c r="G60" s="21"/>
      <c r="H60" s="21"/>
      <c r="I60" s="21"/>
      <c r="J60" s="21"/>
      <c r="K60" s="21"/>
      <c r="L60" s="21"/>
    </row>
    <row r="61" spans="2:12" x14ac:dyDescent="0.25">
      <c r="C61" t="s">
        <v>18</v>
      </c>
      <c r="I61">
        <f>I62-273</f>
        <v>4</v>
      </c>
      <c r="J61">
        <f t="shared" ref="J61:L61" si="0">J62-273</f>
        <v>20</v>
      </c>
      <c r="K61">
        <f t="shared" si="0"/>
        <v>37</v>
      </c>
      <c r="L61">
        <f t="shared" si="0"/>
        <v>50</v>
      </c>
    </row>
    <row r="62" spans="2:12" x14ac:dyDescent="0.25">
      <c r="B62" t="s">
        <v>6</v>
      </c>
      <c r="C62" t="s">
        <v>25</v>
      </c>
      <c r="D62">
        <v>4</v>
      </c>
      <c r="E62">
        <v>20</v>
      </c>
      <c r="F62">
        <v>37</v>
      </c>
      <c r="G62">
        <v>50</v>
      </c>
      <c r="I62">
        <v>277</v>
      </c>
      <c r="J62">
        <v>293</v>
      </c>
      <c r="K62">
        <v>310</v>
      </c>
      <c r="L62">
        <v>323</v>
      </c>
    </row>
    <row r="63" spans="2:12" x14ac:dyDescent="0.25">
      <c r="C63" t="s">
        <v>26</v>
      </c>
      <c r="D63" s="19">
        <v>1165.2832310838448</v>
      </c>
      <c r="E63" s="19">
        <v>1143.2842535787322</v>
      </c>
      <c r="F63" s="19">
        <v>1261.2218813905931</v>
      </c>
      <c r="G63" s="19">
        <v>2177.7031725661836</v>
      </c>
      <c r="H63" s="25"/>
      <c r="I63" s="19">
        <v>131.0215144854142</v>
      </c>
      <c r="J63" s="19">
        <v>136.36604886097376</v>
      </c>
      <c r="K63" s="19">
        <v>283.13047167596159</v>
      </c>
      <c r="L63" s="19">
        <v>188.69376913942602</v>
      </c>
    </row>
    <row r="64" spans="2:12" x14ac:dyDescent="0.25">
      <c r="C64" t="s">
        <v>27</v>
      </c>
      <c r="D64" s="19">
        <v>195.36247443762778</v>
      </c>
      <c r="E64" s="19">
        <v>490.49488752556238</v>
      </c>
      <c r="F64" s="19">
        <v>447.1155419222905</v>
      </c>
      <c r="G64" s="19">
        <v>597.90899643701027</v>
      </c>
      <c r="H64" s="25"/>
      <c r="I64" s="19">
        <v>83.340808842798978</v>
      </c>
      <c r="J64" s="19">
        <v>139.14241904477376</v>
      </c>
      <c r="K64" s="19">
        <v>40.386063991327369</v>
      </c>
      <c r="L64" s="19">
        <v>183.58504643890174</v>
      </c>
    </row>
    <row r="65" spans="2:18" x14ac:dyDescent="0.25">
      <c r="C65" t="s">
        <v>28</v>
      </c>
      <c r="D65" s="19">
        <v>409.86835378323104</v>
      </c>
      <c r="E65" s="19">
        <v>673.72188139059324</v>
      </c>
      <c r="F65" s="19">
        <v>421.16155419222906</v>
      </c>
      <c r="G65" s="19">
        <v>859.58996604203992</v>
      </c>
      <c r="H65" s="25"/>
      <c r="I65" s="19">
        <v>89.740483069536552</v>
      </c>
      <c r="J65" s="19">
        <v>11.365765439930925</v>
      </c>
      <c r="K65" s="19">
        <v>115.6878750962137</v>
      </c>
      <c r="L65" s="19">
        <v>253.13333956648862</v>
      </c>
    </row>
    <row r="66" spans="2:18" x14ac:dyDescent="0.25">
      <c r="C66" t="s">
        <v>29</v>
      </c>
      <c r="D66" s="19">
        <v>1265.664008179959</v>
      </c>
      <c r="E66" s="19">
        <v>1073.3701431492841</v>
      </c>
      <c r="F66" s="19">
        <v>832.22494887525556</v>
      </c>
      <c r="G66" s="19">
        <v>1354.6546742782866</v>
      </c>
      <c r="H66" s="25"/>
      <c r="I66" s="19">
        <v>368.03939794469972</v>
      </c>
      <c r="J66" s="19">
        <v>30.887118294774385</v>
      </c>
      <c r="K66" s="19">
        <v>290.96937936678347</v>
      </c>
      <c r="L66" s="19">
        <v>198.61690472208218</v>
      </c>
    </row>
    <row r="67" spans="2:18" x14ac:dyDescent="0.25">
      <c r="C67" t="s">
        <v>30</v>
      </c>
      <c r="D67" s="27">
        <v>2305.3725153374235</v>
      </c>
      <c r="E67" s="27">
        <v>2239.0797546012273</v>
      </c>
      <c r="F67" s="27">
        <v>2647.2992501704157</v>
      </c>
      <c r="G67" s="27">
        <v>3119.5918309157673</v>
      </c>
      <c r="H67" s="25"/>
      <c r="I67" s="27">
        <v>619.3612293951827</v>
      </c>
      <c r="J67" s="27">
        <v>657.13090154006397</v>
      </c>
      <c r="K67" s="27">
        <v>140.93241096524051</v>
      </c>
      <c r="L67" s="27">
        <v>199.83529332269939</v>
      </c>
    </row>
    <row r="69" spans="2:18" x14ac:dyDescent="0.25">
      <c r="B69" t="s">
        <v>7</v>
      </c>
      <c r="C69" t="s">
        <v>26</v>
      </c>
      <c r="D69" s="19">
        <v>110.41411042944783</v>
      </c>
      <c r="E69" s="19">
        <v>175.69938650306747</v>
      </c>
      <c r="F69" s="19">
        <v>171.04907975460122</v>
      </c>
      <c r="G69" s="19">
        <v>277.29370681060078</v>
      </c>
      <c r="I69" s="8">
        <v>8.6083867454021483</v>
      </c>
      <c r="J69" s="19">
        <v>13.196434529874113</v>
      </c>
      <c r="K69" s="8">
        <v>1.5009751306168386</v>
      </c>
      <c r="L69" s="19">
        <v>13.710341035307428</v>
      </c>
    </row>
    <row r="70" spans="2:18" x14ac:dyDescent="0.25">
      <c r="C70" t="s">
        <v>27</v>
      </c>
      <c r="D70" s="19">
        <v>124.54550102249489</v>
      </c>
      <c r="E70" s="19">
        <v>170.99386503067481</v>
      </c>
      <c r="F70" s="19">
        <v>258.50817995910018</v>
      </c>
      <c r="G70" s="19">
        <v>334.10026115672514</v>
      </c>
      <c r="I70" s="8">
        <v>6.8895257721508321</v>
      </c>
      <c r="J70" s="19">
        <v>11.088128421550989</v>
      </c>
      <c r="K70" s="19">
        <v>58.721675413506269</v>
      </c>
      <c r="L70" s="19">
        <v>53.486778576697247</v>
      </c>
    </row>
    <row r="71" spans="2:18" x14ac:dyDescent="0.25">
      <c r="C71" t="s">
        <v>28</v>
      </c>
      <c r="D71" s="19">
        <v>122.85915132924333</v>
      </c>
      <c r="E71" s="19">
        <v>154.54907975460125</v>
      </c>
      <c r="F71" s="19">
        <v>122.03885480572599</v>
      </c>
      <c r="G71" s="19">
        <v>166.64989169732581</v>
      </c>
      <c r="I71" s="19">
        <v>13.272597114292514</v>
      </c>
      <c r="J71" s="19">
        <v>42.630296556565597</v>
      </c>
      <c r="K71" s="19">
        <v>18.407912729048434</v>
      </c>
      <c r="L71" s="19">
        <v>46.95574103341383</v>
      </c>
    </row>
    <row r="72" spans="2:18" x14ac:dyDescent="0.25">
      <c r="C72" t="s">
        <v>29</v>
      </c>
      <c r="D72" s="19">
        <v>422.43302658486704</v>
      </c>
      <c r="E72" s="19">
        <v>524.13292433537833</v>
      </c>
      <c r="F72" s="19">
        <v>573.91002044989773</v>
      </c>
      <c r="G72" s="19">
        <v>641.80756179927073</v>
      </c>
      <c r="I72" s="19">
        <v>80.979917783406179</v>
      </c>
      <c r="J72" s="19">
        <v>85.220104381284372</v>
      </c>
      <c r="K72" s="19">
        <v>114.13484302465079</v>
      </c>
      <c r="L72" s="19">
        <v>34.577575946670088</v>
      </c>
    </row>
    <row r="73" spans="2:18" x14ac:dyDescent="0.25">
      <c r="C73" t="s">
        <v>30</v>
      </c>
      <c r="D73" s="27">
        <v>120.3247443762781</v>
      </c>
      <c r="E73" s="27">
        <v>77.566462167689153</v>
      </c>
      <c r="F73" s="27">
        <v>128.72528970688481</v>
      </c>
      <c r="G73" s="27">
        <v>176.70717640030094</v>
      </c>
      <c r="I73" s="27">
        <v>15.918351963121804</v>
      </c>
      <c r="J73" s="27">
        <v>12.42998886493484</v>
      </c>
      <c r="K73" s="28">
        <v>7.0698527300862208</v>
      </c>
      <c r="L73" s="27">
        <v>35.995232699769382</v>
      </c>
    </row>
    <row r="75" spans="2:18" ht="15.75" x14ac:dyDescent="0.25">
      <c r="C75" s="34"/>
      <c r="D75" t="s">
        <v>31</v>
      </c>
    </row>
    <row r="76" spans="2:18" x14ac:dyDescent="0.25">
      <c r="D76" s="25"/>
      <c r="E76" s="25"/>
      <c r="F76" s="25"/>
      <c r="G76" s="25"/>
      <c r="H76" s="25"/>
      <c r="I76" s="25"/>
      <c r="J76" s="25"/>
      <c r="K76" s="25"/>
      <c r="L76" s="25"/>
    </row>
    <row r="77" spans="2:18" x14ac:dyDescent="0.25">
      <c r="D77" s="25"/>
      <c r="E77" s="25"/>
      <c r="F77" s="25"/>
      <c r="G77" s="25"/>
      <c r="H77" s="25"/>
      <c r="I77" s="25"/>
      <c r="J77" s="25"/>
      <c r="K77" s="25"/>
      <c r="L77" s="25"/>
    </row>
    <row r="78" spans="2:18" x14ac:dyDescent="0.25">
      <c r="B78" t="s">
        <v>9</v>
      </c>
      <c r="H78" s="25"/>
      <c r="I78" s="25"/>
      <c r="J78" s="25"/>
      <c r="K78" s="25"/>
      <c r="N78" s="65" t="s">
        <v>120</v>
      </c>
      <c r="O78" s="65"/>
      <c r="P78" s="65"/>
    </row>
    <row r="79" spans="2:18" x14ac:dyDescent="0.25">
      <c r="B79" t="s">
        <v>6</v>
      </c>
      <c r="C79" t="s">
        <v>25</v>
      </c>
      <c r="D79">
        <v>277</v>
      </c>
      <c r="E79">
        <v>293</v>
      </c>
      <c r="F79">
        <v>310</v>
      </c>
      <c r="G79">
        <v>323</v>
      </c>
      <c r="H79" s="25"/>
      <c r="J79">
        <f>10/(E79-D79)</f>
        <v>0.625</v>
      </c>
      <c r="K79">
        <f>10/(F79-E79)</f>
        <v>0.58823529411764708</v>
      </c>
      <c r="L79">
        <f>10/(G79-F79)</f>
        <v>0.76923076923076927</v>
      </c>
      <c r="N79">
        <v>12</v>
      </c>
      <c r="O79">
        <v>29</v>
      </c>
      <c r="P79">
        <v>41</v>
      </c>
    </row>
    <row r="80" spans="2:18" x14ac:dyDescent="0.25">
      <c r="C80" t="s">
        <v>12</v>
      </c>
      <c r="D80" s="7">
        <v>23.282208588957054</v>
      </c>
      <c r="E80" s="7">
        <v>302.07157464212679</v>
      </c>
      <c r="F80" s="7">
        <v>529.18098159509202</v>
      </c>
      <c r="G80" s="7">
        <v>712.04089979550099</v>
      </c>
      <c r="H80" s="25"/>
      <c r="I80" s="25"/>
      <c r="J80" s="35">
        <f>E80/D80</f>
        <v>12.974352217830479</v>
      </c>
      <c r="K80" s="35">
        <f>F80/E80</f>
        <v>1.7518397162064272</v>
      </c>
      <c r="L80" s="35">
        <f>G80/F80</f>
        <v>1.3455527023084251</v>
      </c>
      <c r="N80" s="6">
        <f>POWER(J80,$J$79)</f>
        <v>4.9622489930997267</v>
      </c>
      <c r="O80" s="6">
        <f>POWER(K80,K$79)</f>
        <v>1.3906952817649059</v>
      </c>
      <c r="P80" s="6">
        <f>POWER(L80,L$79)</f>
        <v>1.2564765697092437</v>
      </c>
      <c r="Q80">
        <f>AVERAGE(N80:P84)</f>
        <v>3.2172168206010077</v>
      </c>
      <c r="R80">
        <f>STDEV(N80:P84)</f>
        <v>3.0451926358788057</v>
      </c>
    </row>
    <row r="81" spans="2:18" x14ac:dyDescent="0.25">
      <c r="C81" t="s">
        <v>13</v>
      </c>
      <c r="D81" s="7">
        <v>0.1</v>
      </c>
      <c r="E81" s="7">
        <v>0.64417177914110435</v>
      </c>
      <c r="F81" s="7">
        <v>49.955010224948879</v>
      </c>
      <c r="G81" s="7">
        <v>120.37627811860941</v>
      </c>
      <c r="J81" s="35">
        <f t="shared" ref="J81:L90" si="1">E81/D81</f>
        <v>6.4417177914110431</v>
      </c>
      <c r="K81" s="35">
        <f t="shared" si="1"/>
        <v>77.549206349206344</v>
      </c>
      <c r="L81" s="35">
        <f t="shared" si="1"/>
        <v>2.409693794006877</v>
      </c>
      <c r="N81" s="6">
        <f t="shared" ref="N81:N90" si="2">POWER(J81,$J$79)</f>
        <v>3.2035098167197384</v>
      </c>
      <c r="O81" s="6">
        <f t="shared" ref="O81:P90" si="3">POWER(K81,K$79)</f>
        <v>12.927546025992392</v>
      </c>
      <c r="P81" s="6">
        <f t="shared" si="3"/>
        <v>1.9670564109985502</v>
      </c>
    </row>
    <row r="82" spans="2:18" x14ac:dyDescent="0.25">
      <c r="C82" t="s">
        <v>14</v>
      </c>
      <c r="D82" s="7">
        <v>17.849182004089979</v>
      </c>
      <c r="E82" s="7">
        <v>56.922290388548056</v>
      </c>
      <c r="F82" s="7">
        <v>149.50511247443762</v>
      </c>
      <c r="G82" s="7">
        <v>195.5521472392638</v>
      </c>
      <c r="H82" s="23"/>
      <c r="I82" s="21"/>
      <c r="J82" s="35">
        <f t="shared" si="1"/>
        <v>3.1890699739352106</v>
      </c>
      <c r="K82" s="35">
        <f t="shared" si="1"/>
        <v>2.626477456439734</v>
      </c>
      <c r="L82" s="35">
        <f t="shared" si="1"/>
        <v>1.3079963889040871</v>
      </c>
      <c r="N82" s="6">
        <f t="shared" si="2"/>
        <v>2.0643818416182884</v>
      </c>
      <c r="O82" s="6">
        <f t="shared" si="3"/>
        <v>1.7647792897550743</v>
      </c>
      <c r="P82" s="6">
        <f t="shared" si="3"/>
        <v>1.2294117012167816</v>
      </c>
    </row>
    <row r="83" spans="2:18" x14ac:dyDescent="0.25">
      <c r="C83" t="s">
        <v>15</v>
      </c>
      <c r="D83" s="7">
        <v>16.317791411042943</v>
      </c>
      <c r="E83" s="7">
        <v>78.961145194274039</v>
      </c>
      <c r="F83" s="7">
        <v>381.42740286298573</v>
      </c>
      <c r="G83" s="7">
        <v>617.85480572597146</v>
      </c>
      <c r="H83" s="36"/>
      <c r="I83" s="23"/>
      <c r="J83" s="35">
        <f t="shared" si="1"/>
        <v>4.8389603228312916</v>
      </c>
      <c r="K83" s="35">
        <f t="shared" si="1"/>
        <v>4.8305708070030038</v>
      </c>
      <c r="L83" s="35">
        <f t="shared" si="1"/>
        <v>1.6198490226144393</v>
      </c>
      <c r="N83" s="6">
        <f t="shared" si="2"/>
        <v>2.678983496442005</v>
      </c>
      <c r="O83" s="6">
        <f t="shared" si="3"/>
        <v>2.525527087189626</v>
      </c>
      <c r="P83" s="6">
        <f t="shared" si="3"/>
        <v>1.4492198039369562</v>
      </c>
    </row>
    <row r="84" spans="2:18" x14ac:dyDescent="0.25">
      <c r="C84" t="s">
        <v>16</v>
      </c>
      <c r="D84" s="7">
        <v>6.4456714383094749</v>
      </c>
      <c r="E84" s="7">
        <v>124.48398091342878</v>
      </c>
      <c r="F84" s="7">
        <v>719.58554873892308</v>
      </c>
      <c r="G84" s="7">
        <v>1400.1554192229041</v>
      </c>
      <c r="H84" s="23"/>
      <c r="I84" s="21"/>
      <c r="J84" s="35">
        <f t="shared" si="1"/>
        <v>19.312802724253899</v>
      </c>
      <c r="K84" s="35">
        <f t="shared" si="1"/>
        <v>5.780547372110088</v>
      </c>
      <c r="L84" s="35">
        <f t="shared" si="1"/>
        <v>1.9457803476969247</v>
      </c>
      <c r="N84" s="6">
        <f t="shared" si="2"/>
        <v>6.3628738817235284</v>
      </c>
      <c r="O84" s="6">
        <f t="shared" si="3"/>
        <v>2.806835999561379</v>
      </c>
      <c r="P84" s="6">
        <f t="shared" si="3"/>
        <v>1.6687061092869171</v>
      </c>
    </row>
    <row r="85" spans="2:18" x14ac:dyDescent="0.25">
      <c r="H85" s="23"/>
      <c r="I85" s="23"/>
      <c r="J85" s="35"/>
      <c r="K85" s="35"/>
      <c r="L85" s="35"/>
      <c r="N85" s="6"/>
      <c r="O85" s="6"/>
      <c r="P85" s="6"/>
    </row>
    <row r="86" spans="2:18" x14ac:dyDescent="0.25">
      <c r="B86" t="s">
        <v>7</v>
      </c>
      <c r="C86" t="s">
        <v>12</v>
      </c>
      <c r="D86" s="19">
        <v>19.591002044989775</v>
      </c>
      <c r="E86" s="19">
        <v>66.159509202453989</v>
      </c>
      <c r="F86" s="19">
        <v>81.361963190184056</v>
      </c>
      <c r="G86" s="19">
        <v>107.9038854805726</v>
      </c>
      <c r="H86" s="23"/>
      <c r="I86" s="36"/>
      <c r="J86" s="35">
        <f t="shared" si="1"/>
        <v>3.3770354906054281</v>
      </c>
      <c r="K86" s="35">
        <f t="shared" si="1"/>
        <v>1.2297848664688429</v>
      </c>
      <c r="L86" s="35">
        <f t="shared" si="1"/>
        <v>1.3262202784899209</v>
      </c>
      <c r="N86" s="6">
        <f t="shared" si="2"/>
        <v>2.1396107217969629</v>
      </c>
      <c r="O86" s="6">
        <f t="shared" si="3"/>
        <v>1.1293815097079067</v>
      </c>
      <c r="P86" s="6">
        <f t="shared" si="3"/>
        <v>1.2425667888681697</v>
      </c>
      <c r="Q86">
        <f>AVERAGE(N86:P90)</f>
        <v>5.1078389582557708</v>
      </c>
      <c r="R86">
        <f>STDEV(N86:P90)</f>
        <v>10.972708498266535</v>
      </c>
    </row>
    <row r="87" spans="2:18" x14ac:dyDescent="0.25">
      <c r="C87" t="s">
        <v>13</v>
      </c>
      <c r="D87" s="6">
        <v>0.1</v>
      </c>
      <c r="E87" s="8">
        <v>6.1656441717791424</v>
      </c>
      <c r="F87" s="19">
        <v>76.928425357873223</v>
      </c>
      <c r="G87" s="19">
        <v>107.42535787321063</v>
      </c>
      <c r="J87" s="35">
        <f t="shared" si="1"/>
        <v>61.656441717791424</v>
      </c>
      <c r="K87" s="35">
        <f t="shared" si="1"/>
        <v>12.476948590381426</v>
      </c>
      <c r="L87" s="35">
        <f t="shared" si="1"/>
        <v>1.3964325588813862</v>
      </c>
      <c r="N87" s="6">
        <f t="shared" si="2"/>
        <v>13.144271948102821</v>
      </c>
      <c r="O87" s="6">
        <f t="shared" si="3"/>
        <v>4.4133628870338635</v>
      </c>
      <c r="P87" s="6">
        <f t="shared" si="3"/>
        <v>1.2928669099558614</v>
      </c>
    </row>
    <row r="88" spans="2:18" x14ac:dyDescent="0.25">
      <c r="C88" t="s">
        <v>14</v>
      </c>
      <c r="D88" s="19">
        <v>22.360429447852759</v>
      </c>
      <c r="E88" s="19">
        <v>49.473415132924337</v>
      </c>
      <c r="F88" s="19">
        <v>73.449897750511255</v>
      </c>
      <c r="G88" s="19">
        <v>78.550102249488759</v>
      </c>
      <c r="J88" s="35">
        <f t="shared" si="1"/>
        <v>2.2125431556805455</v>
      </c>
      <c r="K88" s="35">
        <f t="shared" si="1"/>
        <v>1.4846336674589233</v>
      </c>
      <c r="L88" s="35">
        <f t="shared" si="1"/>
        <v>1.069437870646212</v>
      </c>
      <c r="N88" s="6">
        <f t="shared" si="2"/>
        <v>1.6426965460195204</v>
      </c>
      <c r="O88" s="6">
        <f t="shared" si="3"/>
        <v>1.2616896264376696</v>
      </c>
      <c r="P88" s="6">
        <f t="shared" si="3"/>
        <v>1.0529975317653271</v>
      </c>
    </row>
    <row r="89" spans="2:18" x14ac:dyDescent="0.25">
      <c r="C89" t="s">
        <v>15</v>
      </c>
      <c r="D89" s="19">
        <v>121.57361963190186</v>
      </c>
      <c r="E89" s="19">
        <v>245.88548057259717</v>
      </c>
      <c r="F89" s="20">
        <v>365</v>
      </c>
      <c r="G89" s="19">
        <v>344.95807770961147</v>
      </c>
      <c r="J89" s="35">
        <f t="shared" si="1"/>
        <v>2.0225233181103288</v>
      </c>
      <c r="K89" s="35">
        <f t="shared" si="1"/>
        <v>1.4844308787571314</v>
      </c>
      <c r="L89" s="35">
        <f t="shared" si="1"/>
        <v>0.9450906238619492</v>
      </c>
      <c r="N89" s="6">
        <f t="shared" si="2"/>
        <v>1.5530429299467232</v>
      </c>
      <c r="O89" s="6">
        <f t="shared" si="3"/>
        <v>1.2615882492417003</v>
      </c>
      <c r="P89" s="6">
        <f t="shared" si="3"/>
        <v>0.95748819150947984</v>
      </c>
    </row>
    <row r="90" spans="2:18" x14ac:dyDescent="0.25">
      <c r="C90" t="s">
        <v>16</v>
      </c>
      <c r="D90" s="8">
        <v>0.1</v>
      </c>
      <c r="E90" s="6">
        <v>0.1</v>
      </c>
      <c r="F90" s="19">
        <v>60.196319018404907</v>
      </c>
      <c r="G90" s="19">
        <v>90.639400136332654</v>
      </c>
      <c r="J90" s="35">
        <f t="shared" si="1"/>
        <v>1</v>
      </c>
      <c r="K90" s="35">
        <f t="shared" si="1"/>
        <v>601.96319018404904</v>
      </c>
      <c r="L90" s="35">
        <f t="shared" si="1"/>
        <v>1.5057299451918287</v>
      </c>
      <c r="N90" s="6">
        <f t="shared" si="2"/>
        <v>1</v>
      </c>
      <c r="O90" s="6">
        <f t="shared" si="3"/>
        <v>43.155995417701341</v>
      </c>
      <c r="P90" s="6">
        <f t="shared" si="3"/>
        <v>1.3700251157492129</v>
      </c>
    </row>
    <row r="92" spans="2:18" x14ac:dyDescent="0.25">
      <c r="D92" s="37"/>
      <c r="E92" s="38" t="s">
        <v>32</v>
      </c>
      <c r="F92" s="38"/>
      <c r="G92" s="38"/>
      <c r="H92" s="39"/>
      <c r="I92" s="38" t="s">
        <v>33</v>
      </c>
      <c r="J92" s="38"/>
      <c r="K92" s="38"/>
    </row>
    <row r="93" spans="2:18" ht="17.25" x14ac:dyDescent="0.25">
      <c r="D93" s="37"/>
      <c r="E93" s="40" t="s">
        <v>34</v>
      </c>
      <c r="F93" s="40" t="s">
        <v>35</v>
      </c>
      <c r="G93" s="40" t="s">
        <v>36</v>
      </c>
      <c r="I93" s="40" t="s">
        <v>34</v>
      </c>
      <c r="J93" s="40" t="s">
        <v>35</v>
      </c>
      <c r="K93" s="40" t="s">
        <v>36</v>
      </c>
    </row>
    <row r="94" spans="2:18" x14ac:dyDescent="0.25">
      <c r="D94" s="41" t="s">
        <v>12</v>
      </c>
      <c r="E94" s="42">
        <v>4.9622489930997267</v>
      </c>
      <c r="F94" s="42">
        <v>1.3906952817649059</v>
      </c>
      <c r="G94" s="42">
        <v>1.2564765697092437</v>
      </c>
      <c r="H94" s="39"/>
      <c r="I94" s="42">
        <v>2.1396107217969629</v>
      </c>
      <c r="J94" s="42">
        <v>1.1293815097079067</v>
      </c>
      <c r="K94" s="42">
        <v>1.2425667888681697</v>
      </c>
    </row>
    <row r="95" spans="2:18" x14ac:dyDescent="0.25">
      <c r="D95" s="43" t="s">
        <v>13</v>
      </c>
      <c r="E95" s="44">
        <v>3.2035098167197384</v>
      </c>
      <c r="F95" s="44">
        <v>12.927546025992392</v>
      </c>
      <c r="G95" s="44">
        <v>1.9670564109985502</v>
      </c>
      <c r="I95" s="44" t="s">
        <v>37</v>
      </c>
      <c r="J95" s="44">
        <v>4.4133628870338635</v>
      </c>
      <c r="K95" s="44">
        <v>1.2928669099558614</v>
      </c>
    </row>
    <row r="96" spans="2:18" x14ac:dyDescent="0.25">
      <c r="D96" s="43" t="s">
        <v>14</v>
      </c>
      <c r="E96" s="44">
        <v>2.0643818416182884</v>
      </c>
      <c r="F96" s="44">
        <v>1.7647792897550743</v>
      </c>
      <c r="G96" s="44">
        <v>1.2294117012167816</v>
      </c>
      <c r="I96" s="44">
        <v>1.6426965460195204</v>
      </c>
      <c r="J96" s="44">
        <v>1.2616896264376696</v>
      </c>
      <c r="K96" s="44">
        <v>1.0529975317653271</v>
      </c>
    </row>
    <row r="97" spans="3:16" x14ac:dyDescent="0.25">
      <c r="D97" s="43" t="s">
        <v>15</v>
      </c>
      <c r="E97" s="44">
        <v>2.678983496442005</v>
      </c>
      <c r="F97" s="44">
        <v>2.525527087189626</v>
      </c>
      <c r="G97" s="44">
        <v>1.4492198039369562</v>
      </c>
      <c r="I97" s="44">
        <v>1.5530429299467232</v>
      </c>
      <c r="J97" s="44">
        <v>1.352645463980207</v>
      </c>
      <c r="K97" s="44">
        <v>0.96</v>
      </c>
    </row>
    <row r="98" spans="3:16" x14ac:dyDescent="0.25">
      <c r="D98" s="45" t="s">
        <v>16</v>
      </c>
      <c r="E98" s="46">
        <v>6.3628738817235284</v>
      </c>
      <c r="F98" s="46">
        <v>2.806835999561379</v>
      </c>
      <c r="G98" s="46">
        <v>1.6687061092869171</v>
      </c>
      <c r="H98" s="47"/>
      <c r="I98" s="46" t="s">
        <v>37</v>
      </c>
      <c r="J98" s="46" t="s">
        <v>37</v>
      </c>
      <c r="K98" s="46">
        <v>1.3700251157492129</v>
      </c>
    </row>
    <row r="101" spans="3:16" x14ac:dyDescent="0.25">
      <c r="D101" t="s">
        <v>18</v>
      </c>
    </row>
    <row r="103" spans="3:16" ht="17.25" x14ac:dyDescent="0.25">
      <c r="C103" t="s">
        <v>6</v>
      </c>
      <c r="D103" s="48"/>
      <c r="E103" s="49" t="s">
        <v>38</v>
      </c>
      <c r="F103" s="49"/>
      <c r="G103" s="49"/>
      <c r="H103" s="49" t="s">
        <v>39</v>
      </c>
      <c r="I103" s="49"/>
      <c r="J103" s="49"/>
      <c r="K103" s="49" t="s">
        <v>40</v>
      </c>
      <c r="L103" s="49"/>
      <c r="M103" s="49"/>
      <c r="N103" s="49" t="s">
        <v>41</v>
      </c>
      <c r="O103" s="49"/>
      <c r="P103" s="49"/>
    </row>
    <row r="104" spans="3:16" x14ac:dyDescent="0.25">
      <c r="D104" s="39" t="s">
        <v>12</v>
      </c>
      <c r="E104" s="50">
        <v>1165.2832310838448</v>
      </c>
      <c r="F104" s="51" t="s">
        <v>42</v>
      </c>
      <c r="G104" s="52">
        <v>131.0215144854142</v>
      </c>
      <c r="H104" s="50">
        <v>1143.2842535787322</v>
      </c>
      <c r="I104" s="53" t="s">
        <v>42</v>
      </c>
      <c r="J104" s="52">
        <v>136.36604886097376</v>
      </c>
      <c r="K104" s="50">
        <v>1261.2218813905931</v>
      </c>
      <c r="L104" s="53" t="s">
        <v>42</v>
      </c>
      <c r="M104" s="52">
        <v>283.13047167596159</v>
      </c>
      <c r="N104" s="50">
        <v>2177.7031725661836</v>
      </c>
      <c r="O104" s="53" t="s">
        <v>42</v>
      </c>
      <c r="P104" s="52">
        <v>188.69376913942602</v>
      </c>
    </row>
    <row r="105" spans="3:16" x14ac:dyDescent="0.25">
      <c r="D105" s="33" t="s">
        <v>13</v>
      </c>
      <c r="E105" s="21">
        <v>195.36247443762778</v>
      </c>
      <c r="F105" s="54" t="s">
        <v>42</v>
      </c>
      <c r="G105" s="55">
        <v>83.340808842798978</v>
      </c>
      <c r="H105" s="21">
        <v>490.49488752556238</v>
      </c>
      <c r="I105" s="56" t="s">
        <v>42</v>
      </c>
      <c r="J105" s="55">
        <v>139.14241904477376</v>
      </c>
      <c r="K105" s="21">
        <v>447.1155419222905</v>
      </c>
      <c r="L105" s="56" t="s">
        <v>42</v>
      </c>
      <c r="M105" s="55">
        <v>40.386063991327369</v>
      </c>
      <c r="N105" s="21">
        <v>597.90899643701027</v>
      </c>
      <c r="O105" s="56" t="s">
        <v>42</v>
      </c>
      <c r="P105" s="55">
        <v>183.58504643890174</v>
      </c>
    </row>
    <row r="106" spans="3:16" x14ac:dyDescent="0.25">
      <c r="D106" s="33" t="s">
        <v>14</v>
      </c>
      <c r="E106" s="21">
        <v>409.86835378323104</v>
      </c>
      <c r="F106" s="54" t="s">
        <v>42</v>
      </c>
      <c r="G106" s="55">
        <v>89.740483069536552</v>
      </c>
      <c r="H106" s="21">
        <v>673.72188139059324</v>
      </c>
      <c r="I106" s="56" t="s">
        <v>42</v>
      </c>
      <c r="J106" s="55">
        <v>11.365765439930925</v>
      </c>
      <c r="K106" s="21">
        <v>421.16155419222906</v>
      </c>
      <c r="L106" s="56" t="s">
        <v>42</v>
      </c>
      <c r="M106" s="55">
        <v>115.6878750962137</v>
      </c>
      <c r="N106" s="21">
        <v>859.58996604203992</v>
      </c>
      <c r="O106" s="56" t="s">
        <v>42</v>
      </c>
      <c r="P106" s="55">
        <v>253.13333956648862</v>
      </c>
    </row>
    <row r="107" spans="3:16" x14ac:dyDescent="0.25">
      <c r="D107" s="33" t="s">
        <v>15</v>
      </c>
      <c r="E107" s="21">
        <v>1265.664008179959</v>
      </c>
      <c r="F107" s="54" t="s">
        <v>42</v>
      </c>
      <c r="G107" s="55">
        <v>368.03939794469972</v>
      </c>
      <c r="H107" s="21">
        <v>1073.3701431492841</v>
      </c>
      <c r="I107" s="56" t="s">
        <v>42</v>
      </c>
      <c r="J107" s="55">
        <v>30.887118294774385</v>
      </c>
      <c r="K107" s="21">
        <v>832.22494887525556</v>
      </c>
      <c r="L107" s="56" t="s">
        <v>42</v>
      </c>
      <c r="M107" s="55">
        <v>290.96937936678347</v>
      </c>
      <c r="N107" s="21">
        <v>1354.6546742782866</v>
      </c>
      <c r="O107" s="56" t="s">
        <v>42</v>
      </c>
      <c r="P107" s="55">
        <v>198.61690472208218</v>
      </c>
    </row>
    <row r="108" spans="3:16" x14ac:dyDescent="0.25">
      <c r="D108" s="47" t="s">
        <v>16</v>
      </c>
      <c r="E108" s="57">
        <v>2305.3725153374235</v>
      </c>
      <c r="F108" s="58" t="s">
        <v>42</v>
      </c>
      <c r="G108" s="59">
        <v>619.3612293951827</v>
      </c>
      <c r="H108" s="57">
        <v>2239.0797546012273</v>
      </c>
      <c r="I108" s="60" t="s">
        <v>42</v>
      </c>
      <c r="J108" s="59">
        <v>657.13090154006397</v>
      </c>
      <c r="K108" s="57">
        <v>2647.2992501704157</v>
      </c>
      <c r="L108" s="60" t="s">
        <v>42</v>
      </c>
      <c r="M108" s="59">
        <v>140.93241096524051</v>
      </c>
      <c r="N108" s="57">
        <v>3119.5918309157673</v>
      </c>
      <c r="O108" s="60" t="s">
        <v>42</v>
      </c>
      <c r="P108" s="59">
        <v>199.83529332269939</v>
      </c>
    </row>
    <row r="109" spans="3:16" x14ac:dyDescent="0.25">
      <c r="D109" s="33"/>
      <c r="E109" s="21"/>
      <c r="F109" s="54"/>
      <c r="G109" s="55"/>
      <c r="H109" s="21"/>
      <c r="I109" s="56"/>
      <c r="J109" s="55"/>
      <c r="K109" s="21"/>
      <c r="L109" s="56"/>
      <c r="M109" s="55"/>
      <c r="N109" s="21"/>
      <c r="O109" s="56"/>
      <c r="P109" s="55"/>
    </row>
    <row r="110" spans="3:16" ht="17.25" x14ac:dyDescent="0.25">
      <c r="C110" t="s">
        <v>6</v>
      </c>
      <c r="D110" s="48"/>
      <c r="E110" s="49" t="s">
        <v>38</v>
      </c>
      <c r="F110" s="49"/>
      <c r="G110" s="49"/>
      <c r="H110" s="49" t="s">
        <v>39</v>
      </c>
      <c r="I110" s="49"/>
      <c r="J110" s="49"/>
      <c r="K110" s="49" t="s">
        <v>40</v>
      </c>
      <c r="L110" s="49"/>
      <c r="M110" s="49"/>
      <c r="N110" s="49" t="s">
        <v>41</v>
      </c>
      <c r="O110" s="49"/>
      <c r="P110" s="49"/>
    </row>
    <row r="111" spans="3:16" x14ac:dyDescent="0.25">
      <c r="C111" t="s">
        <v>7</v>
      </c>
      <c r="D111" s="39" t="s">
        <v>12</v>
      </c>
      <c r="E111" s="50">
        <v>110.41411042944783</v>
      </c>
      <c r="F111" s="51" t="s">
        <v>42</v>
      </c>
      <c r="G111" s="61">
        <v>8.6083867454021483</v>
      </c>
      <c r="H111" s="50">
        <v>175.69938650306747</v>
      </c>
      <c r="I111" s="53" t="s">
        <v>42</v>
      </c>
      <c r="J111" s="52">
        <v>13.196434529874113</v>
      </c>
      <c r="K111" s="50">
        <v>171.04907975460122</v>
      </c>
      <c r="L111" s="53" t="s">
        <v>42</v>
      </c>
      <c r="M111" s="61">
        <v>1.5009751306168386</v>
      </c>
      <c r="N111" s="50">
        <v>277.29370681060078</v>
      </c>
      <c r="O111" s="53" t="s">
        <v>42</v>
      </c>
      <c r="P111" s="52">
        <v>13.710341035307428</v>
      </c>
    </row>
    <row r="112" spans="3:16" x14ac:dyDescent="0.25">
      <c r="D112" s="33" t="s">
        <v>13</v>
      </c>
      <c r="E112" s="21">
        <v>124.54550102249489</v>
      </c>
      <c r="F112" s="54" t="s">
        <v>42</v>
      </c>
      <c r="G112" s="62">
        <v>6.8895257721508321</v>
      </c>
      <c r="H112" s="21">
        <v>170.99386503067481</v>
      </c>
      <c r="I112" s="56" t="s">
        <v>42</v>
      </c>
      <c r="J112" s="55">
        <v>11.088128421550989</v>
      </c>
      <c r="K112" s="21">
        <v>258.50817995910018</v>
      </c>
      <c r="L112" s="56" t="s">
        <v>42</v>
      </c>
      <c r="M112" s="55">
        <v>58.721675413506269</v>
      </c>
      <c r="N112" s="21">
        <v>334.10026115672514</v>
      </c>
      <c r="O112" s="56" t="s">
        <v>42</v>
      </c>
      <c r="P112" s="55">
        <v>53.486778576697247</v>
      </c>
    </row>
    <row r="113" spans="4:16" x14ac:dyDescent="0.25">
      <c r="D113" s="33" t="s">
        <v>14</v>
      </c>
      <c r="E113" s="21">
        <v>122.85915132924333</v>
      </c>
      <c r="F113" s="54" t="s">
        <v>42</v>
      </c>
      <c r="G113" s="55">
        <v>13.272597114292514</v>
      </c>
      <c r="H113" s="21">
        <v>154.54907975460125</v>
      </c>
      <c r="I113" s="56" t="s">
        <v>42</v>
      </c>
      <c r="J113" s="55">
        <v>42.630296556565597</v>
      </c>
      <c r="K113" s="21">
        <v>122.03885480572599</v>
      </c>
      <c r="L113" s="56" t="s">
        <v>42</v>
      </c>
      <c r="M113" s="55">
        <v>18.407912729048434</v>
      </c>
      <c r="N113" s="21">
        <v>166.64989169732581</v>
      </c>
      <c r="O113" s="56" t="s">
        <v>42</v>
      </c>
      <c r="P113" s="55">
        <v>46.95574103341383</v>
      </c>
    </row>
    <row r="114" spans="4:16" x14ac:dyDescent="0.25">
      <c r="D114" s="33" t="s">
        <v>15</v>
      </c>
      <c r="E114" s="21">
        <v>422.43302658486704</v>
      </c>
      <c r="F114" s="54" t="s">
        <v>42</v>
      </c>
      <c r="G114" s="55">
        <v>80.979917783406179</v>
      </c>
      <c r="H114" s="21">
        <v>524.13292433537833</v>
      </c>
      <c r="I114" s="56" t="s">
        <v>42</v>
      </c>
      <c r="J114" s="55">
        <v>85.220104381284372</v>
      </c>
      <c r="K114" s="21">
        <v>573.91002044989773</v>
      </c>
      <c r="L114" s="56" t="s">
        <v>42</v>
      </c>
      <c r="M114" s="55">
        <v>114.13484302465079</v>
      </c>
      <c r="N114" s="21">
        <v>641.80756179927073</v>
      </c>
      <c r="O114" s="56" t="s">
        <v>42</v>
      </c>
      <c r="P114" s="55">
        <v>34.577575946670088</v>
      </c>
    </row>
    <row r="115" spans="4:16" x14ac:dyDescent="0.25">
      <c r="D115" s="47" t="s">
        <v>16</v>
      </c>
      <c r="E115" s="57">
        <v>120.3247443762781</v>
      </c>
      <c r="F115" s="58" t="s">
        <v>42</v>
      </c>
      <c r="G115" s="59">
        <v>15.918351963121804</v>
      </c>
      <c r="H115" s="57">
        <v>77.566462167689153</v>
      </c>
      <c r="I115" s="60" t="s">
        <v>42</v>
      </c>
      <c r="J115" s="59">
        <v>12.42998886493484</v>
      </c>
      <c r="K115" s="57">
        <v>128.72528970688481</v>
      </c>
      <c r="L115" s="60" t="s">
        <v>42</v>
      </c>
      <c r="M115" s="63">
        <v>7.0698527300862208</v>
      </c>
      <c r="N115" s="57">
        <v>176.70717640030094</v>
      </c>
      <c r="O115" s="60" t="s">
        <v>42</v>
      </c>
      <c r="P115" s="59">
        <v>35.995232699769382</v>
      </c>
    </row>
  </sheetData>
  <mergeCells count="43">
    <mergeCell ref="E110:G110"/>
    <mergeCell ref="H110:J110"/>
    <mergeCell ref="K110:M110"/>
    <mergeCell ref="N110:P110"/>
    <mergeCell ref="N78:P78"/>
    <mergeCell ref="E92:G92"/>
    <mergeCell ref="I92:K92"/>
    <mergeCell ref="E103:G103"/>
    <mergeCell ref="H103:J103"/>
    <mergeCell ref="K103:M103"/>
    <mergeCell ref="N103:P103"/>
    <mergeCell ref="S20:T20"/>
    <mergeCell ref="U20:V20"/>
    <mergeCell ref="W20:X20"/>
    <mergeCell ref="AA20:AB20"/>
    <mergeCell ref="AC20:AD20"/>
    <mergeCell ref="AE20:AF20"/>
    <mergeCell ref="B19:H19"/>
    <mergeCell ref="J19:P19"/>
    <mergeCell ref="R19:X19"/>
    <mergeCell ref="Z19:AF19"/>
    <mergeCell ref="C20:D20"/>
    <mergeCell ref="E20:F20"/>
    <mergeCell ref="G20:H20"/>
    <mergeCell ref="K20:L20"/>
    <mergeCell ref="M20:N20"/>
    <mergeCell ref="O20:P20"/>
    <mergeCell ref="S4:T4"/>
    <mergeCell ref="U4:V4"/>
    <mergeCell ref="W4:X4"/>
    <mergeCell ref="AA4:AB4"/>
    <mergeCell ref="AC4:AD4"/>
    <mergeCell ref="AE4:AF4"/>
    <mergeCell ref="B3:H3"/>
    <mergeCell ref="J3:P3"/>
    <mergeCell ref="R3:X3"/>
    <mergeCell ref="Z3:AF3"/>
    <mergeCell ref="C4:D4"/>
    <mergeCell ref="E4:F4"/>
    <mergeCell ref="G4:H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topLeftCell="A34" workbookViewId="0">
      <selection activeCell="C37" sqref="C37"/>
    </sheetView>
  </sheetViews>
  <sheetFormatPr defaultRowHeight="15" x14ac:dyDescent="0.25"/>
  <sheetData>
    <row r="2" spans="1:15" ht="16.5" x14ac:dyDescent="0.25">
      <c r="A2" s="64" t="s">
        <v>43</v>
      </c>
    </row>
    <row r="3" spans="1:15" x14ac:dyDescent="0.25">
      <c r="D3" s="65" t="s">
        <v>44</v>
      </c>
      <c r="E3" s="65"/>
      <c r="F3" s="65"/>
      <c r="H3" s="65" t="s">
        <v>45</v>
      </c>
      <c r="I3" s="65"/>
      <c r="J3" s="65"/>
    </row>
    <row r="4" spans="1:15" x14ac:dyDescent="0.25">
      <c r="D4" t="s">
        <v>6</v>
      </c>
      <c r="E4" t="s">
        <v>7</v>
      </c>
      <c r="F4" t="s">
        <v>8</v>
      </c>
      <c r="H4" t="s">
        <v>6</v>
      </c>
      <c r="I4" t="s">
        <v>7</v>
      </c>
      <c r="J4" t="s">
        <v>8</v>
      </c>
      <c r="M4" t="s">
        <v>6</v>
      </c>
      <c r="N4" t="s">
        <v>7</v>
      </c>
      <c r="O4" t="s">
        <v>8</v>
      </c>
    </row>
    <row r="5" spans="1:15" x14ac:dyDescent="0.25">
      <c r="B5" t="s">
        <v>26</v>
      </c>
      <c r="C5" t="s">
        <v>46</v>
      </c>
      <c r="D5" s="25">
        <v>719</v>
      </c>
      <c r="E5" s="25">
        <v>109</v>
      </c>
      <c r="F5" s="25">
        <f>D5+E5</f>
        <v>828</v>
      </c>
      <c r="H5" s="25">
        <f>D5/D$10*100</f>
        <v>60.470984020185028</v>
      </c>
      <c r="I5" s="25">
        <f t="shared" ref="I5:J9" si="0">E5/E$10*100</f>
        <v>62.643678160919535</v>
      </c>
      <c r="J5" s="25">
        <f t="shared" si="0"/>
        <v>60.748349229640496</v>
      </c>
      <c r="L5" t="s">
        <v>46</v>
      </c>
      <c r="M5" s="25">
        <f>H5</f>
        <v>60.470984020185028</v>
      </c>
      <c r="N5" s="25">
        <f t="shared" ref="N5:O5" si="1">I5</f>
        <v>62.643678160919535</v>
      </c>
      <c r="O5" s="25">
        <f t="shared" si="1"/>
        <v>60.748349229640496</v>
      </c>
    </row>
    <row r="6" spans="1:15" x14ac:dyDescent="0.25">
      <c r="C6" t="s">
        <v>47</v>
      </c>
      <c r="D6" s="25">
        <v>310</v>
      </c>
      <c r="E6" s="25">
        <v>38</v>
      </c>
      <c r="F6" s="25">
        <f t="shared" ref="F6:F33" si="2">D6+E6</f>
        <v>348</v>
      </c>
      <c r="H6" s="25">
        <f t="shared" ref="H6:H9" si="3">D6/D$10*100</f>
        <v>26.072329688814129</v>
      </c>
      <c r="I6" s="25">
        <f t="shared" si="0"/>
        <v>21.839080459770116</v>
      </c>
      <c r="J6" s="25">
        <f t="shared" si="0"/>
        <v>25.531914893617021</v>
      </c>
      <c r="L6" t="s">
        <v>48</v>
      </c>
      <c r="M6" s="25">
        <f>H6+M5</f>
        <v>86.543313708999165</v>
      </c>
      <c r="N6" s="25">
        <f t="shared" ref="N6:O9" si="4">I6+N5</f>
        <v>84.482758620689651</v>
      </c>
      <c r="O6" s="25">
        <f t="shared" si="4"/>
        <v>86.280264123257524</v>
      </c>
    </row>
    <row r="7" spans="1:15" x14ac:dyDescent="0.25">
      <c r="C7" t="s">
        <v>49</v>
      </c>
      <c r="D7" s="25">
        <v>130</v>
      </c>
      <c r="E7" s="25">
        <v>27</v>
      </c>
      <c r="F7" s="25">
        <f t="shared" si="2"/>
        <v>157</v>
      </c>
      <c r="H7" s="25">
        <f t="shared" si="3"/>
        <v>10.933557611438182</v>
      </c>
      <c r="I7" s="25">
        <f t="shared" si="0"/>
        <v>15.517241379310345</v>
      </c>
      <c r="J7" s="25">
        <f t="shared" si="0"/>
        <v>11.518708730741011</v>
      </c>
      <c r="L7" t="s">
        <v>50</v>
      </c>
      <c r="M7" s="25">
        <f t="shared" ref="M7:M9" si="5">H7+M6</f>
        <v>97.47687132043734</v>
      </c>
      <c r="N7" s="25">
        <f t="shared" si="4"/>
        <v>100</v>
      </c>
      <c r="O7" s="25">
        <f t="shared" si="4"/>
        <v>97.798972853998535</v>
      </c>
    </row>
    <row r="8" spans="1:15" x14ac:dyDescent="0.25">
      <c r="C8" t="s">
        <v>51</v>
      </c>
      <c r="D8" s="25">
        <v>20</v>
      </c>
      <c r="E8" s="25">
        <v>0</v>
      </c>
      <c r="F8" s="25">
        <f t="shared" si="2"/>
        <v>20</v>
      </c>
      <c r="H8" s="25">
        <f t="shared" si="3"/>
        <v>1.6820857863751051</v>
      </c>
      <c r="I8" s="25">
        <f t="shared" si="0"/>
        <v>0</v>
      </c>
      <c r="J8" s="25">
        <f t="shared" si="0"/>
        <v>1.467351430667645</v>
      </c>
      <c r="L8" t="s">
        <v>52</v>
      </c>
      <c r="M8" s="25">
        <f t="shared" si="5"/>
        <v>99.158957106812451</v>
      </c>
      <c r="N8" s="25">
        <f t="shared" si="4"/>
        <v>100</v>
      </c>
      <c r="O8" s="25">
        <f t="shared" si="4"/>
        <v>99.266324284666183</v>
      </c>
    </row>
    <row r="9" spans="1:15" x14ac:dyDescent="0.25">
      <c r="C9" t="s">
        <v>53</v>
      </c>
      <c r="D9" s="25">
        <v>10</v>
      </c>
      <c r="E9" s="25">
        <v>0</v>
      </c>
      <c r="F9" s="25">
        <f t="shared" si="2"/>
        <v>10</v>
      </c>
      <c r="H9" s="25">
        <f t="shared" si="3"/>
        <v>0.84104289318755254</v>
      </c>
      <c r="I9" s="25">
        <f t="shared" si="0"/>
        <v>0</v>
      </c>
      <c r="J9" s="25">
        <f t="shared" si="0"/>
        <v>0.73367571533382248</v>
      </c>
      <c r="L9" t="s">
        <v>54</v>
      </c>
      <c r="M9" s="25">
        <f t="shared" si="5"/>
        <v>100</v>
      </c>
      <c r="N9" s="25">
        <f t="shared" si="4"/>
        <v>100</v>
      </c>
      <c r="O9" s="25">
        <f t="shared" si="4"/>
        <v>100</v>
      </c>
    </row>
    <row r="10" spans="1:15" x14ac:dyDescent="0.25">
      <c r="C10" t="s">
        <v>55</v>
      </c>
      <c r="D10" s="25">
        <f>SUM(D5:D9)</f>
        <v>1189</v>
      </c>
      <c r="E10" s="25">
        <f t="shared" ref="E10:F10" si="6">SUM(E5:E9)</f>
        <v>174</v>
      </c>
      <c r="F10" s="25">
        <f t="shared" si="6"/>
        <v>1363</v>
      </c>
    </row>
    <row r="11" spans="1:15" x14ac:dyDescent="0.25">
      <c r="B11" t="s">
        <v>27</v>
      </c>
      <c r="C11" t="s">
        <v>46</v>
      </c>
      <c r="D11" s="25">
        <v>121</v>
      </c>
      <c r="E11" s="25">
        <v>109</v>
      </c>
      <c r="F11" s="25">
        <f t="shared" si="2"/>
        <v>230</v>
      </c>
      <c r="H11" s="25">
        <f>D11/D$16*100</f>
        <v>26.173480423967121</v>
      </c>
      <c r="I11" s="25">
        <f t="shared" ref="I11:J15" si="7">E11/E$16*100</f>
        <v>40.977443609022558</v>
      </c>
      <c r="J11" s="25">
        <f t="shared" si="7"/>
        <v>31.580392695317865</v>
      </c>
      <c r="L11" t="s">
        <v>46</v>
      </c>
      <c r="M11" s="25">
        <f>H11</f>
        <v>26.173480423967121</v>
      </c>
      <c r="N11" s="25">
        <f t="shared" ref="N11:O11" si="8">I11</f>
        <v>40.977443609022558</v>
      </c>
      <c r="O11" s="25">
        <f t="shared" si="8"/>
        <v>31.580392695317865</v>
      </c>
    </row>
    <row r="12" spans="1:15" x14ac:dyDescent="0.25">
      <c r="C12" t="s">
        <v>47</v>
      </c>
      <c r="D12" s="25">
        <v>260</v>
      </c>
      <c r="E12" s="25">
        <v>87</v>
      </c>
      <c r="F12" s="25">
        <f t="shared" si="2"/>
        <v>347</v>
      </c>
      <c r="H12" s="25">
        <f t="shared" ref="H12:H15" si="9">D12/D$16*100</f>
        <v>56.240536448193822</v>
      </c>
      <c r="I12" s="25">
        <f t="shared" si="7"/>
        <v>32.706766917293237</v>
      </c>
      <c r="J12" s="25">
        <f t="shared" si="7"/>
        <v>47.645201153370863</v>
      </c>
      <c r="L12" t="s">
        <v>48</v>
      </c>
      <c r="M12" s="25">
        <f>H12+M11</f>
        <v>82.414016872160943</v>
      </c>
      <c r="N12" s="25">
        <f t="shared" ref="N12:O15" si="10">I12+N11</f>
        <v>73.684210526315795</v>
      </c>
      <c r="O12" s="25">
        <f t="shared" si="10"/>
        <v>79.225593848688732</v>
      </c>
    </row>
    <row r="13" spans="1:15" x14ac:dyDescent="0.25">
      <c r="C13" t="s">
        <v>49</v>
      </c>
      <c r="D13" s="25">
        <v>75</v>
      </c>
      <c r="E13" s="25">
        <v>55</v>
      </c>
      <c r="F13" s="25">
        <f t="shared" si="2"/>
        <v>130</v>
      </c>
      <c r="H13" s="25">
        <f t="shared" si="9"/>
        <v>16.223231667748216</v>
      </c>
      <c r="I13" s="25">
        <f t="shared" si="7"/>
        <v>20.676691729323306</v>
      </c>
      <c r="J13" s="25">
        <f t="shared" si="7"/>
        <v>17.849787175614445</v>
      </c>
      <c r="L13" t="s">
        <v>50</v>
      </c>
      <c r="M13" s="25">
        <f t="shared" ref="M13:M15" si="11">H13+M12</f>
        <v>98.637248539909166</v>
      </c>
      <c r="N13" s="25">
        <f t="shared" si="10"/>
        <v>94.360902255639104</v>
      </c>
      <c r="O13" s="25">
        <f t="shared" si="10"/>
        <v>97.075381024303169</v>
      </c>
    </row>
    <row r="14" spans="1:15" ht="15.75" customHeight="1" x14ac:dyDescent="0.25">
      <c r="C14" t="s">
        <v>51</v>
      </c>
      <c r="D14" s="25">
        <v>3.9</v>
      </c>
      <c r="E14" s="25">
        <v>15</v>
      </c>
      <c r="F14" s="25">
        <f t="shared" si="2"/>
        <v>18.899999999999999</v>
      </c>
      <c r="H14" s="25">
        <f t="shared" si="9"/>
        <v>0.84360804672290735</v>
      </c>
      <c r="I14" s="25">
        <f t="shared" si="7"/>
        <v>5.6390977443609023</v>
      </c>
      <c r="J14" s="25">
        <f t="shared" si="7"/>
        <v>2.5950844432239459</v>
      </c>
      <c r="L14" t="s">
        <v>52</v>
      </c>
      <c r="M14" s="25">
        <f t="shared" si="11"/>
        <v>99.480856586632072</v>
      </c>
      <c r="N14" s="25">
        <f t="shared" si="10"/>
        <v>100</v>
      </c>
      <c r="O14" s="25">
        <f t="shared" si="10"/>
        <v>99.670465467527109</v>
      </c>
    </row>
    <row r="15" spans="1:15" x14ac:dyDescent="0.25">
      <c r="C15" t="s">
        <v>53</v>
      </c>
      <c r="D15" s="25">
        <v>2.4</v>
      </c>
      <c r="E15" s="25">
        <v>0</v>
      </c>
      <c r="F15" s="25">
        <f t="shared" si="2"/>
        <v>2.4</v>
      </c>
      <c r="H15" s="25">
        <f t="shared" si="9"/>
        <v>0.5191434133679429</v>
      </c>
      <c r="I15" s="25">
        <f t="shared" si="7"/>
        <v>0</v>
      </c>
      <c r="J15" s="25">
        <f t="shared" si="7"/>
        <v>0.32953453247288206</v>
      </c>
      <c r="L15" t="s">
        <v>54</v>
      </c>
      <c r="M15" s="25">
        <f t="shared" si="11"/>
        <v>100.00000000000001</v>
      </c>
      <c r="N15" s="25">
        <f t="shared" si="10"/>
        <v>100</v>
      </c>
      <c r="O15" s="25">
        <f t="shared" si="10"/>
        <v>99.999999999999986</v>
      </c>
    </row>
    <row r="16" spans="1:15" x14ac:dyDescent="0.25">
      <c r="C16" t="s">
        <v>55</v>
      </c>
      <c r="D16" s="25">
        <f>SUM(D11:D15)</f>
        <v>462.29999999999995</v>
      </c>
      <c r="E16" s="25">
        <f t="shared" ref="E16:F16" si="12">SUM(E11:E15)</f>
        <v>266</v>
      </c>
      <c r="F16" s="25">
        <f t="shared" si="12"/>
        <v>728.3</v>
      </c>
    </row>
    <row r="17" spans="2:15" x14ac:dyDescent="0.25">
      <c r="B17" t="s">
        <v>28</v>
      </c>
      <c r="C17" t="s">
        <v>46</v>
      </c>
      <c r="D17" s="25">
        <v>198</v>
      </c>
      <c r="E17" s="25">
        <v>79</v>
      </c>
      <c r="F17" s="25">
        <f t="shared" si="2"/>
        <v>277</v>
      </c>
      <c r="H17" s="25">
        <f>D17/D$22*100</f>
        <v>20.996818663838813</v>
      </c>
      <c r="I17" s="25">
        <f t="shared" ref="I17:J21" si="13">E17/E$22*100</f>
        <v>85.313174946004324</v>
      </c>
      <c r="J17" s="25">
        <f t="shared" si="13"/>
        <v>26.747779065276173</v>
      </c>
      <c r="L17" t="s">
        <v>46</v>
      </c>
      <c r="M17" s="25">
        <f>H17</f>
        <v>20.996818663838813</v>
      </c>
      <c r="N17" s="25">
        <f t="shared" ref="N17:O17" si="14">I17</f>
        <v>85.313174946004324</v>
      </c>
      <c r="O17" s="25">
        <f t="shared" si="14"/>
        <v>26.747779065276173</v>
      </c>
    </row>
    <row r="18" spans="2:15" x14ac:dyDescent="0.25">
      <c r="C18" t="s">
        <v>47</v>
      </c>
      <c r="D18" s="25">
        <v>354</v>
      </c>
      <c r="E18" s="25">
        <v>1.6</v>
      </c>
      <c r="F18" s="25">
        <f t="shared" si="2"/>
        <v>355.6</v>
      </c>
      <c r="H18" s="25">
        <f t="shared" ref="H18:H21" si="15">D18/D$22*100</f>
        <v>37.539766702014852</v>
      </c>
      <c r="I18" s="25">
        <f t="shared" si="13"/>
        <v>1.7278617710583155</v>
      </c>
      <c r="J18" s="25">
        <f t="shared" si="13"/>
        <v>34.337582078022407</v>
      </c>
      <c r="L18" t="s">
        <v>48</v>
      </c>
      <c r="M18" s="25">
        <f>H18+M17</f>
        <v>58.536585365853668</v>
      </c>
      <c r="N18" s="25">
        <f t="shared" ref="N18:O21" si="16">I18+N17</f>
        <v>87.041036717062639</v>
      </c>
      <c r="O18" s="25">
        <f t="shared" si="16"/>
        <v>61.085361143298584</v>
      </c>
    </row>
    <row r="19" spans="2:15" x14ac:dyDescent="0.25">
      <c r="C19" t="s">
        <v>49</v>
      </c>
      <c r="D19" s="25">
        <v>207</v>
      </c>
      <c r="E19" s="25">
        <v>12</v>
      </c>
      <c r="F19" s="25">
        <f t="shared" si="2"/>
        <v>219</v>
      </c>
      <c r="H19" s="25">
        <f t="shared" si="15"/>
        <v>21.951219512195124</v>
      </c>
      <c r="I19" s="25">
        <f t="shared" si="13"/>
        <v>12.958963282937367</v>
      </c>
      <c r="J19" s="25">
        <f t="shared" si="13"/>
        <v>21.147161066048671</v>
      </c>
      <c r="L19" t="s">
        <v>50</v>
      </c>
      <c r="M19" s="25">
        <f t="shared" ref="M19:M21" si="17">H19+M18</f>
        <v>80.487804878048792</v>
      </c>
      <c r="N19" s="25">
        <f t="shared" si="16"/>
        <v>100</v>
      </c>
      <c r="O19" s="25">
        <f t="shared" si="16"/>
        <v>82.232522209347252</v>
      </c>
    </row>
    <row r="20" spans="2:15" x14ac:dyDescent="0.25">
      <c r="C20" t="s">
        <v>51</v>
      </c>
      <c r="D20" s="25">
        <v>61</v>
      </c>
      <c r="E20" s="25">
        <v>0</v>
      </c>
      <c r="F20" s="25">
        <f t="shared" si="2"/>
        <v>61</v>
      </c>
      <c r="H20" s="25">
        <f t="shared" si="15"/>
        <v>6.4687168610816537</v>
      </c>
      <c r="I20" s="25">
        <f t="shared" si="13"/>
        <v>0</v>
      </c>
      <c r="J20" s="25">
        <f t="shared" si="13"/>
        <v>5.8903051371185793</v>
      </c>
      <c r="L20" t="s">
        <v>52</v>
      </c>
      <c r="M20" s="25">
        <f t="shared" si="17"/>
        <v>86.956521739130451</v>
      </c>
      <c r="N20" s="25">
        <f t="shared" si="16"/>
        <v>100</v>
      </c>
      <c r="O20" s="25">
        <f t="shared" si="16"/>
        <v>88.122827346465826</v>
      </c>
    </row>
    <row r="21" spans="2:15" x14ac:dyDescent="0.25">
      <c r="C21" t="s">
        <v>53</v>
      </c>
      <c r="D21" s="25">
        <v>123</v>
      </c>
      <c r="E21" s="25">
        <v>0</v>
      </c>
      <c r="F21" s="25">
        <f t="shared" si="2"/>
        <v>123</v>
      </c>
      <c r="H21" s="25">
        <f t="shared" si="15"/>
        <v>13.043478260869565</v>
      </c>
      <c r="I21" s="25">
        <f t="shared" si="13"/>
        <v>0</v>
      </c>
      <c r="J21" s="25">
        <f t="shared" si="13"/>
        <v>11.877172653534183</v>
      </c>
      <c r="L21" t="s">
        <v>54</v>
      </c>
      <c r="M21" s="25">
        <f t="shared" si="17"/>
        <v>100.00000000000001</v>
      </c>
      <c r="N21" s="25">
        <f t="shared" si="16"/>
        <v>100</v>
      </c>
      <c r="O21" s="25">
        <f t="shared" si="16"/>
        <v>100.00000000000001</v>
      </c>
    </row>
    <row r="22" spans="2:15" x14ac:dyDescent="0.25">
      <c r="C22" t="s">
        <v>55</v>
      </c>
      <c r="D22" s="25">
        <f>SUM(D17:D21)</f>
        <v>943</v>
      </c>
      <c r="E22" s="25">
        <f t="shared" ref="E22:F22" si="18">SUM(E17:E21)</f>
        <v>92.6</v>
      </c>
      <c r="F22" s="25">
        <f t="shared" si="18"/>
        <v>1035.5999999999999</v>
      </c>
    </row>
    <row r="23" spans="2:15" x14ac:dyDescent="0.25">
      <c r="B23" t="s">
        <v>29</v>
      </c>
      <c r="C23" t="s">
        <v>46</v>
      </c>
      <c r="D23" s="25">
        <v>624</v>
      </c>
      <c r="E23" s="25">
        <v>349</v>
      </c>
      <c r="F23" s="25">
        <f t="shared" si="2"/>
        <v>973</v>
      </c>
      <c r="H23" s="25">
        <f>D23/D$28*100</f>
        <v>58.92351274787535</v>
      </c>
      <c r="I23" s="25">
        <f t="shared" ref="I23:J27" si="19">E23/E$28*100</f>
        <v>89.030612244897952</v>
      </c>
      <c r="J23" s="25">
        <f t="shared" si="19"/>
        <v>67.057201929703652</v>
      </c>
      <c r="L23" t="s">
        <v>46</v>
      </c>
      <c r="M23" s="25">
        <f>H23</f>
        <v>58.92351274787535</v>
      </c>
      <c r="N23" s="25">
        <f t="shared" ref="N23:O23" si="20">I23</f>
        <v>89.030612244897952</v>
      </c>
      <c r="O23" s="25">
        <f t="shared" si="20"/>
        <v>67.057201929703652</v>
      </c>
    </row>
    <row r="24" spans="2:15" x14ac:dyDescent="0.25">
      <c r="C24" t="s">
        <v>47</v>
      </c>
      <c r="D24" s="25">
        <v>265</v>
      </c>
      <c r="E24" s="25">
        <v>11</v>
      </c>
      <c r="F24" s="25">
        <f t="shared" si="2"/>
        <v>276</v>
      </c>
      <c r="H24" s="25">
        <f t="shared" ref="H24:H27" si="21">D24/D$28*100</f>
        <v>25.023607176581681</v>
      </c>
      <c r="I24" s="25">
        <f t="shared" si="19"/>
        <v>2.806122448979592</v>
      </c>
      <c r="J24" s="25">
        <f t="shared" si="19"/>
        <v>19.021364576154376</v>
      </c>
      <c r="L24" t="s">
        <v>48</v>
      </c>
      <c r="M24" s="25">
        <f>H24+M23</f>
        <v>83.947119924457027</v>
      </c>
      <c r="N24" s="25">
        <f t="shared" ref="N24:O27" si="22">I24+N23</f>
        <v>91.836734693877546</v>
      </c>
      <c r="O24" s="25">
        <f t="shared" si="22"/>
        <v>86.078566505858021</v>
      </c>
    </row>
    <row r="25" spans="2:15" x14ac:dyDescent="0.25">
      <c r="C25" t="s">
        <v>49</v>
      </c>
      <c r="D25" s="25">
        <v>108</v>
      </c>
      <c r="E25" s="25">
        <v>26</v>
      </c>
      <c r="F25" s="25">
        <f t="shared" si="2"/>
        <v>134</v>
      </c>
      <c r="H25" s="25">
        <f t="shared" si="21"/>
        <v>10.198300283286118</v>
      </c>
      <c r="I25" s="25">
        <f t="shared" si="19"/>
        <v>6.6326530612244898</v>
      </c>
      <c r="J25" s="25">
        <f t="shared" si="19"/>
        <v>9.2350103376981387</v>
      </c>
      <c r="L25" t="s">
        <v>50</v>
      </c>
      <c r="M25" s="25">
        <f t="shared" ref="M25:M27" si="23">H25+M24</f>
        <v>94.145420207743143</v>
      </c>
      <c r="N25" s="25">
        <f t="shared" si="22"/>
        <v>98.469387755102034</v>
      </c>
      <c r="O25" s="25">
        <f t="shared" si="22"/>
        <v>95.313576843556163</v>
      </c>
    </row>
    <row r="26" spans="2:15" x14ac:dyDescent="0.25">
      <c r="C26" t="s">
        <v>51</v>
      </c>
      <c r="D26" s="25">
        <v>32</v>
      </c>
      <c r="E26" s="25">
        <v>6</v>
      </c>
      <c r="F26" s="25">
        <f t="shared" si="2"/>
        <v>38</v>
      </c>
      <c r="H26" s="25">
        <f t="shared" si="21"/>
        <v>3.0217186024551466</v>
      </c>
      <c r="I26" s="25">
        <f t="shared" si="19"/>
        <v>1.5306122448979591</v>
      </c>
      <c r="J26" s="25">
        <f t="shared" si="19"/>
        <v>2.6188835286009646</v>
      </c>
      <c r="L26" t="s">
        <v>52</v>
      </c>
      <c r="M26" s="25">
        <f t="shared" si="23"/>
        <v>97.167138810198296</v>
      </c>
      <c r="N26" s="25">
        <f t="shared" si="22"/>
        <v>99.999999999999986</v>
      </c>
      <c r="O26" s="25">
        <f t="shared" si="22"/>
        <v>97.932460372157124</v>
      </c>
    </row>
    <row r="27" spans="2:15" x14ac:dyDescent="0.25">
      <c r="C27" t="s">
        <v>53</v>
      </c>
      <c r="D27" s="25">
        <v>30</v>
      </c>
      <c r="E27" s="25">
        <v>0</v>
      </c>
      <c r="F27" s="25">
        <f t="shared" si="2"/>
        <v>30</v>
      </c>
      <c r="H27" s="25">
        <f t="shared" si="21"/>
        <v>2.8328611898017</v>
      </c>
      <c r="I27" s="25">
        <f t="shared" si="19"/>
        <v>0</v>
      </c>
      <c r="J27" s="25">
        <f t="shared" si="19"/>
        <v>2.067539627842867</v>
      </c>
      <c r="L27" t="s">
        <v>54</v>
      </c>
      <c r="M27" s="25">
        <f t="shared" si="23"/>
        <v>100</v>
      </c>
      <c r="N27" s="25">
        <f t="shared" si="22"/>
        <v>99.999999999999986</v>
      </c>
      <c r="O27" s="25">
        <f t="shared" si="22"/>
        <v>99.999999999999986</v>
      </c>
    </row>
    <row r="28" spans="2:15" x14ac:dyDescent="0.25">
      <c r="C28" t="s">
        <v>55</v>
      </c>
      <c r="D28" s="25">
        <f>SUM(D23:D27)</f>
        <v>1059</v>
      </c>
      <c r="E28" s="25">
        <f t="shared" ref="E28:F28" si="24">SUM(E23:E27)</f>
        <v>392</v>
      </c>
      <c r="F28" s="25">
        <f t="shared" si="24"/>
        <v>1451</v>
      </c>
    </row>
    <row r="29" spans="2:15" x14ac:dyDescent="0.25">
      <c r="B29" t="s">
        <v>30</v>
      </c>
      <c r="C29" t="s">
        <v>46</v>
      </c>
      <c r="D29" s="25">
        <v>1410</v>
      </c>
      <c r="E29" s="25">
        <v>91</v>
      </c>
      <c r="F29" s="25">
        <f t="shared" si="2"/>
        <v>1501</v>
      </c>
      <c r="H29" s="25">
        <f>D29/D$34*100</f>
        <v>31.756756756756754</v>
      </c>
      <c r="I29" s="25">
        <f t="shared" ref="I29:J33" si="25">E29/E$34*100</f>
        <v>83.639705882352942</v>
      </c>
      <c r="J29" s="25">
        <f t="shared" si="25"/>
        <v>32.997713682729504</v>
      </c>
      <c r="L29" t="s">
        <v>46</v>
      </c>
      <c r="M29" s="25">
        <f>H29</f>
        <v>31.756756756756754</v>
      </c>
      <c r="N29" s="25">
        <f t="shared" ref="N29:O29" si="26">I29</f>
        <v>83.639705882352942</v>
      </c>
      <c r="O29" s="25">
        <f t="shared" si="26"/>
        <v>32.997713682729504</v>
      </c>
    </row>
    <row r="30" spans="2:15" x14ac:dyDescent="0.25">
      <c r="C30" t="s">
        <v>47</v>
      </c>
      <c r="D30" s="25">
        <v>2000</v>
      </c>
      <c r="E30" s="25">
        <v>13</v>
      </c>
      <c r="F30" s="25">
        <f t="shared" si="2"/>
        <v>2013</v>
      </c>
      <c r="H30" s="25">
        <f t="shared" ref="H30:H33" si="27">D30/D$34*100</f>
        <v>45.045045045045043</v>
      </c>
      <c r="I30" s="25">
        <f t="shared" si="25"/>
        <v>11.948529411764707</v>
      </c>
      <c r="J30" s="25">
        <f t="shared" si="25"/>
        <v>44.253429475905733</v>
      </c>
      <c r="L30" t="s">
        <v>48</v>
      </c>
      <c r="M30" s="25">
        <f>H30+M29</f>
        <v>76.801801801801801</v>
      </c>
      <c r="N30" s="25">
        <f t="shared" ref="N30:O33" si="28">I30+N29</f>
        <v>95.588235294117652</v>
      </c>
      <c r="O30" s="25">
        <f t="shared" si="28"/>
        <v>77.251143158635244</v>
      </c>
    </row>
    <row r="31" spans="2:15" x14ac:dyDescent="0.25">
      <c r="C31" t="s">
        <v>49</v>
      </c>
      <c r="D31" s="25">
        <v>580</v>
      </c>
      <c r="E31" s="25">
        <v>4.8</v>
      </c>
      <c r="F31" s="25">
        <f t="shared" si="2"/>
        <v>584.79999999999995</v>
      </c>
      <c r="H31" s="25">
        <f t="shared" si="27"/>
        <v>13.063063063063062</v>
      </c>
      <c r="I31" s="25">
        <f t="shared" si="25"/>
        <v>4.4117647058823533</v>
      </c>
      <c r="J31" s="25">
        <f t="shared" si="25"/>
        <v>12.856137882518464</v>
      </c>
      <c r="L31" t="s">
        <v>50</v>
      </c>
      <c r="M31" s="25">
        <f t="shared" ref="M31:M33" si="29">H31+M30</f>
        <v>89.86486486486487</v>
      </c>
      <c r="N31" s="25">
        <f t="shared" si="28"/>
        <v>100</v>
      </c>
      <c r="O31" s="25">
        <f t="shared" si="28"/>
        <v>90.107281041153712</v>
      </c>
    </row>
    <row r="32" spans="2:15" x14ac:dyDescent="0.25">
      <c r="C32" t="s">
        <v>51</v>
      </c>
      <c r="D32" s="25">
        <v>350</v>
      </c>
      <c r="E32" s="25"/>
      <c r="F32" s="25">
        <f t="shared" si="2"/>
        <v>350</v>
      </c>
      <c r="H32" s="25">
        <f t="shared" si="27"/>
        <v>7.8828828828828827</v>
      </c>
      <c r="I32" s="25">
        <f t="shared" si="25"/>
        <v>0</v>
      </c>
      <c r="J32" s="25">
        <f t="shared" si="25"/>
        <v>7.6943369679915579</v>
      </c>
      <c r="L32" t="s">
        <v>52</v>
      </c>
      <c r="M32" s="25">
        <f t="shared" si="29"/>
        <v>97.747747747747752</v>
      </c>
      <c r="N32" s="25">
        <f t="shared" si="28"/>
        <v>100</v>
      </c>
      <c r="O32" s="25">
        <f t="shared" si="28"/>
        <v>97.801618009145272</v>
      </c>
    </row>
    <row r="33" spans="3:15" x14ac:dyDescent="0.25">
      <c r="C33" t="s">
        <v>53</v>
      </c>
      <c r="D33" s="25">
        <v>100</v>
      </c>
      <c r="E33" s="25">
        <v>0</v>
      </c>
      <c r="F33" s="25">
        <f t="shared" si="2"/>
        <v>100</v>
      </c>
      <c r="H33" s="25">
        <f t="shared" si="27"/>
        <v>2.2522522522522523</v>
      </c>
      <c r="I33" s="25">
        <f t="shared" si="25"/>
        <v>0</v>
      </c>
      <c r="J33" s="25">
        <f t="shared" si="25"/>
        <v>2.1983819908547311</v>
      </c>
      <c r="L33" t="s">
        <v>54</v>
      </c>
      <c r="M33" s="25">
        <f t="shared" si="29"/>
        <v>100</v>
      </c>
      <c r="N33" s="25">
        <f t="shared" si="28"/>
        <v>100</v>
      </c>
      <c r="O33" s="25">
        <f t="shared" si="28"/>
        <v>100</v>
      </c>
    </row>
    <row r="34" spans="3:15" x14ac:dyDescent="0.25">
      <c r="C34" t="s">
        <v>55</v>
      </c>
      <c r="D34" s="25">
        <f>SUM(D29:D33)</f>
        <v>4440</v>
      </c>
      <c r="E34" s="25">
        <f t="shared" ref="E34:F34" si="30">SUM(E29:E33)</f>
        <v>108.8</v>
      </c>
      <c r="F34" s="25">
        <f t="shared" si="30"/>
        <v>4548.8</v>
      </c>
    </row>
  </sheetData>
  <mergeCells count="2">
    <mergeCell ref="D3:F3"/>
    <mergeCell ref="H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42"/>
  <sheetViews>
    <sheetView topLeftCell="A13" workbookViewId="0">
      <selection activeCell="X22" sqref="X22"/>
    </sheetView>
  </sheetViews>
  <sheetFormatPr defaultRowHeight="15" x14ac:dyDescent="0.25"/>
  <cols>
    <col min="2" max="2" width="7.28515625" customWidth="1"/>
    <col min="3" max="3" width="9.85546875" customWidth="1"/>
    <col min="4" max="4" width="9.28515625" bestFit="1" customWidth="1"/>
    <col min="5" max="5" width="2.7109375" customWidth="1"/>
    <col min="6" max="6" width="5.7109375" customWidth="1"/>
    <col min="7" max="7" width="9.28515625" bestFit="1" customWidth="1"/>
    <col min="8" max="8" width="2.85546875" customWidth="1"/>
    <col min="9" max="9" width="5.42578125" customWidth="1"/>
    <col min="10" max="10" width="9.5703125" bestFit="1" customWidth="1"/>
    <col min="11" max="11" width="3" customWidth="1"/>
    <col min="12" max="12" width="7.42578125" customWidth="1"/>
    <col min="13" max="13" width="3.42578125" customWidth="1"/>
    <col min="14" max="14" width="5.7109375" customWidth="1"/>
    <col min="15" max="15" width="2.140625" customWidth="1"/>
    <col min="16" max="16" width="4.42578125" customWidth="1"/>
    <col min="17" max="17" width="5.7109375" customWidth="1"/>
    <col min="18" max="18" width="2.7109375" customWidth="1"/>
    <col min="19" max="19" width="5.140625" customWidth="1"/>
    <col min="20" max="20" width="5.28515625" customWidth="1"/>
    <col min="21" max="21" width="2.7109375" customWidth="1"/>
    <col min="22" max="22" width="9.5703125" bestFit="1" customWidth="1"/>
  </cols>
  <sheetData>
    <row r="2" spans="2:24" x14ac:dyDescent="0.25">
      <c r="B2" s="31" t="s">
        <v>56</v>
      </c>
      <c r="C2" s="31"/>
      <c r="D2" s="31"/>
      <c r="E2" s="31"/>
      <c r="F2" s="31"/>
      <c r="G2" s="31"/>
    </row>
    <row r="3" spans="2:24" ht="17.25" x14ac:dyDescent="0.25">
      <c r="B3" s="66" t="s">
        <v>57</v>
      </c>
      <c r="C3" s="66"/>
      <c r="D3" s="66"/>
      <c r="E3" s="66"/>
      <c r="F3" s="66"/>
      <c r="G3" s="66"/>
    </row>
    <row r="5" spans="2:24" x14ac:dyDescent="0.25">
      <c r="B5" s="67" t="s">
        <v>58</v>
      </c>
      <c r="C5" s="68" t="s">
        <v>59</v>
      </c>
      <c r="D5" s="69" t="s">
        <v>60</v>
      </c>
      <c r="E5" s="69"/>
      <c r="F5" s="69"/>
      <c r="G5" s="69"/>
      <c r="H5" s="69"/>
      <c r="I5" s="69"/>
      <c r="J5" s="69"/>
      <c r="K5" s="70"/>
      <c r="L5" s="70"/>
      <c r="M5" s="41"/>
      <c r="N5" s="49" t="s">
        <v>61</v>
      </c>
      <c r="O5" s="49"/>
      <c r="P5" s="49"/>
      <c r="Q5" s="49"/>
      <c r="R5" s="49"/>
      <c r="S5" s="49"/>
      <c r="T5" s="49"/>
      <c r="U5" s="49"/>
      <c r="V5" s="49"/>
    </row>
    <row r="6" spans="2:24" ht="19.5" customHeight="1" x14ac:dyDescent="0.25">
      <c r="B6" s="71"/>
      <c r="C6" s="72"/>
      <c r="D6" s="49" t="s">
        <v>62</v>
      </c>
      <c r="E6" s="49"/>
      <c r="F6" s="69"/>
      <c r="G6" s="49" t="s">
        <v>63</v>
      </c>
      <c r="H6" s="49"/>
      <c r="I6" s="49"/>
      <c r="J6" s="49" t="s">
        <v>64</v>
      </c>
      <c r="K6" s="49"/>
      <c r="L6" s="49"/>
      <c r="M6" s="45"/>
      <c r="N6" s="49" t="s">
        <v>62</v>
      </c>
      <c r="O6" s="49"/>
      <c r="P6" s="49"/>
      <c r="Q6" s="49" t="s">
        <v>63</v>
      </c>
      <c r="R6" s="49"/>
      <c r="S6" s="49"/>
      <c r="T6" s="49" t="s">
        <v>64</v>
      </c>
      <c r="U6" s="49"/>
      <c r="V6" s="49"/>
    </row>
    <row r="7" spans="2:24" ht="15.75" x14ac:dyDescent="0.25">
      <c r="B7" s="43" t="s">
        <v>65</v>
      </c>
      <c r="C7" s="73" t="s">
        <v>26</v>
      </c>
      <c r="D7" s="74">
        <v>736.07416098159513</v>
      </c>
      <c r="E7" s="75" t="s">
        <v>42</v>
      </c>
      <c r="F7" s="76">
        <v>95.798565912946657</v>
      </c>
      <c r="G7" s="77">
        <v>1028.6353305785121</v>
      </c>
      <c r="H7" s="75" t="s">
        <v>42</v>
      </c>
      <c r="I7" s="76">
        <v>338.74428139007176</v>
      </c>
      <c r="J7" s="77">
        <v>1970</v>
      </c>
      <c r="K7" s="78" t="s">
        <v>42</v>
      </c>
      <c r="L7" s="79">
        <v>97.229861403746966</v>
      </c>
      <c r="M7" s="43"/>
      <c r="N7" s="77">
        <v>67.823750184049075</v>
      </c>
      <c r="O7" s="75" t="s">
        <v>42</v>
      </c>
      <c r="P7" s="76">
        <v>46.287963067511718</v>
      </c>
      <c r="Q7" s="77">
        <v>147.22314049586777</v>
      </c>
      <c r="R7" s="80" t="s">
        <v>42</v>
      </c>
      <c r="S7" s="76">
        <v>35.570016791239496</v>
      </c>
      <c r="T7" s="77">
        <v>109.82506887052342</v>
      </c>
      <c r="U7" s="75" t="s">
        <v>42</v>
      </c>
      <c r="V7" s="81">
        <v>3.0809972037927822</v>
      </c>
    </row>
    <row r="8" spans="2:24" ht="15.75" x14ac:dyDescent="0.25">
      <c r="B8" s="43"/>
      <c r="C8" s="18" t="s">
        <v>27</v>
      </c>
      <c r="D8" s="74">
        <v>281.63059660531701</v>
      </c>
      <c r="E8" s="78" t="s">
        <v>42</v>
      </c>
      <c r="F8" s="79">
        <v>30.057603609139488</v>
      </c>
      <c r="G8" s="74">
        <v>382.25344352617088</v>
      </c>
      <c r="H8" s="78" t="s">
        <v>42</v>
      </c>
      <c r="I8" s="79">
        <v>52.449100635352593</v>
      </c>
      <c r="J8" s="74">
        <v>628.17355371900828</v>
      </c>
      <c r="K8" s="78" t="s">
        <v>42</v>
      </c>
      <c r="L8" s="79">
        <v>46.622296696746119</v>
      </c>
      <c r="M8" s="43"/>
      <c r="N8" s="74">
        <v>205.2358847034765</v>
      </c>
      <c r="O8" s="78" t="s">
        <v>42</v>
      </c>
      <c r="P8" s="79">
        <v>23.582451207195458</v>
      </c>
      <c r="Q8" s="74">
        <v>195.4077134986226</v>
      </c>
      <c r="R8" s="82" t="s">
        <v>42</v>
      </c>
      <c r="S8" s="79">
        <v>25.376638429372349</v>
      </c>
      <c r="T8" s="74">
        <v>158</v>
      </c>
      <c r="U8" s="78" t="s">
        <v>42</v>
      </c>
      <c r="V8" s="79">
        <v>30</v>
      </c>
    </row>
    <row r="9" spans="2:24" ht="15.75" x14ac:dyDescent="0.25">
      <c r="B9" s="43"/>
      <c r="C9" s="18" t="s">
        <v>28</v>
      </c>
      <c r="D9" s="74">
        <v>563.96445304703479</v>
      </c>
      <c r="E9" s="78" t="s">
        <v>42</v>
      </c>
      <c r="F9" s="79">
        <v>138.49374062144247</v>
      </c>
      <c r="G9" s="74">
        <v>551.37396694214874</v>
      </c>
      <c r="H9" s="78" t="s">
        <v>42</v>
      </c>
      <c r="I9" s="79">
        <v>98.510003616680251</v>
      </c>
      <c r="J9" s="74">
        <v>2790</v>
      </c>
      <c r="K9" s="78" t="s">
        <v>42</v>
      </c>
      <c r="L9" s="79">
        <v>117.31836517116116</v>
      </c>
      <c r="M9" s="43"/>
      <c r="N9" s="74">
        <v>39.348799250170423</v>
      </c>
      <c r="O9" s="78" t="s">
        <v>42</v>
      </c>
      <c r="P9" s="79">
        <v>7.4586000532340133</v>
      </c>
      <c r="Q9" s="74">
        <v>80.916838842975196</v>
      </c>
      <c r="R9" s="82" t="s">
        <v>42</v>
      </c>
      <c r="S9" s="79">
        <v>16.884597404376883</v>
      </c>
      <c r="T9" s="74">
        <v>60.36088154269973</v>
      </c>
      <c r="U9" s="78" t="s">
        <v>42</v>
      </c>
      <c r="V9" s="83">
        <v>6.5727181454065038</v>
      </c>
    </row>
    <row r="10" spans="2:24" ht="15.75" x14ac:dyDescent="0.25">
      <c r="B10" s="43"/>
      <c r="C10" s="18" t="s">
        <v>29</v>
      </c>
      <c r="D10" s="74">
        <v>611.2398302658487</v>
      </c>
      <c r="E10" s="78" t="s">
        <v>42</v>
      </c>
      <c r="F10" s="79">
        <v>158.30091429127248</v>
      </c>
      <c r="G10" s="74">
        <v>889.68388429752065</v>
      </c>
      <c r="H10" s="78" t="s">
        <v>42</v>
      </c>
      <c r="I10" s="79">
        <v>84.486135642848822</v>
      </c>
      <c r="J10" s="74">
        <v>1250</v>
      </c>
      <c r="K10" s="78" t="s">
        <v>42</v>
      </c>
      <c r="L10" s="79">
        <v>77.893430624088808</v>
      </c>
      <c r="M10" s="43"/>
      <c r="N10" s="74">
        <v>118.41110122699388</v>
      </c>
      <c r="O10" s="78" t="s">
        <v>42</v>
      </c>
      <c r="P10" s="79">
        <v>32.857708388954478</v>
      </c>
      <c r="Q10" s="74">
        <v>325.36776859504101</v>
      </c>
      <c r="R10" s="82" t="s">
        <v>42</v>
      </c>
      <c r="S10" s="79">
        <v>64.306678770552438</v>
      </c>
      <c r="T10" s="74">
        <v>154.1694214876033</v>
      </c>
      <c r="U10" s="78" t="s">
        <v>42</v>
      </c>
      <c r="V10" s="79">
        <v>10.27079644494108</v>
      </c>
    </row>
    <row r="11" spans="2:24" ht="15.75" x14ac:dyDescent="0.25">
      <c r="B11" s="43"/>
      <c r="C11" s="18" t="s">
        <v>30</v>
      </c>
      <c r="D11" s="74">
        <v>1800.3150927607362</v>
      </c>
      <c r="E11" s="84" t="s">
        <v>42</v>
      </c>
      <c r="F11" s="79">
        <v>149.49250151229205</v>
      </c>
      <c r="G11" s="85">
        <v>3410</v>
      </c>
      <c r="H11" s="84" t="s">
        <v>42</v>
      </c>
      <c r="I11" s="86">
        <v>391.13709065608549</v>
      </c>
      <c r="J11" s="85">
        <v>12900</v>
      </c>
      <c r="K11" s="84" t="s">
        <v>42</v>
      </c>
      <c r="L11" s="86">
        <v>502.56838008743398</v>
      </c>
      <c r="M11" s="43"/>
      <c r="N11" s="85">
        <v>57.1909329925017</v>
      </c>
      <c r="O11" s="84" t="s">
        <v>42</v>
      </c>
      <c r="P11" s="86">
        <v>2.7538453868967845</v>
      </c>
      <c r="Q11" s="85">
        <v>104.44352617079888</v>
      </c>
      <c r="R11" s="87" t="s">
        <v>42</v>
      </c>
      <c r="S11" s="86">
        <v>17.790488850021983</v>
      </c>
      <c r="T11" s="85">
        <v>52.807162534435264</v>
      </c>
      <c r="U11" s="84" t="s">
        <v>42</v>
      </c>
      <c r="V11" s="86">
        <v>27.363385924223326</v>
      </c>
    </row>
    <row r="12" spans="2:24" ht="15.75" x14ac:dyDescent="0.25">
      <c r="B12" s="41" t="s">
        <v>66</v>
      </c>
      <c r="C12" s="88" t="s">
        <v>26</v>
      </c>
      <c r="D12" s="77">
        <v>964.02816037832304</v>
      </c>
      <c r="E12" s="75" t="s">
        <v>42</v>
      </c>
      <c r="F12" s="76">
        <v>68.097335377157663</v>
      </c>
      <c r="G12" s="74">
        <v>1160</v>
      </c>
      <c r="H12" s="78" t="s">
        <v>42</v>
      </c>
      <c r="I12" s="79">
        <v>294.08729587739066</v>
      </c>
      <c r="J12" s="77">
        <v>2040</v>
      </c>
      <c r="K12" s="78" t="s">
        <v>42</v>
      </c>
      <c r="L12" s="79">
        <v>100.0366393502174</v>
      </c>
      <c r="M12" s="43"/>
      <c r="N12" s="77">
        <v>94.126982413087944</v>
      </c>
      <c r="O12" s="75" t="s">
        <v>42</v>
      </c>
      <c r="P12" s="76">
        <v>29.763759202895471</v>
      </c>
      <c r="Q12" s="77">
        <v>174.36570247933886</v>
      </c>
      <c r="R12" s="80" t="s">
        <v>42</v>
      </c>
      <c r="S12" s="76">
        <v>11.161342331114732</v>
      </c>
      <c r="T12" s="77">
        <v>115.03168044077137</v>
      </c>
      <c r="U12" s="80" t="s">
        <v>42</v>
      </c>
      <c r="V12" s="76">
        <v>10.245768677334549</v>
      </c>
      <c r="X12" s="25"/>
    </row>
    <row r="13" spans="2:24" ht="15.75" x14ac:dyDescent="0.25">
      <c r="B13" s="43"/>
      <c r="C13" s="18" t="s">
        <v>27</v>
      </c>
      <c r="D13" s="74">
        <v>367.67270110429456</v>
      </c>
      <c r="E13" s="78" t="s">
        <v>42</v>
      </c>
      <c r="F13" s="79">
        <v>37.967363615879023</v>
      </c>
      <c r="G13" s="74">
        <v>457.06749311294772</v>
      </c>
      <c r="H13" s="78" t="s">
        <v>42</v>
      </c>
      <c r="I13" s="79">
        <v>34.81692371914491</v>
      </c>
      <c r="J13" s="74">
        <v>690</v>
      </c>
      <c r="K13" s="78" t="s">
        <v>42</v>
      </c>
      <c r="L13" s="79">
        <v>56.284637962736092</v>
      </c>
      <c r="M13" s="43"/>
      <c r="N13" s="74">
        <v>205.2358847034765</v>
      </c>
      <c r="O13" s="78" t="s">
        <v>42</v>
      </c>
      <c r="P13" s="79">
        <v>23.582451207195458</v>
      </c>
      <c r="Q13" s="74">
        <v>250.64152892561984</v>
      </c>
      <c r="R13" s="82" t="s">
        <v>42</v>
      </c>
      <c r="S13" s="79">
        <v>39.34988897616531</v>
      </c>
      <c r="T13" s="74">
        <v>194.00137741046828</v>
      </c>
      <c r="U13" s="82" t="s">
        <v>42</v>
      </c>
      <c r="V13" s="79">
        <v>54.038245381316351</v>
      </c>
      <c r="X13" s="25"/>
    </row>
    <row r="14" spans="2:24" ht="15.75" x14ac:dyDescent="0.25">
      <c r="B14" s="43"/>
      <c r="C14" s="18" t="s">
        <v>28</v>
      </c>
      <c r="D14" s="74">
        <v>891.06438629856859</v>
      </c>
      <c r="E14" s="78" t="s">
        <v>42</v>
      </c>
      <c r="F14" s="79">
        <v>123.47113447954798</v>
      </c>
      <c r="G14" s="74">
        <v>758.24655647382929</v>
      </c>
      <c r="H14" s="78" t="s">
        <v>42</v>
      </c>
      <c r="I14" s="83">
        <v>7.469682746009024</v>
      </c>
      <c r="J14" s="74">
        <v>3190</v>
      </c>
      <c r="K14" s="78" t="s">
        <v>42</v>
      </c>
      <c r="L14" s="79">
        <v>603.18358460412037</v>
      </c>
      <c r="M14" s="43"/>
      <c r="N14" s="74">
        <v>39.348799250170423</v>
      </c>
      <c r="O14" s="78" t="s">
        <v>42</v>
      </c>
      <c r="P14" s="79">
        <v>7.4586000532340133</v>
      </c>
      <c r="Q14" s="74">
        <v>93.302341597796143</v>
      </c>
      <c r="R14" s="82" t="s">
        <v>42</v>
      </c>
      <c r="S14" s="79">
        <v>18.789758558705397</v>
      </c>
      <c r="T14" s="74">
        <v>65</v>
      </c>
      <c r="U14" s="82" t="s">
        <v>42</v>
      </c>
      <c r="V14" s="79">
        <v>8</v>
      </c>
      <c r="X14" s="25"/>
    </row>
    <row r="15" spans="2:24" ht="15.75" x14ac:dyDescent="0.25">
      <c r="B15" s="43"/>
      <c r="C15" s="18" t="s">
        <v>29</v>
      </c>
      <c r="D15" s="74">
        <v>770.92370449897749</v>
      </c>
      <c r="E15" s="78" t="s">
        <v>42</v>
      </c>
      <c r="F15" s="79">
        <v>100.40181135360453</v>
      </c>
      <c r="G15" s="74">
        <v>997.52479338842977</v>
      </c>
      <c r="H15" s="78" t="s">
        <v>42</v>
      </c>
      <c r="I15" s="79">
        <v>70.30083140446628</v>
      </c>
      <c r="J15" s="74">
        <v>1349.5702479338845</v>
      </c>
      <c r="K15" s="78" t="s">
        <v>42</v>
      </c>
      <c r="L15" s="79">
        <v>100.87409565375815</v>
      </c>
      <c r="M15" s="43"/>
      <c r="N15" s="74">
        <v>118.41110122699388</v>
      </c>
      <c r="O15" s="78" t="s">
        <v>42</v>
      </c>
      <c r="P15" s="79">
        <v>32.857708388954478</v>
      </c>
      <c r="Q15" s="74">
        <v>326</v>
      </c>
      <c r="R15" s="82" t="s">
        <v>42</v>
      </c>
      <c r="S15" s="79">
        <v>127</v>
      </c>
      <c r="T15" s="74">
        <v>160</v>
      </c>
      <c r="U15" s="82" t="s">
        <v>42</v>
      </c>
      <c r="V15" s="79">
        <v>14</v>
      </c>
      <c r="X15" s="25"/>
    </row>
    <row r="16" spans="2:24" ht="15.75" x14ac:dyDescent="0.25">
      <c r="B16" s="45"/>
      <c r="C16" s="89" t="s">
        <v>30</v>
      </c>
      <c r="D16" s="85">
        <v>2950.1665674846622</v>
      </c>
      <c r="E16" s="84" t="s">
        <v>42</v>
      </c>
      <c r="F16" s="79">
        <v>125.17233150418454</v>
      </c>
      <c r="G16" s="85">
        <v>3990</v>
      </c>
      <c r="H16" s="84" t="s">
        <v>42</v>
      </c>
      <c r="I16" s="86">
        <v>526.61008451452733</v>
      </c>
      <c r="J16" s="85">
        <v>13000</v>
      </c>
      <c r="K16" s="84" t="s">
        <v>42</v>
      </c>
      <c r="L16" s="86">
        <v>371.66126428704609</v>
      </c>
      <c r="M16" s="43"/>
      <c r="N16" s="85">
        <v>47.852348006134967</v>
      </c>
      <c r="O16" s="84" t="s">
        <v>42</v>
      </c>
      <c r="P16" s="86">
        <v>18.812029514834357</v>
      </c>
      <c r="Q16" s="85">
        <v>109.29201101928375</v>
      </c>
      <c r="R16" s="87" t="s">
        <v>42</v>
      </c>
      <c r="S16" s="86">
        <v>14.163993032746681</v>
      </c>
      <c r="T16" s="85">
        <v>59</v>
      </c>
      <c r="U16" s="87" t="s">
        <v>42</v>
      </c>
      <c r="V16" s="86">
        <v>61</v>
      </c>
      <c r="X16" s="25"/>
    </row>
    <row r="17" spans="2:24" ht="15.75" x14ac:dyDescent="0.25">
      <c r="B17" s="41" t="s">
        <v>67</v>
      </c>
      <c r="C17" s="88" t="s">
        <v>26</v>
      </c>
      <c r="D17" s="77">
        <v>979.1138582310839</v>
      </c>
      <c r="E17" s="78" t="s">
        <v>42</v>
      </c>
      <c r="F17" s="76">
        <v>68.166820245520711</v>
      </c>
      <c r="G17" s="74">
        <v>1180</v>
      </c>
      <c r="H17" s="78" t="s">
        <v>42</v>
      </c>
      <c r="I17" s="79">
        <v>305.90698503418099</v>
      </c>
      <c r="J17" s="77">
        <v>2050</v>
      </c>
      <c r="K17" s="78" t="s">
        <v>42</v>
      </c>
      <c r="L17" s="79">
        <v>103</v>
      </c>
      <c r="M17" s="43"/>
      <c r="N17" s="77">
        <v>84.77968773006134</v>
      </c>
      <c r="O17" s="75" t="s">
        <v>42</v>
      </c>
      <c r="P17" s="76">
        <v>30.660646538475262</v>
      </c>
      <c r="Q17" s="77">
        <v>174.36570247933886</v>
      </c>
      <c r="R17" s="80" t="s">
        <v>42</v>
      </c>
      <c r="S17" s="76">
        <v>11.161342331114732</v>
      </c>
      <c r="T17" s="74">
        <v>115.03168044077137</v>
      </c>
      <c r="U17" s="78" t="s">
        <v>42</v>
      </c>
      <c r="V17" s="79">
        <v>10.245768677334549</v>
      </c>
    </row>
    <row r="18" spans="2:24" ht="15.75" x14ac:dyDescent="0.25">
      <c r="B18" s="43"/>
      <c r="C18" s="18" t="s">
        <v>27</v>
      </c>
      <c r="D18" s="74">
        <v>375.08983852760736</v>
      </c>
      <c r="E18" s="78" t="s">
        <v>42</v>
      </c>
      <c r="F18" s="79">
        <v>39.248399482897675</v>
      </c>
      <c r="G18" s="74">
        <v>460.97245179063361</v>
      </c>
      <c r="H18" s="78" t="s">
        <v>42</v>
      </c>
      <c r="I18" s="79">
        <v>37.264003746637009</v>
      </c>
      <c r="J18" s="74">
        <v>690</v>
      </c>
      <c r="K18" s="78" t="s">
        <v>42</v>
      </c>
      <c r="L18" s="79">
        <v>56</v>
      </c>
      <c r="M18" s="43"/>
      <c r="N18" s="74">
        <v>205.2358847034765</v>
      </c>
      <c r="O18" s="78" t="s">
        <v>42</v>
      </c>
      <c r="P18" s="79">
        <v>23.582451207195458</v>
      </c>
      <c r="Q18" s="74">
        <v>265.57831955922865</v>
      </c>
      <c r="R18" s="82" t="s">
        <v>42</v>
      </c>
      <c r="S18" s="79">
        <v>31.415939279376968</v>
      </c>
      <c r="T18" s="74">
        <v>194</v>
      </c>
      <c r="U18" s="78" t="s">
        <v>42</v>
      </c>
      <c r="V18" s="79">
        <v>54</v>
      </c>
    </row>
    <row r="19" spans="2:24" ht="15.75" x14ac:dyDescent="0.25">
      <c r="B19" s="43"/>
      <c r="C19" s="18" t="s">
        <v>28</v>
      </c>
      <c r="D19" s="74">
        <v>919.42580000000009</v>
      </c>
      <c r="E19" s="78" t="s">
        <v>42</v>
      </c>
      <c r="F19" s="79">
        <v>140.00381673038996</v>
      </c>
      <c r="G19" s="74">
        <v>819.1625344352617</v>
      </c>
      <c r="H19" s="78" t="s">
        <v>42</v>
      </c>
      <c r="I19" s="79">
        <v>23.732731485646255</v>
      </c>
      <c r="J19" s="74">
        <v>3210</v>
      </c>
      <c r="K19" s="78" t="s">
        <v>42</v>
      </c>
      <c r="L19" s="79">
        <v>606.88208884956271</v>
      </c>
      <c r="M19" s="43"/>
      <c r="N19" s="74">
        <v>39.348799250170423</v>
      </c>
      <c r="O19" s="78" t="s">
        <v>42</v>
      </c>
      <c r="P19" s="79">
        <v>7.4586000532340133</v>
      </c>
      <c r="Q19" s="74">
        <v>93.302341597796143</v>
      </c>
      <c r="R19" s="82" t="s">
        <v>42</v>
      </c>
      <c r="S19" s="79">
        <v>18.789758558705397</v>
      </c>
      <c r="T19" s="74">
        <v>65</v>
      </c>
      <c r="U19" s="78" t="s">
        <v>42</v>
      </c>
      <c r="V19" s="83">
        <v>8</v>
      </c>
      <c r="X19" s="90"/>
    </row>
    <row r="20" spans="2:24" ht="15.75" x14ac:dyDescent="0.25">
      <c r="B20" s="43"/>
      <c r="C20" s="18" t="s">
        <v>29</v>
      </c>
      <c r="D20" s="74">
        <v>796.9638024539878</v>
      </c>
      <c r="E20" s="78" t="s">
        <v>42</v>
      </c>
      <c r="F20" s="79">
        <v>102.22244676149325</v>
      </c>
      <c r="G20" s="74">
        <v>1030</v>
      </c>
      <c r="H20" s="78" t="s">
        <v>42</v>
      </c>
      <c r="I20" s="79">
        <v>70.806128681940962</v>
      </c>
      <c r="J20" s="74">
        <v>1380.4380165289258</v>
      </c>
      <c r="K20" s="78" t="s">
        <v>42</v>
      </c>
      <c r="L20" s="79">
        <v>96.161589584333868</v>
      </c>
      <c r="M20" s="43"/>
      <c r="N20" s="74">
        <v>132.14651220177234</v>
      </c>
      <c r="O20" s="78" t="s">
        <v>42</v>
      </c>
      <c r="P20" s="79">
        <v>22.078822726403853</v>
      </c>
      <c r="Q20" s="74">
        <v>326.32231404958702</v>
      </c>
      <c r="R20" s="82" t="s">
        <v>42</v>
      </c>
      <c r="S20" s="79">
        <v>127.13668335438912</v>
      </c>
      <c r="T20" s="74">
        <v>160</v>
      </c>
      <c r="U20" s="78" t="s">
        <v>42</v>
      </c>
      <c r="V20" s="79">
        <v>13.9</v>
      </c>
      <c r="X20" s="90"/>
    </row>
    <row r="21" spans="2:24" s="91" customFormat="1" ht="15.75" x14ac:dyDescent="0.25">
      <c r="B21" s="45"/>
      <c r="C21" s="89" t="s">
        <v>30</v>
      </c>
      <c r="D21" s="74">
        <v>3180</v>
      </c>
      <c r="E21" s="84" t="s">
        <v>42</v>
      </c>
      <c r="F21" s="86">
        <v>96.532401146197699</v>
      </c>
      <c r="G21" s="85">
        <v>4339.8870523415981</v>
      </c>
      <c r="H21" s="84" t="s">
        <v>42</v>
      </c>
      <c r="I21" s="86">
        <v>505.09350192716505</v>
      </c>
      <c r="J21" s="85">
        <v>13100</v>
      </c>
      <c r="K21" s="84" t="s">
        <v>42</v>
      </c>
      <c r="L21" s="86">
        <v>387.38597744589151</v>
      </c>
      <c r="M21" s="45"/>
      <c r="N21" s="85">
        <v>47.852348006134967</v>
      </c>
      <c r="O21" s="84" t="s">
        <v>42</v>
      </c>
      <c r="P21" s="86">
        <v>18.812029514834357</v>
      </c>
      <c r="Q21" s="85">
        <v>109.29201101928375</v>
      </c>
      <c r="R21" s="87" t="s">
        <v>42</v>
      </c>
      <c r="S21" s="86">
        <v>14.163993032746681</v>
      </c>
      <c r="T21" s="85">
        <v>59</v>
      </c>
      <c r="U21" s="84" t="s">
        <v>42</v>
      </c>
      <c r="V21" s="86">
        <v>61</v>
      </c>
      <c r="X21" s="92"/>
    </row>
    <row r="22" spans="2:24" s="91" customFormat="1" ht="15.75" x14ac:dyDescent="0.25">
      <c r="B22" s="41" t="s">
        <v>68</v>
      </c>
      <c r="C22" s="88" t="s">
        <v>26</v>
      </c>
      <c r="D22" s="77">
        <v>991.04042425805733</v>
      </c>
      <c r="E22" s="78" t="s">
        <v>42</v>
      </c>
      <c r="F22" s="76">
        <v>68.997158898857549</v>
      </c>
      <c r="G22" s="77">
        <v>1190</v>
      </c>
      <c r="H22" s="80" t="s">
        <v>42</v>
      </c>
      <c r="I22" s="76">
        <v>303.62542171039308</v>
      </c>
      <c r="J22" s="77">
        <v>2050</v>
      </c>
      <c r="K22" s="78" t="s">
        <v>42</v>
      </c>
      <c r="L22" s="79">
        <v>103.62182179140365</v>
      </c>
      <c r="M22" s="43"/>
      <c r="N22" s="74">
        <v>84.77968773006134</v>
      </c>
      <c r="O22" s="78" t="s">
        <v>42</v>
      </c>
      <c r="P22" s="79">
        <v>30.660646538475262</v>
      </c>
      <c r="Q22" s="77">
        <v>174.36570247933886</v>
      </c>
      <c r="R22" s="80" t="s">
        <v>42</v>
      </c>
      <c r="S22" s="76">
        <v>11.161342331114732</v>
      </c>
      <c r="T22" s="74">
        <v>115.03168044077137</v>
      </c>
      <c r="U22" s="78" t="s">
        <v>42</v>
      </c>
      <c r="V22" s="79">
        <v>10.245768677334549</v>
      </c>
      <c r="W22" s="7"/>
      <c r="X22" s="7"/>
    </row>
    <row r="23" spans="2:24" s="91" customFormat="1" ht="15.75" x14ac:dyDescent="0.25">
      <c r="B23" s="43"/>
      <c r="C23" s="18" t="s">
        <v>27</v>
      </c>
      <c r="D23" s="74">
        <v>380.71618610552139</v>
      </c>
      <c r="E23" s="78" t="s">
        <v>42</v>
      </c>
      <c r="F23" s="79">
        <v>39.837125475141143</v>
      </c>
      <c r="G23" s="74">
        <v>463.3823415977962</v>
      </c>
      <c r="H23" s="82" t="s">
        <v>42</v>
      </c>
      <c r="I23" s="79">
        <v>34.946029309849315</v>
      </c>
      <c r="J23" s="74">
        <v>690</v>
      </c>
      <c r="K23" s="78" t="s">
        <v>42</v>
      </c>
      <c r="L23" s="79">
        <v>405.21654258183673</v>
      </c>
      <c r="M23" s="43"/>
      <c r="N23" s="74">
        <v>205.2358847034765</v>
      </c>
      <c r="O23" s="78" t="s">
        <v>42</v>
      </c>
      <c r="P23" s="79">
        <v>23.582451207195458</v>
      </c>
      <c r="Q23" s="74">
        <v>265.57831955922865</v>
      </c>
      <c r="R23" s="82" t="s">
        <v>42</v>
      </c>
      <c r="S23" s="79">
        <v>31.415939279376968</v>
      </c>
      <c r="T23" s="74">
        <v>194</v>
      </c>
      <c r="U23" s="78" t="s">
        <v>42</v>
      </c>
      <c r="V23" s="79">
        <v>54</v>
      </c>
      <c r="W23" s="7"/>
      <c r="X23" s="7"/>
    </row>
    <row r="24" spans="2:24" s="91" customFormat="1" ht="15.75" x14ac:dyDescent="0.25">
      <c r="B24" s="43"/>
      <c r="C24" s="18" t="s">
        <v>28</v>
      </c>
      <c r="D24" s="74">
        <v>949.76685139999995</v>
      </c>
      <c r="E24" s="78" t="s">
        <v>42</v>
      </c>
      <c r="F24" s="79">
        <v>144.62394268249426</v>
      </c>
      <c r="G24" s="74">
        <v>941.71391873278253</v>
      </c>
      <c r="H24" s="82" t="s">
        <v>42</v>
      </c>
      <c r="I24" s="79">
        <v>40.046891004719484</v>
      </c>
      <c r="J24" s="74">
        <v>3240</v>
      </c>
      <c r="K24" s="78" t="s">
        <v>42</v>
      </c>
      <c r="L24" s="79">
        <v>605.02784090082469</v>
      </c>
      <c r="M24" s="43"/>
      <c r="N24" s="74">
        <v>39.348799250170423</v>
      </c>
      <c r="O24" s="78" t="s">
        <v>42</v>
      </c>
      <c r="P24" s="79">
        <v>7.4586000532340133</v>
      </c>
      <c r="Q24" s="74">
        <v>93.302341597796143</v>
      </c>
      <c r="R24" s="82" t="s">
        <v>42</v>
      </c>
      <c r="S24" s="79">
        <v>18.789758558705397</v>
      </c>
      <c r="T24" s="74">
        <v>65</v>
      </c>
      <c r="U24" s="78" t="s">
        <v>42</v>
      </c>
      <c r="V24" s="83">
        <v>8</v>
      </c>
      <c r="W24" s="7"/>
      <c r="X24" s="7"/>
    </row>
    <row r="25" spans="2:24" s="91" customFormat="1" ht="15.75" x14ac:dyDescent="0.25">
      <c r="B25" s="43"/>
      <c r="C25" s="18" t="s">
        <v>29</v>
      </c>
      <c r="D25" s="74">
        <v>828.84235455214719</v>
      </c>
      <c r="E25" s="78" t="s">
        <v>42</v>
      </c>
      <c r="F25" s="79">
        <v>106.3113446319537</v>
      </c>
      <c r="G25" s="74">
        <v>1060</v>
      </c>
      <c r="H25" s="82" t="s">
        <v>42</v>
      </c>
      <c r="I25" s="79">
        <v>67.49744891981014</v>
      </c>
      <c r="J25" s="74">
        <v>1410</v>
      </c>
      <c r="K25" s="78" t="s">
        <v>42</v>
      </c>
      <c r="L25" s="79">
        <v>104.12874544265635</v>
      </c>
      <c r="M25" s="43"/>
      <c r="N25" s="74">
        <v>132.14651220177234</v>
      </c>
      <c r="O25" s="78" t="s">
        <v>42</v>
      </c>
      <c r="P25" s="79">
        <v>22.078822726403853</v>
      </c>
      <c r="Q25" s="74">
        <v>392</v>
      </c>
      <c r="R25" s="82" t="s">
        <v>42</v>
      </c>
      <c r="S25" s="79">
        <v>86</v>
      </c>
      <c r="T25" s="74">
        <v>160</v>
      </c>
      <c r="U25" s="78" t="s">
        <v>42</v>
      </c>
      <c r="V25" s="79">
        <v>13.9</v>
      </c>
      <c r="W25" s="7"/>
      <c r="X25" s="7"/>
    </row>
    <row r="26" spans="2:24" s="91" customFormat="1" ht="15.75" x14ac:dyDescent="0.25">
      <c r="B26" s="45"/>
      <c r="C26" s="89" t="s">
        <v>30</v>
      </c>
      <c r="D26" s="85">
        <v>3248</v>
      </c>
      <c r="E26" s="84" t="s">
        <v>42</v>
      </c>
      <c r="F26" s="86">
        <v>99</v>
      </c>
      <c r="G26" s="85">
        <v>4440</v>
      </c>
      <c r="H26" s="87" t="s">
        <v>42</v>
      </c>
      <c r="I26" s="86">
        <v>497.38339443762385</v>
      </c>
      <c r="J26" s="85">
        <v>13200</v>
      </c>
      <c r="K26" s="84" t="s">
        <v>42</v>
      </c>
      <c r="L26" s="86">
        <v>390</v>
      </c>
      <c r="M26" s="45"/>
      <c r="N26" s="85">
        <v>47.852348006134967</v>
      </c>
      <c r="O26" s="84" t="s">
        <v>42</v>
      </c>
      <c r="P26" s="86">
        <v>18.812029514834357</v>
      </c>
      <c r="Q26" s="85">
        <v>109</v>
      </c>
      <c r="R26" s="87" t="s">
        <v>42</v>
      </c>
      <c r="S26" s="86">
        <v>14</v>
      </c>
      <c r="T26" s="85">
        <v>59</v>
      </c>
      <c r="U26" s="84" t="s">
        <v>42</v>
      </c>
      <c r="V26" s="86">
        <v>61</v>
      </c>
      <c r="W26" s="7"/>
      <c r="X26" s="7"/>
    </row>
    <row r="27" spans="2:24" s="43" customFormat="1" ht="15.75" x14ac:dyDescent="0.25">
      <c r="C27" s="18"/>
      <c r="D27" s="93"/>
      <c r="E27" s="93"/>
      <c r="G27" s="93"/>
      <c r="H27" s="93"/>
      <c r="J27" s="93"/>
      <c r="K27" s="93"/>
      <c r="L27" s="74"/>
      <c r="N27" s="74"/>
      <c r="O27" s="74"/>
      <c r="P27" s="74"/>
      <c r="Q27" s="94"/>
      <c r="R27" s="94"/>
      <c r="S27" s="94"/>
      <c r="T27" s="74"/>
      <c r="V27" s="94"/>
    </row>
    <row r="28" spans="2:24" x14ac:dyDescent="0.25">
      <c r="P28" s="74"/>
    </row>
    <row r="29" spans="2:24" ht="15.75" x14ac:dyDescent="0.25">
      <c r="C29" s="18" t="s">
        <v>65</v>
      </c>
      <c r="D29" s="25">
        <f>AVERAGE(D7:D11)</f>
        <v>798.64482673210637</v>
      </c>
      <c r="G29" s="25">
        <f>AVERAGE(G7:G11)</f>
        <v>1252.3893250688704</v>
      </c>
      <c r="J29" s="25">
        <f>AVERAGE(J7:J11)</f>
        <v>3907.6347107438023</v>
      </c>
      <c r="N29" s="25">
        <f>AVERAGE(N7:N11)</f>
        <v>97.602093671438325</v>
      </c>
      <c r="Q29" s="25">
        <f>AVERAGE(Q7:Q11)</f>
        <v>170.6717975206611</v>
      </c>
      <c r="T29" s="25">
        <f>AVERAGE(T7:T11)</f>
        <v>107.03250688705234</v>
      </c>
      <c r="V29" s="7"/>
    </row>
    <row r="30" spans="2:24" ht="15.75" x14ac:dyDescent="0.25">
      <c r="C30" s="18" t="s">
        <v>66</v>
      </c>
      <c r="D30" s="25">
        <f>AVERAGE(D12:D16)</f>
        <v>1188.7711039529652</v>
      </c>
      <c r="G30" s="25">
        <f>AVERAGE(G12:G16)</f>
        <v>1472.5677685950413</v>
      </c>
      <c r="J30" s="25">
        <f>AVERAGE(J12:J16)</f>
        <v>4053.9140495867769</v>
      </c>
      <c r="N30" s="25">
        <f>AVERAGE(N12:N16)</f>
        <v>100.99502311997273</v>
      </c>
      <c r="Q30" s="25">
        <f>AVERAGE(Q12:Q16)</f>
        <v>190.72031680440773</v>
      </c>
      <c r="T30" s="25">
        <f>AVERAGE(T12:T16)</f>
        <v>118.60661157024792</v>
      </c>
      <c r="V30" s="24"/>
    </row>
    <row r="31" spans="2:24" ht="15.75" x14ac:dyDescent="0.25">
      <c r="C31" s="18" t="s">
        <v>67</v>
      </c>
      <c r="D31" s="25">
        <f>AVERAGE(D17:D21)</f>
        <v>1250.1186598425359</v>
      </c>
      <c r="G31" s="25">
        <f>AVERAGE(G17:G21)</f>
        <v>1566.0044077134985</v>
      </c>
      <c r="J31" s="25">
        <f>AVERAGE(J17:J21)</f>
        <v>4086.0876033057853</v>
      </c>
      <c r="N31" s="25">
        <f>AVERAGE(N17:N21)</f>
        <v>101.87264637832311</v>
      </c>
      <c r="Q31" s="25">
        <f>AVERAGE(Q17:Q21)</f>
        <v>193.77213774104689</v>
      </c>
      <c r="T31" s="25">
        <f>AVERAGE(T17:T21)</f>
        <v>118.60633608815428</v>
      </c>
      <c r="V31" s="7"/>
    </row>
    <row r="32" spans="2:24" ht="15.75" x14ac:dyDescent="0.25">
      <c r="C32" s="18" t="s">
        <v>68</v>
      </c>
      <c r="D32" s="25">
        <f>AVERAGE(D22:D26)</f>
        <v>1279.6731632631452</v>
      </c>
      <c r="G32" s="25">
        <f>AVERAGE(G22:G26)</f>
        <v>1619.0192520661158</v>
      </c>
      <c r="J32" s="25">
        <f>AVERAGE(J22:J26)</f>
        <v>4118</v>
      </c>
      <c r="N32" s="25">
        <f>AVERAGE(N22:N26)</f>
        <v>101.87264637832311</v>
      </c>
      <c r="Q32" s="25">
        <f>AVERAGE(Q22:Q26)</f>
        <v>206.84927272727273</v>
      </c>
      <c r="T32" s="25">
        <f>AVERAGE(T22:T26)</f>
        <v>118.60633608815428</v>
      </c>
      <c r="V32" s="7"/>
    </row>
    <row r="33" spans="16:22" x14ac:dyDescent="0.25">
      <c r="P33" s="74"/>
      <c r="V33" s="7"/>
    </row>
    <row r="34" spans="16:22" x14ac:dyDescent="0.25">
      <c r="P34" s="74"/>
      <c r="V34" s="7"/>
    </row>
    <row r="35" spans="16:22" x14ac:dyDescent="0.25">
      <c r="P35" s="74"/>
      <c r="V35" s="7"/>
    </row>
    <row r="36" spans="16:22" x14ac:dyDescent="0.25">
      <c r="P36" s="74"/>
      <c r="V36" s="7"/>
    </row>
    <row r="37" spans="16:22" x14ac:dyDescent="0.25">
      <c r="P37" s="74"/>
      <c r="V37" s="7"/>
    </row>
    <row r="38" spans="16:22" x14ac:dyDescent="0.25">
      <c r="P38" s="74"/>
      <c r="V38" s="7"/>
    </row>
    <row r="39" spans="16:22" x14ac:dyDescent="0.25">
      <c r="P39" s="74"/>
      <c r="V39" s="25"/>
    </row>
    <row r="40" spans="16:22" x14ac:dyDescent="0.25">
      <c r="P40" s="74"/>
      <c r="V40" s="7"/>
    </row>
    <row r="41" spans="16:22" x14ac:dyDescent="0.25">
      <c r="P41" s="74"/>
      <c r="V41" s="7"/>
    </row>
    <row r="42" spans="16:22" x14ac:dyDescent="0.25">
      <c r="V42" s="7"/>
    </row>
  </sheetData>
  <mergeCells count="11">
    <mergeCell ref="T6:V6"/>
    <mergeCell ref="B3:G3"/>
    <mergeCell ref="B5:B6"/>
    <mergeCell ref="C5:C6"/>
    <mergeCell ref="D5:J5"/>
    <mergeCell ref="N5:V5"/>
    <mergeCell ref="D6:F6"/>
    <mergeCell ref="G6:I6"/>
    <mergeCell ref="J6:L6"/>
    <mergeCell ref="N6:P6"/>
    <mergeCell ref="Q6:S6"/>
  </mergeCells>
  <pageMargins left="0.7" right="0.7" top="0.75" bottom="0.75" header="0.3" footer="0.3"/>
  <pageSetup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3"/>
  <sheetViews>
    <sheetView topLeftCell="I1" workbookViewId="0">
      <selection activeCell="Q42" sqref="Q42"/>
    </sheetView>
  </sheetViews>
  <sheetFormatPr defaultRowHeight="15" x14ac:dyDescent="0.25"/>
  <cols>
    <col min="4" max="4" width="15.42578125" customWidth="1"/>
    <col min="6" max="6" width="2.28515625" customWidth="1"/>
    <col min="7" max="7" width="7.140625" customWidth="1"/>
    <col min="9" max="9" width="2.140625" customWidth="1"/>
    <col min="11" max="11" width="1" customWidth="1"/>
    <col min="13" max="13" width="2.5703125" customWidth="1"/>
    <col min="16" max="16" width="2.5703125" customWidth="1"/>
  </cols>
  <sheetData>
    <row r="2" spans="2:17" x14ac:dyDescent="0.25">
      <c r="E2" t="s">
        <v>12</v>
      </c>
      <c r="M2" t="s">
        <v>15</v>
      </c>
    </row>
    <row r="3" spans="2:17" x14ac:dyDescent="0.25">
      <c r="E3" t="s">
        <v>6</v>
      </c>
      <c r="H3" t="s">
        <v>7</v>
      </c>
      <c r="L3" t="s">
        <v>6</v>
      </c>
      <c r="O3" t="s">
        <v>7</v>
      </c>
    </row>
    <row r="4" spans="2:17" x14ac:dyDescent="0.25">
      <c r="E4" t="s">
        <v>10</v>
      </c>
      <c r="G4" t="s">
        <v>11</v>
      </c>
      <c r="H4" t="s">
        <v>10</v>
      </c>
      <c r="J4" t="s">
        <v>11</v>
      </c>
      <c r="L4" t="s">
        <v>10</v>
      </c>
      <c r="N4" t="s">
        <v>11</v>
      </c>
      <c r="O4" t="s">
        <v>10</v>
      </c>
      <c r="Q4" t="s">
        <v>11</v>
      </c>
    </row>
    <row r="5" spans="2:17" x14ac:dyDescent="0.25">
      <c r="D5" t="s">
        <v>69</v>
      </c>
      <c r="E5" s="7">
        <v>26.483866666666668</v>
      </c>
      <c r="F5" s="95" t="s">
        <v>42</v>
      </c>
      <c r="G5" s="96">
        <v>2.3051490978531834</v>
      </c>
      <c r="H5" s="7">
        <v>2.9534000000000002</v>
      </c>
      <c r="I5" s="95" t="s">
        <v>42</v>
      </c>
      <c r="J5" s="97">
        <v>5.1795849254549331E-2</v>
      </c>
      <c r="K5" s="7"/>
      <c r="L5" s="7">
        <v>23.942966666666663</v>
      </c>
      <c r="M5" s="95" t="s">
        <v>42</v>
      </c>
      <c r="N5" s="96">
        <v>2.2547866026152752</v>
      </c>
      <c r="O5" s="7">
        <v>7.0903333333333336</v>
      </c>
      <c r="P5" s="95" t="s">
        <v>42</v>
      </c>
      <c r="Q5" s="97">
        <v>0.55335913594458153</v>
      </c>
    </row>
    <row r="6" spans="2:17" x14ac:dyDescent="0.25">
      <c r="D6" t="s">
        <v>70</v>
      </c>
      <c r="E6" s="7">
        <v>36.851533333333329</v>
      </c>
      <c r="F6" s="95" t="s">
        <v>42</v>
      </c>
      <c r="G6" s="96">
        <v>1.2927152909025794</v>
      </c>
      <c r="H6" s="7">
        <v>2.8092333333333332</v>
      </c>
      <c r="I6" s="95" t="s">
        <v>42</v>
      </c>
      <c r="J6" s="97">
        <v>0.25778381123207361</v>
      </c>
      <c r="K6" s="7"/>
      <c r="L6" s="7">
        <v>34.325600000000001</v>
      </c>
      <c r="M6" s="95" t="s">
        <v>42</v>
      </c>
      <c r="N6" s="96">
        <v>5.8285125786945553</v>
      </c>
      <c r="O6" s="7">
        <v>6.9086333333333334</v>
      </c>
      <c r="P6" s="95" t="s">
        <v>42</v>
      </c>
      <c r="Q6" s="97">
        <v>0.12881072677899669</v>
      </c>
    </row>
    <row r="7" spans="2:17" x14ac:dyDescent="0.25">
      <c r="D7" t="s">
        <v>71</v>
      </c>
      <c r="E7" s="7">
        <v>8.5314999999999994</v>
      </c>
      <c r="F7" s="95" t="s">
        <v>42</v>
      </c>
      <c r="G7" s="96">
        <v>0.48329882060687734</v>
      </c>
      <c r="H7" s="7">
        <v>2.2174</v>
      </c>
      <c r="I7" s="95" t="s">
        <v>42</v>
      </c>
      <c r="J7" s="97">
        <v>1.0640958603434524E-2</v>
      </c>
      <c r="K7" s="7"/>
      <c r="L7" s="7">
        <v>8.0741166666666668</v>
      </c>
      <c r="M7" s="95" t="s">
        <v>42</v>
      </c>
      <c r="N7" s="96">
        <v>0.98397715462978852</v>
      </c>
      <c r="O7" s="7">
        <v>7.2727333333333322</v>
      </c>
      <c r="P7" s="95" t="s">
        <v>42</v>
      </c>
      <c r="Q7" s="97">
        <v>0.45419028317802346</v>
      </c>
    </row>
    <row r="8" spans="2:17" x14ac:dyDescent="0.25">
      <c r="D8" t="s">
        <v>72</v>
      </c>
      <c r="E8" s="7">
        <v>1.6049999999999998</v>
      </c>
      <c r="F8" s="95" t="s">
        <v>42</v>
      </c>
      <c r="G8" s="96">
        <v>5.2156015952141171E-2</v>
      </c>
      <c r="H8" s="7">
        <v>1.284</v>
      </c>
      <c r="I8" s="95" t="s">
        <v>42</v>
      </c>
      <c r="J8" s="97">
        <v>7.7464508002052179E-2</v>
      </c>
      <c r="K8" s="7"/>
      <c r="L8" s="7">
        <v>6.5738999999999992</v>
      </c>
      <c r="M8" s="95" t="s">
        <v>42</v>
      </c>
      <c r="N8" s="96">
        <v>5.1375960166210053</v>
      </c>
      <c r="O8" s="7">
        <v>6.6691833333333328</v>
      </c>
      <c r="P8" s="95" t="s">
        <v>42</v>
      </c>
      <c r="Q8" s="97">
        <v>0.44480878569710508</v>
      </c>
    </row>
    <row r="9" spans="2:17" x14ac:dyDescent="0.25">
      <c r="D9" t="s">
        <v>73</v>
      </c>
      <c r="E9" s="7">
        <v>12.122</v>
      </c>
      <c r="F9" s="95" t="s">
        <v>42</v>
      </c>
      <c r="G9" s="96">
        <v>0.14344685427014439</v>
      </c>
      <c r="H9" s="7">
        <v>2.6656999999999997</v>
      </c>
      <c r="I9" s="95" t="s">
        <v>42</v>
      </c>
      <c r="J9" s="97">
        <v>7.8637967928984726E-2</v>
      </c>
      <c r="K9" s="7"/>
      <c r="L9" s="7">
        <v>13.170483333333332</v>
      </c>
      <c r="M9" s="95" t="s">
        <v>42</v>
      </c>
      <c r="N9" s="96">
        <v>1.0193493345430364</v>
      </c>
      <c r="O9" s="7">
        <v>6.7163833333333329</v>
      </c>
      <c r="P9" s="95" t="s">
        <v>42</v>
      </c>
      <c r="Q9" s="97">
        <v>0.48966692846600646</v>
      </c>
    </row>
    <row r="10" spans="2:17" x14ac:dyDescent="0.25">
      <c r="D10" t="s">
        <v>74</v>
      </c>
      <c r="E10" s="7">
        <v>8.0651666666666664</v>
      </c>
      <c r="F10" s="95" t="s">
        <v>42</v>
      </c>
      <c r="G10" s="96">
        <v>0.92375490436226271</v>
      </c>
      <c r="H10" s="7">
        <v>2.4322999999999997</v>
      </c>
      <c r="I10" s="95" t="s">
        <v>42</v>
      </c>
      <c r="J10" s="97">
        <v>4.1782412567969406E-2</v>
      </c>
      <c r="K10" s="7"/>
      <c r="L10" s="7">
        <v>8.126616666666667</v>
      </c>
      <c r="M10" s="95" t="s">
        <v>42</v>
      </c>
      <c r="N10" s="96">
        <v>1.5947965327380536</v>
      </c>
      <c r="O10" s="7">
        <v>6.1705833333333331</v>
      </c>
      <c r="P10" s="95" t="s">
        <v>42</v>
      </c>
      <c r="Q10" s="97">
        <v>0.27760735010682497</v>
      </c>
    </row>
    <row r="11" spans="2:17" x14ac:dyDescent="0.25">
      <c r="D11" t="s">
        <v>75</v>
      </c>
      <c r="E11" s="7">
        <v>3.0330999999999997</v>
      </c>
      <c r="F11" s="95" t="s">
        <v>42</v>
      </c>
      <c r="G11" s="96">
        <v>0.17400175286473385</v>
      </c>
      <c r="H11" s="7">
        <v>0.90323333333333322</v>
      </c>
      <c r="I11" s="95" t="s">
        <v>42</v>
      </c>
      <c r="J11" s="97">
        <v>0.12321657085527599</v>
      </c>
      <c r="K11" s="7"/>
      <c r="L11" s="7">
        <v>0.82023333333333337</v>
      </c>
      <c r="M11" s="95" t="s">
        <v>42</v>
      </c>
      <c r="N11" s="96">
        <v>3.9985539052679153E-2</v>
      </c>
      <c r="O11" s="7">
        <v>3.8080666666666669</v>
      </c>
      <c r="P11" s="95" t="s">
        <v>42</v>
      </c>
      <c r="Q11" s="97">
        <v>7.1212101031589717E-2</v>
      </c>
    </row>
    <row r="12" spans="2:17" x14ac:dyDescent="0.25">
      <c r="D12" t="s">
        <v>76</v>
      </c>
      <c r="E12" s="7">
        <v>3.6179666666666672</v>
      </c>
      <c r="F12" s="95" t="s">
        <v>42</v>
      </c>
      <c r="G12" s="96">
        <v>0.93984369090467912</v>
      </c>
      <c r="H12" s="7">
        <v>1.3531000000000002</v>
      </c>
      <c r="I12" s="95" t="s">
        <v>42</v>
      </c>
      <c r="J12" s="97">
        <v>9.4198779185295248E-2</v>
      </c>
      <c r="K12" s="7"/>
      <c r="L12" s="7">
        <v>2.487166666666667</v>
      </c>
      <c r="M12" s="95" t="s">
        <v>42</v>
      </c>
      <c r="N12" s="96">
        <v>0.19056910382675726</v>
      </c>
      <c r="O12" s="7">
        <v>6.1427333333333332</v>
      </c>
      <c r="P12" s="95" t="s">
        <v>42</v>
      </c>
      <c r="Q12" s="97">
        <v>0.37191452423014304</v>
      </c>
    </row>
    <row r="13" spans="2:17" x14ac:dyDescent="0.25">
      <c r="E13" s="7"/>
      <c r="F13" s="95"/>
      <c r="G13" s="96"/>
      <c r="H13" s="7"/>
      <c r="I13" s="95"/>
      <c r="J13" s="97"/>
      <c r="K13" s="7"/>
      <c r="L13" s="7"/>
      <c r="M13" s="95"/>
      <c r="N13" s="96"/>
      <c r="O13" s="7"/>
      <c r="P13" s="95"/>
      <c r="Q13" s="97"/>
    </row>
    <row r="14" spans="2:17" x14ac:dyDescent="0.25">
      <c r="E14" s="7"/>
      <c r="F14" s="95"/>
      <c r="G14" s="96"/>
      <c r="H14" s="7"/>
      <c r="I14" s="95"/>
      <c r="J14" s="97"/>
      <c r="K14" s="7"/>
      <c r="L14" s="7"/>
      <c r="M14" s="95"/>
      <c r="N14" s="96"/>
      <c r="O14" s="7"/>
      <c r="P14" s="95"/>
      <c r="Q14" s="97"/>
    </row>
    <row r="15" spans="2:17" x14ac:dyDescent="0.25">
      <c r="B15" t="s">
        <v>20</v>
      </c>
      <c r="C15" t="s">
        <v>60</v>
      </c>
      <c r="D15" s="39"/>
      <c r="E15" s="69" t="s">
        <v>12</v>
      </c>
      <c r="F15" s="69"/>
      <c r="G15" s="69"/>
      <c r="H15" s="69" t="s">
        <v>15</v>
      </c>
      <c r="I15" s="69"/>
      <c r="J15" s="69"/>
      <c r="K15" s="39"/>
      <c r="L15" s="69" t="s">
        <v>16</v>
      </c>
      <c r="M15" s="69"/>
      <c r="N15" s="69"/>
    </row>
    <row r="16" spans="2:17" x14ac:dyDescent="0.25">
      <c r="D16" s="39" t="s">
        <v>69</v>
      </c>
      <c r="E16" s="50">
        <f>E5*1000/24.45</f>
        <v>1083.184730743013</v>
      </c>
      <c r="F16" s="98" t="s">
        <v>42</v>
      </c>
      <c r="G16" s="52">
        <f>G5*1000/24.45</f>
        <v>94.280126701561699</v>
      </c>
      <c r="H16" s="50">
        <v>979.26244035446484</v>
      </c>
      <c r="I16" s="98" t="s">
        <v>42</v>
      </c>
      <c r="J16" s="52">
        <v>92.220310945410034</v>
      </c>
      <c r="K16" s="39"/>
      <c r="L16" s="50">
        <v>2423.312883435583</v>
      </c>
      <c r="M16" s="98" t="s">
        <v>42</v>
      </c>
      <c r="N16" s="52">
        <v>737.47333007185944</v>
      </c>
      <c r="O16" s="21"/>
      <c r="P16" s="98"/>
      <c r="Q16" s="55"/>
    </row>
    <row r="17" spans="3:17" x14ac:dyDescent="0.25">
      <c r="D17" s="33" t="s">
        <v>70</v>
      </c>
      <c r="E17" s="21">
        <f t="shared" ref="E17:G23" si="0">E6*1000/24.45</f>
        <v>1507.220177232447</v>
      </c>
      <c r="F17" s="95" t="s">
        <v>42</v>
      </c>
      <c r="G17" s="55">
        <f t="shared" si="0"/>
        <v>52.871791038960303</v>
      </c>
      <c r="H17" s="21">
        <v>1403.9100204498977</v>
      </c>
      <c r="I17" s="95" t="s">
        <v>42</v>
      </c>
      <c r="J17" s="55">
        <v>238.3849725437446</v>
      </c>
      <c r="K17" s="33"/>
      <c r="L17" s="21">
        <v>6032.9761417859581</v>
      </c>
      <c r="M17" s="95" t="s">
        <v>42</v>
      </c>
      <c r="N17" s="55">
        <v>1189.1092065159605</v>
      </c>
      <c r="O17" s="21"/>
      <c r="P17" s="95"/>
      <c r="Q17" s="55"/>
    </row>
    <row r="18" spans="3:17" ht="15" customHeight="1" x14ac:dyDescent="0.25">
      <c r="D18" s="33" t="s">
        <v>71</v>
      </c>
      <c r="E18" s="21">
        <f t="shared" si="0"/>
        <v>348.93660531697344</v>
      </c>
      <c r="F18" s="95" t="s">
        <v>42</v>
      </c>
      <c r="G18" s="55">
        <f t="shared" si="0"/>
        <v>19.766822928706642</v>
      </c>
      <c r="H18" s="21">
        <v>330.22972051806408</v>
      </c>
      <c r="I18" s="95" t="s">
        <v>42</v>
      </c>
      <c r="J18" s="55">
        <v>40.244464402036343</v>
      </c>
      <c r="K18" s="33"/>
      <c r="L18" s="21">
        <v>2365.5828220858893</v>
      </c>
      <c r="M18" s="95" t="s">
        <v>42</v>
      </c>
      <c r="N18" s="55">
        <v>1224.1189663510429</v>
      </c>
      <c r="O18" s="21"/>
      <c r="P18" s="95"/>
      <c r="Q18" s="55"/>
    </row>
    <row r="19" spans="3:17" x14ac:dyDescent="0.25">
      <c r="D19" s="33" t="s">
        <v>72</v>
      </c>
      <c r="E19" s="21">
        <f t="shared" si="0"/>
        <v>65.644171779141104</v>
      </c>
      <c r="F19" s="95" t="s">
        <v>42</v>
      </c>
      <c r="G19" s="62">
        <f t="shared" si="0"/>
        <v>2.1331703865906411</v>
      </c>
      <c r="H19" s="21">
        <v>268.87116564417175</v>
      </c>
      <c r="I19" s="95" t="s">
        <v>42</v>
      </c>
      <c r="J19" s="55">
        <v>210.12662644666688</v>
      </c>
      <c r="K19" s="33"/>
      <c r="L19" s="21">
        <v>1986.0543967280164</v>
      </c>
      <c r="M19" s="95" t="s">
        <v>42</v>
      </c>
      <c r="N19" s="55">
        <v>591.17973326569688</v>
      </c>
      <c r="O19" s="21"/>
      <c r="P19" s="95"/>
      <c r="Q19" s="55"/>
    </row>
    <row r="20" spans="3:17" x14ac:dyDescent="0.25">
      <c r="D20" s="33" t="s">
        <v>73</v>
      </c>
      <c r="E20" s="21">
        <f t="shared" si="0"/>
        <v>495.7873210633947</v>
      </c>
      <c r="F20" s="95" t="s">
        <v>42</v>
      </c>
      <c r="G20" s="62">
        <f t="shared" si="0"/>
        <v>5.8669470049138814</v>
      </c>
      <c r="H20" s="21">
        <v>538.67007498295834</v>
      </c>
      <c r="I20" s="95" t="s">
        <v>42</v>
      </c>
      <c r="J20" s="55">
        <v>41.691179326913556</v>
      </c>
      <c r="K20" s="33"/>
      <c r="L20" s="21">
        <v>2372.66039536469</v>
      </c>
      <c r="M20" s="95" t="s">
        <v>42</v>
      </c>
      <c r="N20" s="55">
        <v>211.37874434267337</v>
      </c>
      <c r="O20" s="21"/>
      <c r="P20" s="95"/>
      <c r="Q20" s="55"/>
    </row>
    <row r="21" spans="3:17" x14ac:dyDescent="0.25">
      <c r="D21" s="33" t="s">
        <v>74</v>
      </c>
      <c r="E21" s="21">
        <f t="shared" si="0"/>
        <v>329.8636673483299</v>
      </c>
      <c r="F21" s="95" t="s">
        <v>42</v>
      </c>
      <c r="G21" s="55">
        <f t="shared" si="0"/>
        <v>37.781386681483134</v>
      </c>
      <c r="H21" s="21">
        <v>332.37695978186775</v>
      </c>
      <c r="I21" s="95" t="s">
        <v>42</v>
      </c>
      <c r="J21" s="55">
        <v>65.226852054726123</v>
      </c>
      <c r="K21" s="33"/>
      <c r="L21" s="21">
        <v>2458.7832310838448</v>
      </c>
      <c r="M21" s="95" t="s">
        <v>42</v>
      </c>
      <c r="N21" s="55">
        <v>11.958636156263468</v>
      </c>
      <c r="O21" s="21"/>
      <c r="P21" s="95"/>
      <c r="Q21" s="55"/>
    </row>
    <row r="22" spans="3:17" x14ac:dyDescent="0.25">
      <c r="D22" s="33" t="s">
        <v>75</v>
      </c>
      <c r="E22" s="21">
        <f t="shared" si="0"/>
        <v>124.05316973415133</v>
      </c>
      <c r="F22" s="95" t="s">
        <v>42</v>
      </c>
      <c r="G22" s="62">
        <f t="shared" si="0"/>
        <v>7.1166361089870698</v>
      </c>
      <c r="H22" s="21">
        <v>33.547375596455353</v>
      </c>
      <c r="I22" s="95" t="s">
        <v>42</v>
      </c>
      <c r="J22" s="55">
        <v>1.635400370252726</v>
      </c>
      <c r="K22" s="33"/>
      <c r="L22" s="21">
        <v>938.46625766871171</v>
      </c>
      <c r="M22" s="95" t="s">
        <v>42</v>
      </c>
      <c r="N22" s="55">
        <v>122.94114220139107</v>
      </c>
      <c r="O22" s="21"/>
      <c r="P22" s="95"/>
      <c r="Q22" s="55"/>
    </row>
    <row r="23" spans="3:17" x14ac:dyDescent="0.25">
      <c r="D23" s="47" t="s">
        <v>76</v>
      </c>
      <c r="E23" s="57">
        <f t="shared" si="0"/>
        <v>147.97409679618272</v>
      </c>
      <c r="F23" s="99" t="s">
        <v>42</v>
      </c>
      <c r="G23" s="59">
        <f t="shared" si="0"/>
        <v>38.439414760927569</v>
      </c>
      <c r="H23" s="57">
        <v>101.72460804362646</v>
      </c>
      <c r="I23" s="99" t="s">
        <v>42</v>
      </c>
      <c r="J23" s="59">
        <v>7.7942373753274961</v>
      </c>
      <c r="K23" s="47"/>
      <c r="L23" s="57">
        <v>1719.836400817996</v>
      </c>
      <c r="M23" s="99" t="s">
        <v>42</v>
      </c>
      <c r="N23" s="59">
        <v>324.95099359558526</v>
      </c>
      <c r="O23" s="21"/>
      <c r="P23" s="99"/>
      <c r="Q23" s="55"/>
    </row>
    <row r="25" spans="3:17" x14ac:dyDescent="0.25">
      <c r="C25" t="s">
        <v>61</v>
      </c>
      <c r="D25" s="48"/>
      <c r="E25" s="49" t="s">
        <v>12</v>
      </c>
      <c r="F25" s="49"/>
      <c r="G25" s="49"/>
      <c r="H25" s="49" t="s">
        <v>15</v>
      </c>
      <c r="I25" s="49"/>
      <c r="J25" s="49"/>
      <c r="K25" s="48"/>
      <c r="L25" s="49" t="s">
        <v>16</v>
      </c>
      <c r="M25" s="49"/>
      <c r="N25" s="49"/>
    </row>
    <row r="26" spans="3:17" ht="15" customHeight="1" x14ac:dyDescent="0.25">
      <c r="D26" s="39" t="s">
        <v>69</v>
      </c>
      <c r="E26" s="50">
        <v>120.79345603271985</v>
      </c>
      <c r="F26" s="98" t="s">
        <v>42</v>
      </c>
      <c r="G26" s="61">
        <v>2.1184396423128562</v>
      </c>
      <c r="H26" s="21">
        <v>289.99318336741652</v>
      </c>
      <c r="I26" s="95" t="s">
        <v>42</v>
      </c>
      <c r="J26" s="55">
        <v>22.632275498755892</v>
      </c>
      <c r="L26" s="25">
        <v>55.930470347648274</v>
      </c>
      <c r="M26" s="95" t="s">
        <v>42</v>
      </c>
      <c r="N26" s="100">
        <v>27.457144296871487</v>
      </c>
    </row>
    <row r="27" spans="3:17" x14ac:dyDescent="0.25">
      <c r="D27" s="33" t="s">
        <v>70</v>
      </c>
      <c r="E27" s="21">
        <v>114.89706884798909</v>
      </c>
      <c r="F27" s="95" t="s">
        <v>42</v>
      </c>
      <c r="G27" s="55">
        <v>10.543305162865996</v>
      </c>
      <c r="H27" s="21">
        <v>282.5616905248807</v>
      </c>
      <c r="I27" s="95" t="s">
        <v>42</v>
      </c>
      <c r="J27" s="62">
        <v>5.2683323835990468</v>
      </c>
      <c r="L27" s="25">
        <v>97.860940695296534</v>
      </c>
      <c r="M27" s="95" t="s">
        <v>42</v>
      </c>
      <c r="N27" s="100">
        <v>35.822708066790376</v>
      </c>
    </row>
    <row r="28" spans="3:17" x14ac:dyDescent="0.25">
      <c r="D28" s="33" t="s">
        <v>71</v>
      </c>
      <c r="E28" s="21">
        <v>90.691206543967283</v>
      </c>
      <c r="F28" s="95" t="s">
        <v>42</v>
      </c>
      <c r="G28" s="62">
        <v>0.43521303081531793</v>
      </c>
      <c r="H28" s="21">
        <v>297.45330606680295</v>
      </c>
      <c r="I28" s="95" t="s">
        <v>42</v>
      </c>
      <c r="J28" s="55">
        <v>18.576289700532655</v>
      </c>
      <c r="L28" s="25">
        <v>29.063394683026587</v>
      </c>
      <c r="M28" s="95" t="s">
        <v>42</v>
      </c>
      <c r="N28" s="96">
        <v>4.4872649173892416</v>
      </c>
    </row>
    <row r="29" spans="3:17" x14ac:dyDescent="0.25">
      <c r="D29" s="33" t="s">
        <v>72</v>
      </c>
      <c r="E29" s="21">
        <v>52.515337423312886</v>
      </c>
      <c r="F29" s="95" t="s">
        <v>42</v>
      </c>
      <c r="G29" s="62">
        <v>3.168282535871255</v>
      </c>
      <c r="H29" s="21">
        <v>272.76823449216084</v>
      </c>
      <c r="I29" s="95" t="s">
        <v>42</v>
      </c>
      <c r="J29" s="55">
        <v>18.192588372069736</v>
      </c>
      <c r="L29" s="25">
        <v>36.3216087252897</v>
      </c>
      <c r="M29" s="95" t="s">
        <v>42</v>
      </c>
      <c r="N29" s="100">
        <v>10.701305622128414</v>
      </c>
    </row>
    <row r="30" spans="3:17" x14ac:dyDescent="0.25">
      <c r="D30" s="33" t="s">
        <v>73</v>
      </c>
      <c r="E30" s="21">
        <v>109.02658486707566</v>
      </c>
      <c r="F30" s="95" t="s">
        <v>42</v>
      </c>
      <c r="G30" s="62">
        <v>3.2162768069114405</v>
      </c>
      <c r="H30" s="21">
        <v>274.69870483980912</v>
      </c>
      <c r="I30" s="95" t="s">
        <v>42</v>
      </c>
      <c r="J30" s="55">
        <v>20.027277237873477</v>
      </c>
      <c r="L30" s="25">
        <v>39.347239263803679</v>
      </c>
      <c r="M30" s="95" t="s">
        <v>42</v>
      </c>
      <c r="N30" s="100">
        <v>18.555404005375415</v>
      </c>
    </row>
    <row r="31" spans="3:17" x14ac:dyDescent="0.25">
      <c r="D31" s="33" t="s">
        <v>74</v>
      </c>
      <c r="E31" s="21">
        <v>99.480572597137012</v>
      </c>
      <c r="F31" s="95" t="s">
        <v>42</v>
      </c>
      <c r="G31" s="62">
        <v>1.7088921295693007</v>
      </c>
      <c r="H31" s="21">
        <v>252.37559645535106</v>
      </c>
      <c r="I31" s="95" t="s">
        <v>42</v>
      </c>
      <c r="J31" s="55">
        <v>11.354083848949898</v>
      </c>
      <c r="L31" s="25">
        <v>25.617586912065441</v>
      </c>
      <c r="M31" s="95" t="s">
        <v>42</v>
      </c>
      <c r="N31" s="100">
        <v>10.970025665814793</v>
      </c>
    </row>
    <row r="32" spans="3:17" x14ac:dyDescent="0.25">
      <c r="D32" s="33" t="s">
        <v>75</v>
      </c>
      <c r="E32" s="21">
        <v>36.942058623040218</v>
      </c>
      <c r="F32" s="95" t="s">
        <v>42</v>
      </c>
      <c r="G32" s="62">
        <v>5.0395325503180368</v>
      </c>
      <c r="H32" s="21">
        <v>155.74914792092707</v>
      </c>
      <c r="I32" s="95" t="s">
        <v>42</v>
      </c>
      <c r="J32" s="62">
        <v>2.9125603693901723</v>
      </c>
      <c r="L32" s="25">
        <v>39.411042944785279</v>
      </c>
      <c r="M32" s="95" t="s">
        <v>42</v>
      </c>
      <c r="N32" s="96">
        <v>9.1620216065398026</v>
      </c>
    </row>
    <row r="33" spans="4:14" x14ac:dyDescent="0.25">
      <c r="D33" s="47" t="s">
        <v>76</v>
      </c>
      <c r="E33" s="57">
        <v>55.341513292433547</v>
      </c>
      <c r="F33" s="99" t="s">
        <v>42</v>
      </c>
      <c r="G33" s="63">
        <v>3.8527108051245502</v>
      </c>
      <c r="H33" s="57">
        <v>251.23653715064759</v>
      </c>
      <c r="I33" s="99" t="s">
        <v>42</v>
      </c>
      <c r="J33" s="59">
        <v>15.211227984872927</v>
      </c>
      <c r="K33" s="47"/>
      <c r="L33" s="57">
        <v>78.678936605316977</v>
      </c>
      <c r="M33" s="99" t="s">
        <v>42</v>
      </c>
      <c r="N33" s="63">
        <v>4.7603180443069721</v>
      </c>
    </row>
  </sheetData>
  <mergeCells count="6">
    <mergeCell ref="E15:G15"/>
    <mergeCell ref="H15:J15"/>
    <mergeCell ref="L15:N15"/>
    <mergeCell ref="E25:G25"/>
    <mergeCell ref="H25:J25"/>
    <mergeCell ref="L25:N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2"/>
  <sheetViews>
    <sheetView tabSelected="1" topLeftCell="B58" workbookViewId="0">
      <pane xSplit="18765" topLeftCell="AR1"/>
      <selection activeCell="C5" sqref="C5:L43"/>
      <selection pane="topRight" activeCell="AR4" sqref="AR4"/>
    </sheetView>
  </sheetViews>
  <sheetFormatPr defaultRowHeight="12.75" x14ac:dyDescent="0.2"/>
  <cols>
    <col min="1" max="7" width="9.140625" style="101"/>
    <col min="8" max="8" width="13" style="101" customWidth="1"/>
    <col min="9" max="9" width="12.28515625" style="101" customWidth="1"/>
    <col min="10" max="11" width="16.28515625" style="101" customWidth="1"/>
    <col min="12" max="12" width="22.85546875" style="101" customWidth="1"/>
    <col min="13" max="16384" width="9.140625" style="101"/>
  </cols>
  <sheetData>
    <row r="2" spans="2:12" ht="12.75" customHeight="1" x14ac:dyDescent="0.2">
      <c r="F2" s="102"/>
      <c r="K2" s="123" t="s">
        <v>81</v>
      </c>
      <c r="L2" s="123" t="s">
        <v>82</v>
      </c>
    </row>
    <row r="3" spans="2:12" ht="40.5" customHeight="1" x14ac:dyDescent="0.2">
      <c r="C3" s="103" t="s">
        <v>77</v>
      </c>
      <c r="D3" s="103" t="s">
        <v>78</v>
      </c>
      <c r="E3" s="104" t="s">
        <v>79</v>
      </c>
      <c r="F3" s="124" t="s">
        <v>109</v>
      </c>
      <c r="G3" s="124" t="s">
        <v>80</v>
      </c>
      <c r="H3" s="125" t="s">
        <v>110</v>
      </c>
      <c r="I3" s="125" t="s">
        <v>111</v>
      </c>
      <c r="J3" s="125" t="s">
        <v>112</v>
      </c>
      <c r="K3" s="123"/>
      <c r="L3" s="123"/>
    </row>
    <row r="4" spans="2:12" ht="37.5" customHeight="1" x14ac:dyDescent="0.2">
      <c r="C4" s="105"/>
      <c r="D4" s="105"/>
      <c r="E4" s="106"/>
      <c r="F4" s="126"/>
      <c r="G4" s="126"/>
      <c r="H4" s="127"/>
      <c r="I4" s="127"/>
      <c r="J4" s="127"/>
      <c r="K4" s="123"/>
      <c r="L4" s="123"/>
    </row>
    <row r="5" spans="2:12" x14ac:dyDescent="0.2">
      <c r="B5" s="101">
        <v>1</v>
      </c>
      <c r="C5" s="131" t="s">
        <v>27</v>
      </c>
      <c r="D5" s="131" t="s">
        <v>83</v>
      </c>
      <c r="E5" s="131">
        <v>2452</v>
      </c>
      <c r="F5" s="132">
        <v>10.72</v>
      </c>
      <c r="G5" s="132">
        <v>25.16</v>
      </c>
      <c r="H5" s="128">
        <v>0.17826298804285717</v>
      </c>
      <c r="I5" s="128">
        <v>0.31412944413350891</v>
      </c>
      <c r="J5" s="128">
        <v>4.7659411764705881</v>
      </c>
      <c r="K5" s="128">
        <v>1409.4117647058824</v>
      </c>
      <c r="L5" s="128">
        <v>1.414177705882353</v>
      </c>
    </row>
    <row r="6" spans="2:12" x14ac:dyDescent="0.2">
      <c r="B6" s="101">
        <v>2</v>
      </c>
      <c r="C6" s="131" t="s">
        <v>27</v>
      </c>
      <c r="D6" s="131" t="s">
        <v>83</v>
      </c>
      <c r="E6" s="131">
        <v>2454</v>
      </c>
      <c r="F6" s="132">
        <v>10.72</v>
      </c>
      <c r="G6" s="132">
        <v>23.46</v>
      </c>
      <c r="H6" s="128">
        <v>0.10634682069500004</v>
      </c>
      <c r="I6" s="128">
        <v>0.1950309543455625</v>
      </c>
      <c r="J6" s="128">
        <v>6.6364117647058833</v>
      </c>
      <c r="K6" s="128">
        <v>854.11764705882354</v>
      </c>
      <c r="L6" s="128">
        <v>0.86075405882352951</v>
      </c>
    </row>
    <row r="7" spans="2:12" x14ac:dyDescent="0.2">
      <c r="B7" s="101">
        <v>3</v>
      </c>
      <c r="C7" s="131" t="s">
        <v>27</v>
      </c>
      <c r="D7" s="131" t="s">
        <v>83</v>
      </c>
      <c r="E7" s="131">
        <v>2468</v>
      </c>
      <c r="F7" s="132">
        <v>11.27</v>
      </c>
      <c r="G7" s="132">
        <v>25.42</v>
      </c>
      <c r="H7" s="128">
        <v>0.19202671476607147</v>
      </c>
      <c r="I7" s="128">
        <v>0.58540574326535721</v>
      </c>
      <c r="J7" s="128">
        <v>5.1589999999999998</v>
      </c>
      <c r="K7" s="128">
        <v>1200.0000000000002</v>
      </c>
      <c r="L7" s="128">
        <v>1.2051590000000003</v>
      </c>
    </row>
    <row r="8" spans="2:12" s="108" customFormat="1" x14ac:dyDescent="0.2">
      <c r="B8" s="101">
        <v>4</v>
      </c>
      <c r="C8" s="131" t="s">
        <v>27</v>
      </c>
      <c r="D8" s="131" t="s">
        <v>83</v>
      </c>
      <c r="E8" s="131">
        <v>2478</v>
      </c>
      <c r="F8" s="132"/>
      <c r="G8" s="132"/>
      <c r="H8" s="128">
        <v>0.29276819136571436</v>
      </c>
      <c r="I8" s="128">
        <v>0.93302204405948219</v>
      </c>
      <c r="J8" s="128">
        <v>10.199764705882352</v>
      </c>
      <c r="K8" s="128">
        <v>1342.3529411764705</v>
      </c>
      <c r="L8" s="128">
        <v>1.352552705882353</v>
      </c>
    </row>
    <row r="9" spans="2:12" x14ac:dyDescent="0.2">
      <c r="B9" s="101">
        <v>5</v>
      </c>
      <c r="C9" s="131" t="s">
        <v>28</v>
      </c>
      <c r="D9" s="131" t="s">
        <v>83</v>
      </c>
      <c r="E9" s="131">
        <v>2433</v>
      </c>
      <c r="F9" s="132">
        <v>10</v>
      </c>
      <c r="G9" s="132">
        <v>24.72</v>
      </c>
      <c r="H9" s="128">
        <v>0.17531820213928576</v>
      </c>
      <c r="I9" s="128">
        <v>1.0681679426927144</v>
      </c>
      <c r="J9" s="128">
        <v>3.7</v>
      </c>
      <c r="K9" s="128">
        <v>868.23529411764696</v>
      </c>
      <c r="L9" s="128">
        <v>0.87193529411764703</v>
      </c>
    </row>
    <row r="10" spans="2:12" x14ac:dyDescent="0.2">
      <c r="B10" s="101">
        <v>6</v>
      </c>
      <c r="C10" s="131" t="s">
        <v>28</v>
      </c>
      <c r="D10" s="131" t="s">
        <v>83</v>
      </c>
      <c r="E10" s="131">
        <v>2435</v>
      </c>
      <c r="F10" s="133">
        <v>10.01</v>
      </c>
      <c r="G10" s="133">
        <v>32.200000000000003</v>
      </c>
      <c r="H10" s="128">
        <v>0.15596841801357147</v>
      </c>
      <c r="I10" s="128">
        <v>0.84530813491810708</v>
      </c>
      <c r="J10" s="134">
        <v>15.893117647058824</v>
      </c>
      <c r="K10" s="128">
        <v>290.23529411764707</v>
      </c>
      <c r="L10" s="128">
        <v>0.3061284117647059</v>
      </c>
    </row>
    <row r="11" spans="2:12" x14ac:dyDescent="0.2">
      <c r="B11" s="101">
        <v>7</v>
      </c>
      <c r="C11" s="131" t="s">
        <v>29</v>
      </c>
      <c r="D11" s="131" t="s">
        <v>83</v>
      </c>
      <c r="E11" s="131">
        <v>2532</v>
      </c>
      <c r="F11" s="133">
        <v>10.74</v>
      </c>
      <c r="G11" s="133">
        <v>46.6</v>
      </c>
      <c r="H11" s="128">
        <v>0.17201467969250003</v>
      </c>
      <c r="I11" s="128">
        <v>0.82697510718212508</v>
      </c>
      <c r="J11" s="134">
        <v>8.1858823529411762</v>
      </c>
      <c r="K11" s="128">
        <v>35.588235294117645</v>
      </c>
      <c r="L11" s="128">
        <v>4.3774117647058824E-2</v>
      </c>
    </row>
    <row r="12" spans="2:12" x14ac:dyDescent="0.2">
      <c r="B12" s="101">
        <v>8</v>
      </c>
      <c r="C12" s="131" t="s">
        <v>29</v>
      </c>
      <c r="D12" s="131" t="s">
        <v>83</v>
      </c>
      <c r="E12" s="131">
        <v>2536</v>
      </c>
      <c r="F12" s="132">
        <v>10.85</v>
      </c>
      <c r="G12" s="132">
        <v>28.05</v>
      </c>
      <c r="H12" s="128">
        <v>5.7139083892500005E-2</v>
      </c>
      <c r="I12" s="128">
        <v>0</v>
      </c>
      <c r="J12" s="128">
        <v>6.3291176470588244</v>
      </c>
      <c r="K12" s="128">
        <v>982.35294117647049</v>
      </c>
      <c r="L12" s="128">
        <v>0.98868205882352933</v>
      </c>
    </row>
    <row r="13" spans="2:12" x14ac:dyDescent="0.2">
      <c r="B13" s="101">
        <v>9</v>
      </c>
      <c r="C13" s="131" t="s">
        <v>29</v>
      </c>
      <c r="D13" s="131" t="s">
        <v>83</v>
      </c>
      <c r="E13" s="131">
        <v>2538</v>
      </c>
      <c r="F13" s="132">
        <v>10.31</v>
      </c>
      <c r="G13" s="132">
        <v>35.4</v>
      </c>
      <c r="H13" s="128">
        <v>0.30990350794500005</v>
      </c>
      <c r="I13" s="128">
        <v>0.64571653377000016</v>
      </c>
      <c r="J13" s="128">
        <v>2.0567647058823533</v>
      </c>
      <c r="K13" s="128">
        <v>204.70588235294119</v>
      </c>
      <c r="L13" s="128">
        <v>0.20676264705882355</v>
      </c>
    </row>
    <row r="14" spans="2:12" s="109" customFormat="1" x14ac:dyDescent="0.2">
      <c r="B14" s="101">
        <v>10</v>
      </c>
      <c r="C14" s="131" t="s">
        <v>29</v>
      </c>
      <c r="D14" s="131" t="s">
        <v>83</v>
      </c>
      <c r="E14" s="131">
        <v>2540</v>
      </c>
      <c r="F14" s="132"/>
      <c r="G14" s="132"/>
      <c r="H14" s="128">
        <v>0.12924473928571431</v>
      </c>
      <c r="I14" s="128">
        <v>0.75807410714285717</v>
      </c>
      <c r="J14" s="128">
        <v>16.260000000000002</v>
      </c>
      <c r="K14" s="128">
        <v>734.11764705882354</v>
      </c>
      <c r="L14" s="128">
        <v>0.75037764705882348</v>
      </c>
    </row>
    <row r="15" spans="2:12" x14ac:dyDescent="0.2">
      <c r="B15" s="101">
        <v>11</v>
      </c>
      <c r="C15" s="131" t="s">
        <v>30</v>
      </c>
      <c r="D15" s="131" t="s">
        <v>83</v>
      </c>
      <c r="E15" s="131">
        <v>2437</v>
      </c>
      <c r="F15" s="133">
        <v>10.41</v>
      </c>
      <c r="G15" s="133">
        <v>32.6</v>
      </c>
      <c r="H15" s="128">
        <v>0.24696189700250001</v>
      </c>
      <c r="I15" s="128">
        <v>1.5108980395025002</v>
      </c>
      <c r="J15" s="134">
        <v>12.074176470588238</v>
      </c>
      <c r="K15" s="128">
        <v>252.89411764705883</v>
      </c>
      <c r="L15" s="128">
        <v>0.26496829411764705</v>
      </c>
    </row>
    <row r="16" spans="2:12" x14ac:dyDescent="0.2">
      <c r="B16" s="101">
        <v>12</v>
      </c>
      <c r="C16" s="131" t="s">
        <v>30</v>
      </c>
      <c r="D16" s="131" t="s">
        <v>83</v>
      </c>
      <c r="E16" s="131">
        <v>2439</v>
      </c>
      <c r="F16" s="132">
        <v>10.63</v>
      </c>
      <c r="G16" s="132">
        <v>28.75</v>
      </c>
      <c r="H16" s="130">
        <v>0.18336372989500005</v>
      </c>
      <c r="I16" s="130">
        <v>0.9490504278406251</v>
      </c>
      <c r="J16" s="130">
        <v>4.7653529411764701</v>
      </c>
      <c r="K16" s="130">
        <v>1030.5882352941176</v>
      </c>
      <c r="L16" s="130">
        <v>1.035353588235294</v>
      </c>
    </row>
    <row r="17" spans="2:12" x14ac:dyDescent="0.2">
      <c r="B17" s="101">
        <v>13</v>
      </c>
      <c r="C17" s="131" t="s">
        <v>84</v>
      </c>
      <c r="D17" s="131" t="s">
        <v>83</v>
      </c>
      <c r="E17" s="131">
        <v>2502</v>
      </c>
      <c r="F17" s="133">
        <v>10.53</v>
      </c>
      <c r="G17" s="133">
        <v>31.4</v>
      </c>
      <c r="H17" s="130">
        <v>0.37775350742392866</v>
      </c>
      <c r="I17" s="130">
        <v>1.9702852572008573</v>
      </c>
      <c r="J17" s="135">
        <v>15.778882352941178</v>
      </c>
      <c r="K17" s="130">
        <v>442.32941176470592</v>
      </c>
      <c r="L17" s="130">
        <v>0.45810829411764714</v>
      </c>
    </row>
    <row r="18" spans="2:12" x14ac:dyDescent="0.2">
      <c r="B18" s="101">
        <v>14</v>
      </c>
      <c r="C18" s="131" t="s">
        <v>84</v>
      </c>
      <c r="D18" s="131" t="s">
        <v>83</v>
      </c>
      <c r="E18" s="131">
        <v>2506</v>
      </c>
      <c r="F18" s="133">
        <v>11.15</v>
      </c>
      <c r="G18" s="133">
        <v>47.4</v>
      </c>
      <c r="H18" s="130">
        <v>0.15933980726250002</v>
      </c>
      <c r="I18" s="130">
        <v>1.6465727677485629</v>
      </c>
      <c r="J18" s="135">
        <v>1.6956470588235295</v>
      </c>
      <c r="K18" s="130">
        <v>60.082352941176474</v>
      </c>
      <c r="L18" s="130">
        <v>6.1778000000000007E-2</v>
      </c>
    </row>
    <row r="19" spans="2:12" x14ac:dyDescent="0.2">
      <c r="B19" s="101">
        <v>15</v>
      </c>
      <c r="C19" s="131" t="s">
        <v>84</v>
      </c>
      <c r="D19" s="131" t="s">
        <v>83</v>
      </c>
      <c r="E19" s="131">
        <v>2504</v>
      </c>
      <c r="F19" s="132">
        <v>10.85</v>
      </c>
      <c r="G19" s="132">
        <v>25.93</v>
      </c>
      <c r="H19" s="130">
        <v>0.31438792056249998</v>
      </c>
      <c r="I19" s="130">
        <v>1.5271152212428754</v>
      </c>
      <c r="J19" s="130">
        <v>5.5431764705882349</v>
      </c>
      <c r="K19" s="130">
        <v>1244.7058823529412</v>
      </c>
      <c r="L19" s="130">
        <v>1.2502490588235293</v>
      </c>
    </row>
    <row r="20" spans="2:12" x14ac:dyDescent="0.2">
      <c r="B20" s="101">
        <v>16</v>
      </c>
      <c r="C20" s="131" t="s">
        <v>84</v>
      </c>
      <c r="D20" s="131" t="s">
        <v>83</v>
      </c>
      <c r="E20" s="131">
        <v>2508</v>
      </c>
      <c r="F20" s="132">
        <v>10.59</v>
      </c>
      <c r="G20" s="132">
        <v>28.76</v>
      </c>
      <c r="H20" s="130">
        <v>0.14398284131750003</v>
      </c>
      <c r="I20" s="130">
        <v>1.0999065594220001</v>
      </c>
      <c r="J20" s="130">
        <v>2.8065882352941176</v>
      </c>
      <c r="K20" s="130">
        <v>854.11764705882354</v>
      </c>
      <c r="L20" s="130">
        <v>0.85692423529411765</v>
      </c>
    </row>
    <row r="21" spans="2:12" s="110" customFormat="1" x14ac:dyDescent="0.2">
      <c r="B21" s="101">
        <v>17</v>
      </c>
      <c r="C21" s="131" t="s">
        <v>84</v>
      </c>
      <c r="D21" s="131" t="s">
        <v>83</v>
      </c>
      <c r="E21" s="131">
        <v>2510</v>
      </c>
      <c r="F21" s="132"/>
      <c r="G21" s="132"/>
      <c r="H21" s="130">
        <v>0.35777298259285717</v>
      </c>
      <c r="I21" s="130">
        <v>2.0727598365080357</v>
      </c>
      <c r="J21" s="130">
        <v>1.8608823529411764</v>
      </c>
      <c r="K21" s="130">
        <v>1249.4117647058824</v>
      </c>
      <c r="L21" s="130">
        <v>1.2512726470588236</v>
      </c>
    </row>
    <row r="22" spans="2:12" x14ac:dyDescent="0.2">
      <c r="B22" s="101">
        <v>21</v>
      </c>
      <c r="C22" s="131" t="s">
        <v>85</v>
      </c>
      <c r="D22" s="131" t="s">
        <v>83</v>
      </c>
      <c r="E22" s="131">
        <v>2046</v>
      </c>
      <c r="F22" s="133">
        <v>10.91</v>
      </c>
      <c r="G22" s="133">
        <v>26.49</v>
      </c>
      <c r="H22" s="130">
        <v>0.14355491071428575</v>
      </c>
      <c r="I22" s="135">
        <v>0.44026120285714282</v>
      </c>
      <c r="J22" s="135">
        <v>15.392411764705884</v>
      </c>
      <c r="K22" s="130">
        <v>277.64705882352939</v>
      </c>
      <c r="L22" s="130">
        <v>0.29303947058823532</v>
      </c>
    </row>
    <row r="23" spans="2:12" x14ac:dyDescent="0.2">
      <c r="B23" s="101">
        <v>18</v>
      </c>
      <c r="C23" s="131" t="s">
        <v>85</v>
      </c>
      <c r="D23" s="131" t="s">
        <v>83</v>
      </c>
      <c r="E23" s="131">
        <v>2544</v>
      </c>
      <c r="F23" s="133">
        <v>10.66</v>
      </c>
      <c r="G23" s="133">
        <v>30.6</v>
      </c>
      <c r="H23" s="130">
        <v>0.12737116148035715</v>
      </c>
      <c r="I23" s="130">
        <v>0.5820466402401161</v>
      </c>
      <c r="J23" s="135">
        <v>10.21641176470588</v>
      </c>
      <c r="K23" s="130">
        <v>867.28235294117667</v>
      </c>
      <c r="L23" s="130">
        <v>0.87749876470588251</v>
      </c>
    </row>
    <row r="24" spans="2:12" x14ac:dyDescent="0.2">
      <c r="B24" s="101">
        <v>19</v>
      </c>
      <c r="C24" s="131" t="s">
        <v>85</v>
      </c>
      <c r="D24" s="131" t="s">
        <v>83</v>
      </c>
      <c r="E24" s="131">
        <v>2555</v>
      </c>
      <c r="F24" s="133">
        <v>10.59</v>
      </c>
      <c r="G24" s="133">
        <v>27.37</v>
      </c>
      <c r="H24" s="130">
        <v>0.11266382896750003</v>
      </c>
      <c r="I24" s="130">
        <v>0.38219920700637505</v>
      </c>
      <c r="J24" s="135">
        <v>8.8582941176470573</v>
      </c>
      <c r="K24" s="130">
        <v>635.43529411764712</v>
      </c>
      <c r="L24" s="130">
        <v>0.64429358823529415</v>
      </c>
    </row>
    <row r="25" spans="2:12" x14ac:dyDescent="0.2">
      <c r="B25" s="101">
        <v>20</v>
      </c>
      <c r="C25" s="131" t="s">
        <v>85</v>
      </c>
      <c r="D25" s="131" t="s">
        <v>83</v>
      </c>
      <c r="E25" s="131">
        <v>2559</v>
      </c>
      <c r="F25" s="133">
        <v>10.57</v>
      </c>
      <c r="G25" s="133">
        <v>33</v>
      </c>
      <c r="H25" s="130">
        <v>0.28669188037285714</v>
      </c>
      <c r="I25" s="130">
        <v>0.60746083109524995</v>
      </c>
      <c r="J25" s="135">
        <v>20.070823529411765</v>
      </c>
      <c r="K25" s="130">
        <v>538.57647058823534</v>
      </c>
      <c r="L25" s="130">
        <v>0.55864729411764713</v>
      </c>
    </row>
    <row r="26" spans="2:12" x14ac:dyDescent="0.2">
      <c r="B26" s="101">
        <v>22</v>
      </c>
      <c r="C26" s="131" t="s">
        <v>86</v>
      </c>
      <c r="D26" s="131" t="s">
        <v>83</v>
      </c>
      <c r="E26" s="131">
        <v>2568</v>
      </c>
      <c r="F26" s="132">
        <v>10.52</v>
      </c>
      <c r="G26" s="132">
        <v>23.63</v>
      </c>
      <c r="H26" s="130">
        <v>7.7146649395000017E-2</v>
      </c>
      <c r="I26" s="130">
        <v>0.28777963528668754</v>
      </c>
      <c r="J26" s="130">
        <v>7.9365882352941188</v>
      </c>
      <c r="K26" s="130">
        <v>1667.0588235294117</v>
      </c>
      <c r="L26" s="130">
        <v>1.6749954117647057</v>
      </c>
    </row>
    <row r="27" spans="2:12" x14ac:dyDescent="0.2">
      <c r="B27" s="101">
        <v>24</v>
      </c>
      <c r="C27" s="131" t="s">
        <v>87</v>
      </c>
      <c r="D27" s="131" t="s">
        <v>83</v>
      </c>
      <c r="E27" s="131">
        <v>2512</v>
      </c>
      <c r="F27" s="133">
        <v>11.02</v>
      </c>
      <c r="G27" s="133">
        <v>32.700000000000003</v>
      </c>
      <c r="H27" s="130">
        <v>0.10429373729000002</v>
      </c>
      <c r="I27" s="130">
        <v>1.3227507967942325</v>
      </c>
      <c r="J27" s="135">
        <v>4.661294117647059</v>
      </c>
      <c r="K27" s="130">
        <v>202.04705882352943</v>
      </c>
      <c r="L27" s="130">
        <v>0.20670835294117648</v>
      </c>
    </row>
    <row r="28" spans="2:12" x14ac:dyDescent="0.2">
      <c r="B28" s="101">
        <v>25</v>
      </c>
      <c r="C28" s="131" t="s">
        <v>87</v>
      </c>
      <c r="D28" s="131" t="s">
        <v>83</v>
      </c>
      <c r="E28" s="131">
        <v>2515</v>
      </c>
      <c r="F28" s="133">
        <v>9.6</v>
      </c>
      <c r="G28" s="133">
        <v>29.48</v>
      </c>
      <c r="H28" s="130">
        <v>0.17544829918071433</v>
      </c>
      <c r="I28" s="130">
        <v>0.95419901663625006</v>
      </c>
      <c r="J28" s="135">
        <v>3.0928235294117643</v>
      </c>
      <c r="K28" s="130">
        <v>127.96470588235293</v>
      </c>
      <c r="L28" s="130">
        <v>0.13105752941176471</v>
      </c>
    </row>
    <row r="29" spans="2:12" x14ac:dyDescent="0.2">
      <c r="B29" s="101">
        <v>26</v>
      </c>
      <c r="C29" s="131" t="s">
        <v>87</v>
      </c>
      <c r="D29" s="131" t="s">
        <v>83</v>
      </c>
      <c r="E29" s="131">
        <v>2517</v>
      </c>
      <c r="F29" s="133">
        <v>9.93</v>
      </c>
      <c r="G29" s="133">
        <v>30.9</v>
      </c>
      <c r="H29" s="130">
        <v>0.1458916780246429</v>
      </c>
      <c r="I29" s="130">
        <v>0.79662033394359821</v>
      </c>
      <c r="J29" s="135">
        <v>6.109</v>
      </c>
      <c r="K29" s="130">
        <v>233.74117647058827</v>
      </c>
      <c r="L29" s="130">
        <v>0.23985017647058829</v>
      </c>
    </row>
    <row r="30" spans="2:12" x14ac:dyDescent="0.2">
      <c r="B30" s="101">
        <v>23</v>
      </c>
      <c r="C30" s="131" t="s">
        <v>87</v>
      </c>
      <c r="D30" s="131" t="s">
        <v>83</v>
      </c>
      <c r="E30" s="131">
        <v>2519</v>
      </c>
      <c r="F30" s="132">
        <v>10.039999999999999</v>
      </c>
      <c r="G30" s="132">
        <v>26.13</v>
      </c>
      <c r="H30" s="130">
        <v>0.15374972663250003</v>
      </c>
      <c r="I30" s="130">
        <v>0.5974982974956875</v>
      </c>
      <c r="J30" s="130">
        <v>2.9527647058823532</v>
      </c>
      <c r="K30" s="130">
        <v>684.70588235294122</v>
      </c>
      <c r="L30" s="130">
        <v>0.68765864705882362</v>
      </c>
    </row>
    <row r="31" spans="2:12" x14ac:dyDescent="0.2">
      <c r="B31" s="101">
        <v>27</v>
      </c>
      <c r="C31" s="131" t="s">
        <v>88</v>
      </c>
      <c r="D31" s="131" t="s">
        <v>83</v>
      </c>
      <c r="E31" s="131">
        <v>2482</v>
      </c>
      <c r="F31" s="133">
        <v>10.96</v>
      </c>
      <c r="G31" s="133">
        <v>33.200000000000003</v>
      </c>
      <c r="H31" s="130">
        <v>0.39163267417178571</v>
      </c>
      <c r="I31" s="130">
        <v>1.2187145720846251</v>
      </c>
      <c r="J31" s="135">
        <v>11.578235294117649</v>
      </c>
      <c r="K31" s="130">
        <v>299.54117647058825</v>
      </c>
      <c r="L31" s="130">
        <v>0.31111941176470587</v>
      </c>
    </row>
    <row r="32" spans="2:12" x14ac:dyDescent="0.2">
      <c r="B32" s="101">
        <v>30</v>
      </c>
      <c r="C32" s="131" t="s">
        <v>88</v>
      </c>
      <c r="D32" s="131" t="s">
        <v>83</v>
      </c>
      <c r="E32" s="131">
        <v>2484</v>
      </c>
      <c r="F32" s="132">
        <v>10.82</v>
      </c>
      <c r="G32" s="132">
        <v>20.97</v>
      </c>
      <c r="H32" s="130">
        <v>0.27774004821750004</v>
      </c>
      <c r="I32" s="130">
        <v>0.98939267886043747</v>
      </c>
      <c r="J32" s="130">
        <v>5.5199411764705886</v>
      </c>
      <c r="K32" s="130">
        <v>1742.3529411764707</v>
      </c>
      <c r="L32" s="130">
        <v>1.7478728823529415</v>
      </c>
    </row>
    <row r="33" spans="2:12" x14ac:dyDescent="0.2">
      <c r="B33" s="101">
        <v>31</v>
      </c>
      <c r="C33" s="131" t="s">
        <v>88</v>
      </c>
      <c r="D33" s="131" t="s">
        <v>83</v>
      </c>
      <c r="E33" s="131">
        <v>2486</v>
      </c>
      <c r="F33" s="132">
        <v>10.73</v>
      </c>
      <c r="G33" s="132">
        <v>22.3</v>
      </c>
      <c r="H33" s="130">
        <v>0.21820725005</v>
      </c>
      <c r="I33" s="130">
        <v>0.29808520363668756</v>
      </c>
      <c r="J33" s="130">
        <v>7.1334117647058832</v>
      </c>
      <c r="K33" s="130">
        <v>1735.2941176470588</v>
      </c>
      <c r="L33" s="130">
        <v>1.7424275294117646</v>
      </c>
    </row>
    <row r="34" spans="2:12" x14ac:dyDescent="0.2">
      <c r="B34" s="101">
        <v>28</v>
      </c>
      <c r="C34" s="131" t="s">
        <v>88</v>
      </c>
      <c r="D34" s="131" t="s">
        <v>83</v>
      </c>
      <c r="E34" s="131">
        <v>2488</v>
      </c>
      <c r="F34" s="133">
        <v>10.66</v>
      </c>
      <c r="G34" s="133">
        <v>33.200000000000003</v>
      </c>
      <c r="H34" s="130">
        <v>2.9590460550000006E-2</v>
      </c>
      <c r="I34" s="130">
        <v>2.86267947453125E-2</v>
      </c>
      <c r="J34" s="135">
        <v>2.3095882352941177</v>
      </c>
      <c r="K34" s="130">
        <v>346.51764705882351</v>
      </c>
      <c r="L34" s="130">
        <v>0.34882723529411763</v>
      </c>
    </row>
    <row r="35" spans="2:12" s="108" customFormat="1" x14ac:dyDescent="0.2">
      <c r="B35" s="108">
        <v>29</v>
      </c>
      <c r="C35" s="131" t="s">
        <v>89</v>
      </c>
      <c r="D35" s="131" t="s">
        <v>83</v>
      </c>
      <c r="E35" s="131">
        <v>2490</v>
      </c>
      <c r="F35" s="132">
        <v>10.86</v>
      </c>
      <c r="G35" s="132">
        <v>29.41</v>
      </c>
      <c r="H35" s="130">
        <v>6.6152475000000016E-2</v>
      </c>
      <c r="I35" s="130">
        <v>0.46591628875000007</v>
      </c>
      <c r="J35" s="130"/>
      <c r="K35" s="130">
        <v>112.23529411764707</v>
      </c>
      <c r="L35" s="130"/>
    </row>
    <row r="36" spans="2:12" x14ac:dyDescent="0.2">
      <c r="B36" s="101">
        <v>32</v>
      </c>
      <c r="C36" s="131" t="s">
        <v>90</v>
      </c>
      <c r="D36" s="131" t="s">
        <v>83</v>
      </c>
      <c r="E36" s="131">
        <v>2601</v>
      </c>
      <c r="F36" s="132">
        <v>10.47</v>
      </c>
      <c r="G36" s="132">
        <v>29.03</v>
      </c>
      <c r="H36" s="130">
        <v>0.2791120102928572</v>
      </c>
      <c r="I36" s="130">
        <v>2.9087486398865718</v>
      </c>
      <c r="J36" s="130">
        <v>4.7174117647058829</v>
      </c>
      <c r="K36" s="130">
        <v>769.41176470588232</v>
      </c>
      <c r="L36" s="130">
        <v>0.77412917647058821</v>
      </c>
    </row>
    <row r="37" spans="2:12" s="111" customFormat="1" x14ac:dyDescent="0.2">
      <c r="B37" s="111">
        <v>33</v>
      </c>
      <c r="C37" s="131" t="s">
        <v>90</v>
      </c>
      <c r="D37" s="131" t="s">
        <v>83</v>
      </c>
      <c r="E37" s="131">
        <v>2605</v>
      </c>
      <c r="F37" s="132"/>
      <c r="G37" s="132"/>
      <c r="H37" s="130">
        <v>0.1301690560982143</v>
      </c>
      <c r="I37" s="130">
        <v>1.7761733902317232</v>
      </c>
      <c r="J37" s="130">
        <v>5.3654117647058825</v>
      </c>
      <c r="K37" s="130">
        <v>523.52941176470586</v>
      </c>
      <c r="L37" s="130">
        <v>0.52889482352941175</v>
      </c>
    </row>
    <row r="38" spans="2:12" x14ac:dyDescent="0.2">
      <c r="B38" s="101">
        <v>34</v>
      </c>
      <c r="C38" s="131" t="s">
        <v>90</v>
      </c>
      <c r="D38" s="131" t="s">
        <v>83</v>
      </c>
      <c r="E38" s="131" t="s">
        <v>91</v>
      </c>
      <c r="F38" s="132">
        <v>10.35</v>
      </c>
      <c r="G38" s="132">
        <v>22</v>
      </c>
      <c r="H38" s="130">
        <v>0.25692965656071431</v>
      </c>
      <c r="I38" s="130">
        <v>8.140300088839286</v>
      </c>
      <c r="J38" s="130">
        <v>3.38</v>
      </c>
      <c r="K38" s="130">
        <v>415.2941176470589</v>
      </c>
      <c r="L38" s="130">
        <v>0.41867411764705892</v>
      </c>
    </row>
    <row r="39" spans="2:12" s="112" customFormat="1" x14ac:dyDescent="0.2">
      <c r="B39" s="112">
        <v>35</v>
      </c>
      <c r="C39" s="131" t="s">
        <v>92</v>
      </c>
      <c r="D39" s="131" t="s">
        <v>83</v>
      </c>
      <c r="E39" s="131">
        <v>2613</v>
      </c>
      <c r="F39" s="132"/>
      <c r="G39" s="132"/>
      <c r="H39" s="130">
        <v>3.2142857142857147E-2</v>
      </c>
      <c r="I39" s="130">
        <v>6.9642857142857153</v>
      </c>
      <c r="J39" s="130"/>
      <c r="K39" s="130">
        <v>0</v>
      </c>
      <c r="L39" s="130">
        <v>0</v>
      </c>
    </row>
    <row r="40" spans="2:12" x14ac:dyDescent="0.2">
      <c r="B40" s="101">
        <v>35</v>
      </c>
      <c r="C40" s="131" t="s">
        <v>93</v>
      </c>
      <c r="D40" s="131" t="s">
        <v>83</v>
      </c>
      <c r="E40" s="131">
        <v>2492</v>
      </c>
      <c r="F40" s="133">
        <v>10.27</v>
      </c>
      <c r="G40" s="133">
        <v>27.07</v>
      </c>
      <c r="H40" s="130">
        <v>5.4143799475000004E-2</v>
      </c>
      <c r="I40" s="130">
        <v>0.42532437031012504</v>
      </c>
      <c r="J40" s="135">
        <v>2.4265294117647058</v>
      </c>
      <c r="K40" s="130">
        <v>275.77647058823527</v>
      </c>
      <c r="L40" s="130">
        <v>0.27820299999999998</v>
      </c>
    </row>
    <row r="41" spans="2:12" x14ac:dyDescent="0.2">
      <c r="B41" s="101">
        <v>36</v>
      </c>
      <c r="C41" s="131" t="s">
        <v>93</v>
      </c>
      <c r="D41" s="131" t="s">
        <v>83</v>
      </c>
      <c r="E41" s="131">
        <v>2494</v>
      </c>
      <c r="F41" s="133">
        <v>10.45</v>
      </c>
      <c r="G41" s="133">
        <v>27.27</v>
      </c>
      <c r="H41" s="128">
        <v>0.12566635323428574</v>
      </c>
      <c r="I41" s="128">
        <v>0.6941371296524107</v>
      </c>
      <c r="J41" s="134">
        <v>15.139764705882349</v>
      </c>
      <c r="K41" s="128">
        <v>366.52941176470591</v>
      </c>
      <c r="L41" s="128">
        <v>0.38166917647058823</v>
      </c>
    </row>
    <row r="42" spans="2:12" x14ac:dyDescent="0.2">
      <c r="B42" s="101">
        <v>37</v>
      </c>
      <c r="C42" s="136" t="s">
        <v>93</v>
      </c>
      <c r="D42" s="136" t="s">
        <v>83</v>
      </c>
      <c r="E42" s="136">
        <v>2496</v>
      </c>
      <c r="F42" s="137">
        <v>10.199999999999999</v>
      </c>
      <c r="G42" s="137">
        <v>23.26</v>
      </c>
      <c r="H42" s="129">
        <v>0.11178095606785717</v>
      </c>
      <c r="I42" s="129">
        <v>0.66381536678482156</v>
      </c>
      <c r="J42" s="129">
        <v>1.7823529411764707</v>
      </c>
      <c r="K42" s="129">
        <v>571.76470588235293</v>
      </c>
      <c r="L42" s="129">
        <v>0.57354705882352941</v>
      </c>
    </row>
    <row r="43" spans="2:12" x14ac:dyDescent="0.2">
      <c r="B43" s="101">
        <v>38</v>
      </c>
      <c r="C43" s="131" t="s">
        <v>93</v>
      </c>
      <c r="D43" s="131" t="s">
        <v>83</v>
      </c>
      <c r="E43" s="131">
        <v>2498</v>
      </c>
      <c r="F43" s="132">
        <v>10.69</v>
      </c>
      <c r="G43" s="132">
        <v>30.2</v>
      </c>
      <c r="H43" s="128">
        <v>0.16695668571428574</v>
      </c>
      <c r="I43" s="128">
        <v>0.61109654571428573</v>
      </c>
      <c r="J43" s="128">
        <v>0.57458823529411762</v>
      </c>
      <c r="K43" s="128">
        <v>127.05882352941178</v>
      </c>
      <c r="L43" s="128">
        <v>0.12763341176470588</v>
      </c>
    </row>
    <row r="45" spans="2:12" x14ac:dyDescent="0.2">
      <c r="H45" s="107"/>
      <c r="I45" s="107"/>
      <c r="J45" s="107"/>
      <c r="K45" s="107"/>
      <c r="L45" s="107"/>
    </row>
    <row r="50" spans="3:7" ht="13.5" thickBot="1" x14ac:dyDescent="0.25"/>
    <row r="51" spans="3:7" ht="18" thickBot="1" x14ac:dyDescent="0.25">
      <c r="C51" s="115"/>
      <c r="D51" s="116" t="s">
        <v>94</v>
      </c>
      <c r="E51" s="116" t="s">
        <v>95</v>
      </c>
      <c r="F51" s="116" t="s">
        <v>96</v>
      </c>
      <c r="G51" s="116" t="s">
        <v>97</v>
      </c>
    </row>
    <row r="52" spans="3:7" ht="48" x14ac:dyDescent="0.2">
      <c r="C52" s="115" t="s">
        <v>98</v>
      </c>
      <c r="D52" s="117">
        <v>35</v>
      </c>
      <c r="E52" s="117">
        <v>48</v>
      </c>
      <c r="F52" s="117">
        <v>1.5</v>
      </c>
      <c r="G52" s="117">
        <v>210</v>
      </c>
    </row>
    <row r="53" spans="3:7" ht="34.5" x14ac:dyDescent="0.2">
      <c r="C53" s="118" t="s">
        <v>99</v>
      </c>
      <c r="D53" s="119">
        <v>1100</v>
      </c>
      <c r="E53" s="119">
        <v>1800</v>
      </c>
      <c r="F53" s="119">
        <v>0</v>
      </c>
      <c r="G53" s="119">
        <v>8100</v>
      </c>
    </row>
    <row r="54" spans="3:7" ht="61.5" x14ac:dyDescent="0.2">
      <c r="C54" s="118" t="s">
        <v>100</v>
      </c>
      <c r="D54" s="119">
        <v>79</v>
      </c>
      <c r="E54" s="119">
        <v>84</v>
      </c>
      <c r="F54" s="119">
        <v>0</v>
      </c>
      <c r="G54" s="119">
        <v>99</v>
      </c>
    </row>
    <row r="55" spans="3:7" ht="52.5" x14ac:dyDescent="0.2">
      <c r="C55" s="118" t="s">
        <v>101</v>
      </c>
      <c r="D55" s="119">
        <v>190</v>
      </c>
      <c r="E55" s="119">
        <v>220</v>
      </c>
      <c r="F55" s="119">
        <v>30</v>
      </c>
      <c r="G55" s="119">
        <v>390</v>
      </c>
    </row>
    <row r="56" spans="3:7" ht="61.5" x14ac:dyDescent="0.2">
      <c r="C56" s="118" t="s">
        <v>102</v>
      </c>
      <c r="D56" s="119">
        <v>20</v>
      </c>
      <c r="E56" s="119">
        <v>26</v>
      </c>
      <c r="F56" s="119">
        <v>0.5</v>
      </c>
      <c r="G56" s="119">
        <v>90</v>
      </c>
    </row>
    <row r="57" spans="3:7" ht="66" x14ac:dyDescent="0.2">
      <c r="C57" s="118" t="s">
        <v>103</v>
      </c>
      <c r="D57" s="119">
        <v>680</v>
      </c>
      <c r="E57" s="119">
        <v>840</v>
      </c>
      <c r="F57" s="119">
        <v>40</v>
      </c>
      <c r="G57" s="119">
        <v>1800</v>
      </c>
    </row>
    <row r="58" spans="3:7" ht="76.5" x14ac:dyDescent="0.2">
      <c r="C58" s="120" t="s">
        <v>104</v>
      </c>
      <c r="D58" s="119">
        <v>1.1000000000000001</v>
      </c>
      <c r="E58" s="119">
        <v>1.7</v>
      </c>
      <c r="F58" s="119">
        <v>1E-3</v>
      </c>
      <c r="G58" s="119">
        <v>10</v>
      </c>
    </row>
    <row r="59" spans="3:7" ht="99.75" x14ac:dyDescent="0.2">
      <c r="C59" s="120" t="s">
        <v>105</v>
      </c>
      <c r="D59" s="119">
        <v>570</v>
      </c>
      <c r="E59" s="119">
        <v>710</v>
      </c>
      <c r="F59" s="119">
        <v>30</v>
      </c>
      <c r="G59" s="119">
        <v>1500</v>
      </c>
    </row>
    <row r="60" spans="3:7" ht="90" x14ac:dyDescent="0.2">
      <c r="C60" s="120" t="s">
        <v>106</v>
      </c>
      <c r="D60" s="119">
        <v>2.1</v>
      </c>
      <c r="E60" s="119">
        <v>3.2</v>
      </c>
      <c r="F60" s="119">
        <v>0.01</v>
      </c>
      <c r="G60" s="119">
        <v>19</v>
      </c>
    </row>
    <row r="61" spans="3:7" ht="34.5" x14ac:dyDescent="0.2">
      <c r="C61" s="118" t="s">
        <v>107</v>
      </c>
      <c r="D61" s="119">
        <v>0.5</v>
      </c>
      <c r="E61" s="119">
        <v>0.8</v>
      </c>
      <c r="F61" s="119">
        <v>0.1</v>
      </c>
      <c r="G61" s="119">
        <v>2</v>
      </c>
    </row>
    <row r="62" spans="3:7" ht="77.25" thickBot="1" x14ac:dyDescent="0.25">
      <c r="C62" s="121" t="s">
        <v>108</v>
      </c>
      <c r="D62" s="122">
        <v>1.2</v>
      </c>
      <c r="E62" s="122">
        <v>2.1</v>
      </c>
      <c r="F62" s="122">
        <v>8.9999999999999993E-3</v>
      </c>
      <c r="G62" s="122">
        <v>18</v>
      </c>
    </row>
  </sheetData>
  <mergeCells count="10">
    <mergeCell ref="K2:K4"/>
    <mergeCell ref="L2:L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4</vt:lpstr>
      <vt:lpstr>ratio=Figure 3</vt:lpstr>
      <vt:lpstr>temperature-table 1</vt:lpstr>
      <vt:lpstr>table 2</vt:lpstr>
      <vt:lpstr>size-table 3</vt:lpstr>
      <vt:lpstr>chemical-table 4</vt:lpstr>
      <vt:lpstr>table -5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xhuang</dc:creator>
  <cp:lastModifiedBy>xhuang</cp:lastModifiedBy>
  <dcterms:created xsi:type="dcterms:W3CDTF">2018-05-02T14:14:33Z</dcterms:created>
  <dcterms:modified xsi:type="dcterms:W3CDTF">2018-05-02T14:53:35Z</dcterms:modified>
</cp:coreProperties>
</file>