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PATTERS\My Documents OneDrive - Environmental Protection Agency (EPA)\EPA\JournalArticles\ACSEnergyFuelPart1\051618\"/>
    </mc:Choice>
  </mc:AlternateContent>
  <bookViews>
    <workbookView xWindow="0" yWindow="0" windowWidth="15330" windowHeight="7350"/>
  </bookViews>
  <sheets>
    <sheet name="Table 1" sheetId="1" r:id="rId1"/>
    <sheet name="Table 2" sheetId="2" r:id="rId2"/>
    <sheet name="Fig 1a" sheetId="4" r:id="rId3"/>
    <sheet name="Fig 1b" sheetId="13" r:id="rId4"/>
    <sheet name="Fig 2a" sheetId="5" r:id="rId5"/>
    <sheet name="Fig 2b" sheetId="14" r:id="rId6"/>
    <sheet name="Fig 3a" sheetId="6" r:id="rId7"/>
    <sheet name="Fig 3b" sheetId="7" r:id="rId8"/>
    <sheet name="Fig 4a" sheetId="8" r:id="rId9"/>
    <sheet name="Fig 4b" sheetId="9" r:id="rId10"/>
    <sheet name="Fig 5" sheetId="11" r:id="rId11"/>
    <sheet name="Fig 6" sheetId="12" r:id="rId12"/>
  </sheets>
  <externalReferences>
    <externalReference r:id="rId13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9" l="1"/>
  <c r="G9" i="9"/>
  <c r="F9" i="9"/>
  <c r="H8" i="9"/>
  <c r="G8" i="9"/>
  <c r="F8" i="9"/>
  <c r="H7" i="9"/>
  <c r="G7" i="9"/>
  <c r="F7" i="9"/>
  <c r="H6" i="9"/>
  <c r="G6" i="9"/>
  <c r="F6" i="9"/>
  <c r="H5" i="9"/>
  <c r="G5" i="9"/>
  <c r="F5" i="9"/>
  <c r="H4" i="9"/>
  <c r="G4" i="9"/>
  <c r="F4" i="9"/>
  <c r="H3" i="9"/>
  <c r="G3" i="9"/>
  <c r="F3" i="9"/>
  <c r="H2" i="9"/>
  <c r="G2" i="9"/>
  <c r="F2" i="9"/>
  <c r="H9" i="14"/>
  <c r="G9" i="14"/>
  <c r="F9" i="14"/>
  <c r="H8" i="14"/>
  <c r="G8" i="14"/>
  <c r="F8" i="14"/>
  <c r="H7" i="14"/>
  <c r="G7" i="14"/>
  <c r="F7" i="14"/>
  <c r="H6" i="14"/>
  <c r="G6" i="14"/>
  <c r="F6" i="14"/>
  <c r="H5" i="14"/>
  <c r="G5" i="14"/>
  <c r="F5" i="14"/>
  <c r="H4" i="14"/>
  <c r="G4" i="14"/>
  <c r="F4" i="14"/>
  <c r="H3" i="14"/>
  <c r="G3" i="14"/>
  <c r="F3" i="14"/>
  <c r="H2" i="14"/>
  <c r="G2" i="14"/>
  <c r="F2" i="14"/>
  <c r="F9" i="7"/>
  <c r="E9" i="7"/>
  <c r="F8" i="7"/>
  <c r="E8" i="7"/>
  <c r="F7" i="7"/>
  <c r="E7" i="7"/>
  <c r="F6" i="7"/>
  <c r="E6" i="7"/>
  <c r="F5" i="7"/>
  <c r="E5" i="7"/>
  <c r="F4" i="7"/>
  <c r="E4" i="7"/>
  <c r="F3" i="7"/>
  <c r="E3" i="7"/>
  <c r="F2" i="7"/>
  <c r="E2" i="7"/>
  <c r="G9" i="13"/>
  <c r="F9" i="13"/>
  <c r="E9" i="13"/>
  <c r="G8" i="13"/>
  <c r="F8" i="13"/>
  <c r="E8" i="13"/>
  <c r="G7" i="13"/>
  <c r="F7" i="13"/>
  <c r="E7" i="13"/>
  <c r="G6" i="13"/>
  <c r="F6" i="13"/>
  <c r="E6" i="13"/>
  <c r="G5" i="13"/>
  <c r="F5" i="13"/>
  <c r="E5" i="13"/>
  <c r="G4" i="13"/>
  <c r="F4" i="13"/>
  <c r="E4" i="13"/>
  <c r="G3" i="13"/>
  <c r="F3" i="13"/>
  <c r="E3" i="13"/>
  <c r="G2" i="13"/>
  <c r="F2" i="13"/>
  <c r="E2" i="13"/>
  <c r="B4" i="4"/>
  <c r="E14" i="1"/>
  <c r="F14" i="1" s="1"/>
  <c r="D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<sst xmlns="http://schemas.openxmlformats.org/spreadsheetml/2006/main" count="144" uniqueCount="71">
  <si>
    <t xml:space="preserve">State </t>
  </si>
  <si>
    <t xml:space="preserve">Iowa </t>
  </si>
  <si>
    <t>Des Moines</t>
  </si>
  <si>
    <t>Cedar Rapids</t>
  </si>
  <si>
    <t>West Des Moines</t>
  </si>
  <si>
    <t>Ames</t>
  </si>
  <si>
    <t>Newton</t>
  </si>
  <si>
    <t>Boone</t>
  </si>
  <si>
    <t>Indianola</t>
  </si>
  <si>
    <t>Pella</t>
  </si>
  <si>
    <t xml:space="preserve">Kansas </t>
  </si>
  <si>
    <t>Kansas</t>
  </si>
  <si>
    <t>Johnson County</t>
  </si>
  <si>
    <t>Total</t>
  </si>
  <si>
    <t>-</t>
  </si>
  <si>
    <t>Location</t>
  </si>
  <si>
    <t>Estimated population</t>
  </si>
  <si>
    <t xml:space="preserve"> </t>
  </si>
  <si>
    <t>Generated lime sludge (dry basis, ton/yr)</t>
  </si>
  <si>
    <t>Year of report</t>
  </si>
  <si>
    <t xml:space="preserve">Topeka </t>
  </si>
  <si>
    <t xml:space="preserve">Kaw River </t>
  </si>
  <si>
    <t xml:space="preserve">Clinton </t>
  </si>
  <si>
    <t>Generation rate (ton/person.yr)</t>
  </si>
  <si>
    <t>Lime sludge disposal</t>
  </si>
  <si>
    <t>Cost item</t>
  </si>
  <si>
    <t xml:space="preserve">Limestone material </t>
  </si>
  <si>
    <t>Limestone grinding</t>
  </si>
  <si>
    <t>Lime sludge transportation (7 miles)</t>
  </si>
  <si>
    <t>Limestone transportation (30 miles)</t>
  </si>
  <si>
    <t>6.39 ($/ton)</t>
  </si>
  <si>
    <t>1.60 ($/ton)</t>
  </si>
  <si>
    <t>1.28 ($/mile.ton 80 wt% solid)</t>
  </si>
  <si>
    <t>0.19 ($/ton)</t>
  </si>
  <si>
    <t>Total cost</t>
  </si>
  <si>
    <t>Unit cost (2018 $)</t>
  </si>
  <si>
    <t>28.26 ($/ton)</t>
  </si>
  <si>
    <t>Overall Impact Score</t>
  </si>
  <si>
    <t>Limestone Mining/Processing</t>
  </si>
  <si>
    <t xml:space="preserve">Diesel </t>
  </si>
  <si>
    <t>Truck</t>
  </si>
  <si>
    <t>Environmental Impact Score</t>
  </si>
  <si>
    <t>Total Environmental Impact</t>
  </si>
  <si>
    <t xml:space="preserve">Impact Category </t>
  </si>
  <si>
    <t>Diesel %</t>
  </si>
  <si>
    <t>Truck %</t>
  </si>
  <si>
    <t xml:space="preserve">Diesel % </t>
  </si>
  <si>
    <t>Limestone Mining/Processing %</t>
  </si>
  <si>
    <t xml:space="preserve"> Landfill</t>
  </si>
  <si>
    <t xml:space="preserve"> Landfill %</t>
  </si>
  <si>
    <t xml:space="preserve">Baseline Scenario (5 mi) </t>
  </si>
  <si>
    <t>Scenario A  (25 mi)</t>
  </si>
  <si>
    <t>Scenario B  (50 mi)</t>
  </si>
  <si>
    <t>Scenario C (75 mi)</t>
  </si>
  <si>
    <t>Scenario D  (100 mi)</t>
  </si>
  <si>
    <t>Water content</t>
  </si>
  <si>
    <t>Baseline Scenario (20%)</t>
  </si>
  <si>
    <t>Scenario A(40%)</t>
  </si>
  <si>
    <t>Scenario B(60%)</t>
  </si>
  <si>
    <t>Scenario C (80%)</t>
  </si>
  <si>
    <t xml:space="preserve">RFF - resources–fossil fuels </t>
  </si>
  <si>
    <t xml:space="preserve">GW - global warming </t>
  </si>
  <si>
    <t xml:space="preserve">SP - smog potential </t>
  </si>
  <si>
    <t xml:space="preserve">OD - ozone depletion </t>
  </si>
  <si>
    <t xml:space="preserve">HTC - human toxicity–cancer </t>
  </si>
  <si>
    <t xml:space="preserve">EP - eutrophication potential </t>
  </si>
  <si>
    <t xml:space="preserve">ETP - ecotoxicity potential </t>
  </si>
  <si>
    <t>AP - acidification potential</t>
  </si>
  <si>
    <t>Case 1</t>
  </si>
  <si>
    <t>Case 2</t>
  </si>
  <si>
    <t>Case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</si>
</sst>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&quot;$&quot;#,##0"/>
    <numFmt numFmtId="166" formatCode="#,##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horizontal="center" vertical="center" wrapText="1"/>
    </xf>
    <xf numFmtId="10" fontId="0" fillId="0" borderId="0" xfId="0" applyNumberFormat="1"/>
    <xf numFmtId="0" fontId="0" fillId="0" borderId="1" xfId="0" applyBorder="1" applyAlignment="1"/>
    <xf numFmtId="0" fontId="1" fillId="2" borderId="1" xfId="0" applyFont="1" applyFill="1" applyBorder="1"/>
    <xf numFmtId="2" fontId="1" fillId="2" borderId="1" xfId="0" applyNumberFormat="1" applyFont="1" applyFill="1" applyBorder="1"/>
    <xf numFmtId="165" fontId="1" fillId="2" borderId="1" xfId="0" applyNumberFormat="1" applyFont="1" applyFill="1" applyBorder="1"/>
    <xf numFmtId="0" fontId="2" fillId="2" borderId="1" xfId="0" applyFont="1" applyFill="1" applyBorder="1"/>
    <xf numFmtId="165" fontId="2" fillId="2" borderId="1" xfId="0" applyNumberFormat="1" applyFont="1" applyFill="1" applyBorder="1"/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vertical="center"/>
    </xf>
    <xf numFmtId="0" fontId="1" fillId="0" borderId="1" xfId="0" applyFont="1" applyBorder="1"/>
    <xf numFmtId="3" fontId="1" fillId="0" borderId="1" xfId="0" applyNumberFormat="1" applyFont="1" applyBorder="1"/>
    <xf numFmtId="164" fontId="1" fillId="0" borderId="1" xfId="0" applyNumberFormat="1" applyFont="1" applyBorder="1"/>
    <xf numFmtId="0" fontId="2" fillId="0" borderId="1" xfId="0" applyFont="1" applyBorder="1"/>
    <xf numFmtId="3" fontId="2" fillId="0" borderId="1" xfId="0" applyNumberFormat="1" applyFont="1" applyBorder="1"/>
    <xf numFmtId="166" fontId="2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yed/Documents/Publications%20and%20travel/2018/Lime%20sludge%20utilization%20-%20paper%201/Dataset%20for%20EPA/Copy%20of%20Limestone%20(landfill)%20LCA%20-%200328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mestone background "/>
      <sheetName val="Inventory"/>
      <sheetName val="Results"/>
      <sheetName val="Comparison"/>
      <sheetName val="Uncertanity"/>
      <sheetName val="Moisture Uncertanity"/>
    </sheetNames>
    <sheetDataSet>
      <sheetData sheetId="0"/>
      <sheetData sheetId="1"/>
      <sheetData sheetId="2">
        <row r="34">
          <cell r="Q34">
            <v>5.8796762295063292E-5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zoomScaleNormal="100" workbookViewId="0"/>
  </sheetViews>
  <sheetFormatPr defaultRowHeight="15" x14ac:dyDescent="0.25"/>
  <cols>
    <col min="1" max="1" width="11.28515625" customWidth="1"/>
    <col min="2" max="2" width="18.28515625" customWidth="1"/>
    <col min="3" max="3" width="8" customWidth="1"/>
    <col min="4" max="4" width="12.140625" customWidth="1"/>
    <col min="5" max="5" width="19.7109375" customWidth="1"/>
    <col min="6" max="6" width="14.42578125" customWidth="1"/>
  </cols>
  <sheetData>
    <row r="1" spans="1:7" ht="31.9" customHeight="1" x14ac:dyDescent="0.25">
      <c r="A1" s="17" t="s">
        <v>0</v>
      </c>
      <c r="B1" s="17" t="s">
        <v>15</v>
      </c>
      <c r="C1" s="18" t="s">
        <v>19</v>
      </c>
      <c r="D1" s="18" t="s">
        <v>16</v>
      </c>
      <c r="E1" s="18" t="s">
        <v>18</v>
      </c>
      <c r="F1" s="18" t="s">
        <v>23</v>
      </c>
      <c r="G1" s="1"/>
    </row>
    <row r="2" spans="1:7" x14ac:dyDescent="0.25">
      <c r="A2" s="19" t="s">
        <v>1</v>
      </c>
      <c r="B2" s="19" t="s">
        <v>2</v>
      </c>
      <c r="C2" s="20">
        <v>2011</v>
      </c>
      <c r="D2" s="21">
        <v>400000</v>
      </c>
      <c r="E2" s="21">
        <v>30700</v>
      </c>
      <c r="F2" s="22">
        <f>E2/D2</f>
        <v>7.6749999999999999E-2</v>
      </c>
    </row>
    <row r="3" spans="1:7" x14ac:dyDescent="0.25">
      <c r="A3" s="19" t="s">
        <v>1</v>
      </c>
      <c r="B3" s="19" t="s">
        <v>3</v>
      </c>
      <c r="C3" s="20">
        <v>2011</v>
      </c>
      <c r="D3" s="21">
        <v>128000</v>
      </c>
      <c r="E3" s="21">
        <v>16000</v>
      </c>
      <c r="F3" s="22">
        <f t="shared" ref="F3:F13" si="0">E3/D3</f>
        <v>0.125</v>
      </c>
    </row>
    <row r="4" spans="1:7" x14ac:dyDescent="0.25">
      <c r="A4" s="19" t="s">
        <v>1</v>
      </c>
      <c r="B4" s="19" t="s">
        <v>4</v>
      </c>
      <c r="C4" s="20">
        <v>2011</v>
      </c>
      <c r="D4" s="21">
        <v>52000</v>
      </c>
      <c r="E4" s="21">
        <v>3600</v>
      </c>
      <c r="F4" s="22">
        <f t="shared" si="0"/>
        <v>6.9230769230769235E-2</v>
      </c>
    </row>
    <row r="5" spans="1:7" x14ac:dyDescent="0.25">
      <c r="A5" s="19" t="s">
        <v>1</v>
      </c>
      <c r="B5" s="19" t="s">
        <v>5</v>
      </c>
      <c r="C5" s="20">
        <v>2011</v>
      </c>
      <c r="D5" s="21">
        <v>50000</v>
      </c>
      <c r="E5" s="21">
        <v>5170</v>
      </c>
      <c r="F5" s="22">
        <f t="shared" si="0"/>
        <v>0.10340000000000001</v>
      </c>
    </row>
    <row r="6" spans="1:7" x14ac:dyDescent="0.25">
      <c r="A6" s="19" t="s">
        <v>1</v>
      </c>
      <c r="B6" s="19" t="s">
        <v>6</v>
      </c>
      <c r="C6" s="20">
        <v>2011</v>
      </c>
      <c r="D6" s="21">
        <v>21000</v>
      </c>
      <c r="E6" s="21">
        <v>3500</v>
      </c>
      <c r="F6" s="22">
        <f t="shared" si="0"/>
        <v>0.16666666666666666</v>
      </c>
    </row>
    <row r="7" spans="1:7" x14ac:dyDescent="0.25">
      <c r="A7" s="19" t="s">
        <v>1</v>
      </c>
      <c r="B7" s="19" t="s">
        <v>7</v>
      </c>
      <c r="C7" s="20">
        <v>2011</v>
      </c>
      <c r="D7" s="21">
        <v>17000</v>
      </c>
      <c r="E7" s="21">
        <v>3300</v>
      </c>
      <c r="F7" s="22">
        <f t="shared" si="0"/>
        <v>0.19411764705882353</v>
      </c>
    </row>
    <row r="8" spans="1:7" x14ac:dyDescent="0.25">
      <c r="A8" s="19" t="s">
        <v>1</v>
      </c>
      <c r="B8" s="19" t="s">
        <v>8</v>
      </c>
      <c r="C8" s="20">
        <v>2011</v>
      </c>
      <c r="D8" s="21">
        <v>13000</v>
      </c>
      <c r="E8" s="20">
        <v>600</v>
      </c>
      <c r="F8" s="22">
        <f t="shared" si="0"/>
        <v>4.6153846153846156E-2</v>
      </c>
    </row>
    <row r="9" spans="1:7" x14ac:dyDescent="0.25">
      <c r="A9" s="19" t="s">
        <v>1</v>
      </c>
      <c r="B9" s="19" t="s">
        <v>9</v>
      </c>
      <c r="C9" s="20">
        <v>2011</v>
      </c>
      <c r="D9" s="21">
        <v>10000</v>
      </c>
      <c r="E9" s="21">
        <v>1600</v>
      </c>
      <c r="F9" s="22">
        <f t="shared" si="0"/>
        <v>0.16</v>
      </c>
    </row>
    <row r="10" spans="1:7" x14ac:dyDescent="0.25">
      <c r="A10" s="19" t="s">
        <v>10</v>
      </c>
      <c r="B10" s="19" t="s">
        <v>20</v>
      </c>
      <c r="C10" s="20">
        <v>1997</v>
      </c>
      <c r="D10" s="21">
        <v>161000</v>
      </c>
      <c r="E10" s="21">
        <v>14162</v>
      </c>
      <c r="F10" s="22">
        <f t="shared" si="0"/>
        <v>8.796273291925466E-2</v>
      </c>
    </row>
    <row r="11" spans="1:7" x14ac:dyDescent="0.25">
      <c r="A11" s="19" t="s">
        <v>11</v>
      </c>
      <c r="B11" s="19" t="s">
        <v>21</v>
      </c>
      <c r="C11" s="20">
        <v>1997</v>
      </c>
      <c r="D11" s="21">
        <v>82000</v>
      </c>
      <c r="E11" s="21">
        <v>3468</v>
      </c>
      <c r="F11" s="22">
        <f t="shared" si="0"/>
        <v>4.2292682926829271E-2</v>
      </c>
    </row>
    <row r="12" spans="1:7" x14ac:dyDescent="0.25">
      <c r="A12" s="19" t="s">
        <v>10</v>
      </c>
      <c r="B12" s="19" t="s">
        <v>22</v>
      </c>
      <c r="C12" s="20">
        <v>1997</v>
      </c>
      <c r="D12" s="21">
        <v>82000</v>
      </c>
      <c r="E12" s="21">
        <v>1004</v>
      </c>
      <c r="F12" s="22">
        <f t="shared" si="0"/>
        <v>1.2243902439024391E-2</v>
      </c>
    </row>
    <row r="13" spans="1:7" x14ac:dyDescent="0.25">
      <c r="A13" s="19" t="s">
        <v>10</v>
      </c>
      <c r="B13" s="19" t="s">
        <v>12</v>
      </c>
      <c r="C13" s="20">
        <v>1997</v>
      </c>
      <c r="D13" s="21">
        <v>355000</v>
      </c>
      <c r="E13" s="21">
        <v>28580</v>
      </c>
      <c r="F13" s="22">
        <f t="shared" si="0"/>
        <v>8.0507042253521122E-2</v>
      </c>
    </row>
    <row r="14" spans="1:7" x14ac:dyDescent="0.25">
      <c r="A14" s="23" t="s">
        <v>13</v>
      </c>
      <c r="B14" s="23" t="s">
        <v>14</v>
      </c>
      <c r="C14" s="23" t="s">
        <v>14</v>
      </c>
      <c r="D14" s="24">
        <f>SUM(D2:D13)</f>
        <v>1371000</v>
      </c>
      <c r="E14" s="24">
        <f t="shared" ref="E14" si="1">SUM(E2:E13)</f>
        <v>111684</v>
      </c>
      <c r="F14" s="25">
        <f>E14/D14</f>
        <v>8.1461706783369808E-2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/>
  </sheetViews>
  <sheetFormatPr defaultRowHeight="15" x14ac:dyDescent="0.25"/>
  <cols>
    <col min="1" max="1" width="27.42578125" bestFit="1" customWidth="1"/>
    <col min="8" max="8" width="10" bestFit="1" customWidth="1"/>
  </cols>
  <sheetData>
    <row r="1" spans="1:8" x14ac:dyDescent="0.25">
      <c r="A1" s="2" t="s">
        <v>43</v>
      </c>
      <c r="B1" s="2" t="s">
        <v>13</v>
      </c>
      <c r="C1" s="2" t="s">
        <v>39</v>
      </c>
      <c r="D1" s="2" t="s">
        <v>40</v>
      </c>
      <c r="E1" s="2" t="s">
        <v>48</v>
      </c>
      <c r="F1" s="2" t="s">
        <v>44</v>
      </c>
      <c r="G1" s="2" t="s">
        <v>45</v>
      </c>
      <c r="H1" s="2" t="s">
        <v>49</v>
      </c>
    </row>
    <row r="2" spans="1:8" x14ac:dyDescent="0.25">
      <c r="A2" s="2" t="s">
        <v>60</v>
      </c>
      <c r="B2" s="2">
        <v>1.0379857013702218E-5</v>
      </c>
      <c r="C2" s="2">
        <v>3.6639107252662739E-7</v>
      </c>
      <c r="D2" s="2">
        <v>0</v>
      </c>
      <c r="E2" s="2">
        <v>1.0013465941175578E-5</v>
      </c>
      <c r="F2" s="2">
        <f>100*C2/B2</f>
        <v>3.5298277427421465</v>
      </c>
      <c r="G2" s="2">
        <f>100*D2/B2</f>
        <v>0</v>
      </c>
      <c r="H2" s="2">
        <f>100*E2/B2</f>
        <v>96.470172257257744</v>
      </c>
    </row>
    <row r="3" spans="1:8" x14ac:dyDescent="0.25">
      <c r="A3" s="2" t="s">
        <v>61</v>
      </c>
      <c r="B3" s="2">
        <v>6.4204963634990619E-6</v>
      </c>
      <c r="C3" s="2">
        <v>3.2312444388672464E-8</v>
      </c>
      <c r="D3" s="2">
        <v>1.6934851598933549E-7</v>
      </c>
      <c r="E3" s="2">
        <v>6.2188354031210591E-6</v>
      </c>
      <c r="F3" s="2">
        <f t="shared" ref="F3:F9" si="0">100*C3/B3</f>
        <v>0.50327019219839142</v>
      </c>
      <c r="G3" s="2">
        <f t="shared" ref="G3:G9" si="1">100*D3/B3</f>
        <v>2.6376234235111915</v>
      </c>
      <c r="H3" s="2">
        <f t="shared" ref="H3:H9" si="2">100*E3/B3</f>
        <v>96.859106384290499</v>
      </c>
    </row>
    <row r="4" spans="1:8" x14ac:dyDescent="0.25">
      <c r="A4" s="2" t="s">
        <v>62</v>
      </c>
      <c r="B4" s="2">
        <v>1.1736812574770405E-5</v>
      </c>
      <c r="C4" s="2">
        <v>3.4689200619845891E-8</v>
      </c>
      <c r="D4" s="2">
        <v>2.1141153934834119E-8</v>
      </c>
      <c r="E4" s="2">
        <v>1.1680982220215738E-5</v>
      </c>
      <c r="F4" s="2">
        <f t="shared" si="0"/>
        <v>0.2955589552006157</v>
      </c>
      <c r="G4" s="2">
        <f t="shared" si="1"/>
        <v>0.18012687686842166</v>
      </c>
      <c r="H4" s="2">
        <f t="shared" si="2"/>
        <v>99.524314167931081</v>
      </c>
    </row>
    <row r="5" spans="1:8" x14ac:dyDescent="0.25">
      <c r="A5" s="2" t="s">
        <v>63</v>
      </c>
      <c r="B5" s="2">
        <v>9.749823117389385E-12</v>
      </c>
      <c r="C5" s="2">
        <v>1.4869132388671941E-13</v>
      </c>
      <c r="D5" s="2">
        <v>0</v>
      </c>
      <c r="E5" s="2">
        <v>9.6011317935026192E-12</v>
      </c>
      <c r="F5" s="2">
        <f t="shared" si="0"/>
        <v>1.525066886818897</v>
      </c>
      <c r="G5" s="2">
        <f t="shared" si="1"/>
        <v>0</v>
      </c>
      <c r="H5" s="2">
        <f t="shared" si="2"/>
        <v>98.474933113180626</v>
      </c>
    </row>
    <row r="6" spans="1:8" x14ac:dyDescent="0.25">
      <c r="A6" s="2" t="s">
        <v>64</v>
      </c>
      <c r="B6" s="2">
        <v>1.8258877470633175E-5</v>
      </c>
      <c r="C6" s="2">
        <v>3.5925620572955305E-8</v>
      </c>
      <c r="D6" s="2">
        <v>9.3720690711533455E-12</v>
      </c>
      <c r="E6" s="2">
        <v>1.8222942477991154E-5</v>
      </c>
      <c r="F6" s="2">
        <f t="shared" si="0"/>
        <v>0.19675700563047532</v>
      </c>
      <c r="G6" s="2">
        <f t="shared" si="1"/>
        <v>5.1328834898131032E-5</v>
      </c>
      <c r="H6" s="2">
        <f t="shared" si="2"/>
        <v>99.803191665534655</v>
      </c>
    </row>
    <row r="7" spans="1:8" x14ac:dyDescent="0.25">
      <c r="A7" s="2" t="s">
        <v>65</v>
      </c>
      <c r="B7" s="2">
        <v>3.0838458054861309E-6</v>
      </c>
      <c r="C7" s="2">
        <v>3.1141778634415327E-8</v>
      </c>
      <c r="D7" s="2">
        <v>3.5706732836527193E-9</v>
      </c>
      <c r="E7" s="2">
        <v>3.0491333535680664E-6</v>
      </c>
      <c r="F7" s="2">
        <f t="shared" si="0"/>
        <v>1.0098357894228827</v>
      </c>
      <c r="G7" s="2">
        <f t="shared" si="1"/>
        <v>0.11578637548286387</v>
      </c>
      <c r="H7" s="2">
        <f t="shared" si="2"/>
        <v>98.874377835094364</v>
      </c>
    </row>
    <row r="8" spans="1:8" x14ac:dyDescent="0.25">
      <c r="A8" s="2" t="s">
        <v>66</v>
      </c>
      <c r="B8" s="2">
        <v>1.4879489428502987E-6</v>
      </c>
      <c r="C8" s="2">
        <v>3.3011504862216256E-8</v>
      </c>
      <c r="D8" s="2">
        <v>7.9227725402614477E-15</v>
      </c>
      <c r="E8" s="2">
        <v>1.4549374300653108E-6</v>
      </c>
      <c r="F8" s="2">
        <f t="shared" si="0"/>
        <v>2.2185912373431163</v>
      </c>
      <c r="G8" s="2">
        <f t="shared" si="1"/>
        <v>5.3246266132523816E-7</v>
      </c>
      <c r="H8" s="2">
        <f t="shared" si="2"/>
        <v>97.781408230194273</v>
      </c>
    </row>
    <row r="9" spans="1:8" x14ac:dyDescent="0.25">
      <c r="A9" s="2" t="s">
        <v>67</v>
      </c>
      <c r="B9" s="2">
        <v>7.4289143742988925E-6</v>
      </c>
      <c r="C9" s="2">
        <v>2.9780050694154289E-8</v>
      </c>
      <c r="D9" s="2">
        <v>1.1857520876294121E-8</v>
      </c>
      <c r="E9" s="2">
        <v>7.3872768027284855E-6</v>
      </c>
      <c r="F9" s="2">
        <f t="shared" si="0"/>
        <v>0.40086679148142418</v>
      </c>
      <c r="G9" s="2">
        <f t="shared" si="1"/>
        <v>0.15961310467268888</v>
      </c>
      <c r="H9" s="2">
        <f t="shared" si="2"/>
        <v>99.439520103846448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/>
  </sheetViews>
  <sheetFormatPr defaultRowHeight="15" x14ac:dyDescent="0.25"/>
  <cols>
    <col min="1" max="1" width="23.140625" customWidth="1"/>
  </cols>
  <sheetData>
    <row r="1" spans="1:8" x14ac:dyDescent="0.25">
      <c r="A1" s="2"/>
      <c r="B1" s="11" t="s">
        <v>41</v>
      </c>
      <c r="C1" s="11"/>
      <c r="D1" s="11"/>
    </row>
    <row r="2" spans="1:8" x14ac:dyDescent="0.25">
      <c r="A2" s="2"/>
      <c r="B2" s="6" t="s">
        <v>68</v>
      </c>
      <c r="C2" s="6" t="s">
        <v>69</v>
      </c>
      <c r="D2" s="6" t="s">
        <v>70</v>
      </c>
    </row>
    <row r="3" spans="1:8" x14ac:dyDescent="0.25">
      <c r="A3" s="9" t="s">
        <v>50</v>
      </c>
      <c r="B3" s="5">
        <v>2.5530703060281347E-5</v>
      </c>
      <c r="C3" s="5">
        <v>7.6917906506616826E-7</v>
      </c>
      <c r="D3" s="5">
        <v>5.8796762295063292E-5</v>
      </c>
      <c r="F3" s="10"/>
      <c r="G3" s="10"/>
      <c r="H3" s="10"/>
    </row>
    <row r="4" spans="1:8" x14ac:dyDescent="0.25">
      <c r="A4" s="9" t="s">
        <v>51</v>
      </c>
      <c r="B4" s="5">
        <v>2.7992076068493073E-5</v>
      </c>
      <c r="C4" s="5">
        <v>3.845895325330828E-6</v>
      </c>
      <c r="D4" s="5">
        <v>6.1873478555327915E-5</v>
      </c>
      <c r="E4" s="10" t="s">
        <v>17</v>
      </c>
      <c r="F4" s="10" t="s">
        <v>17</v>
      </c>
      <c r="G4" s="10" t="s">
        <v>17</v>
      </c>
      <c r="H4" s="10"/>
    </row>
    <row r="5" spans="1:8" x14ac:dyDescent="0.25">
      <c r="A5" s="9" t="s">
        <v>52</v>
      </c>
      <c r="B5" s="5">
        <v>3.1068792328757781E-5</v>
      </c>
      <c r="C5" s="5">
        <v>7.6917906506616661E-6</v>
      </c>
      <c r="D5" s="5">
        <v>6.5719373880658826E-5</v>
      </c>
      <c r="F5" s="10"/>
      <c r="G5" s="10"/>
      <c r="H5" s="10"/>
    </row>
    <row r="6" spans="1:8" x14ac:dyDescent="0.25">
      <c r="A6" s="9" t="s">
        <v>53</v>
      </c>
      <c r="B6" s="5">
        <v>3.4145508589022451E-5</v>
      </c>
      <c r="C6" s="5">
        <v>1.1537685975992492E-5</v>
      </c>
      <c r="D6" s="5">
        <v>6.9565269205989656E-5</v>
      </c>
      <c r="F6" s="10"/>
      <c r="G6" s="10"/>
      <c r="H6" s="10"/>
    </row>
    <row r="7" spans="1:8" x14ac:dyDescent="0.25">
      <c r="A7" s="9" t="s">
        <v>54</v>
      </c>
      <c r="B7" s="5">
        <v>3.7222224849287108E-5</v>
      </c>
      <c r="C7" s="5">
        <v>1.5383581301323332E-5</v>
      </c>
      <c r="D7" s="5">
        <v>7.3411164531320431E-5</v>
      </c>
      <c r="F7" s="10"/>
      <c r="G7" s="10"/>
      <c r="H7" s="10"/>
    </row>
  </sheetData>
  <mergeCells count="1">
    <mergeCell ref="B1:D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sqref="A1:XFD1"/>
    </sheetView>
  </sheetViews>
  <sheetFormatPr defaultRowHeight="15" x14ac:dyDescent="0.25"/>
  <cols>
    <col min="1" max="1" width="23.140625" customWidth="1"/>
    <col min="2" max="2" width="28.28515625" customWidth="1"/>
    <col min="3" max="3" width="30.5703125" customWidth="1"/>
  </cols>
  <sheetData>
    <row r="1" spans="1:3" x14ac:dyDescent="0.25">
      <c r="A1" s="2" t="s">
        <v>55</v>
      </c>
      <c r="B1" s="2"/>
      <c r="C1" s="2"/>
    </row>
    <row r="2" spans="1:3" x14ac:dyDescent="0.25">
      <c r="A2" s="2"/>
      <c r="B2" s="2" t="s">
        <v>69</v>
      </c>
      <c r="C2" s="2" t="s">
        <v>70</v>
      </c>
    </row>
    <row r="3" spans="1:3" x14ac:dyDescent="0.25">
      <c r="A3" s="2" t="s">
        <v>56</v>
      </c>
      <c r="B3" s="2">
        <v>7.6917906506616826E-7</v>
      </c>
      <c r="C3" s="2">
        <v>5.8796762295063292E-5</v>
      </c>
    </row>
    <row r="4" spans="1:3" x14ac:dyDescent="0.25">
      <c r="A4" s="2" t="s">
        <v>57</v>
      </c>
      <c r="B4" s="2">
        <v>1.0276232309284033E-6</v>
      </c>
      <c r="C4" s="2">
        <v>7.8552474426204556E-5</v>
      </c>
    </row>
    <row r="5" spans="1:3" x14ac:dyDescent="0.25">
      <c r="A5" s="2" t="s">
        <v>58</v>
      </c>
      <c r="B5" s="2">
        <v>1.538358130132338E-6</v>
      </c>
      <c r="C5" s="2" t="s">
        <v>17</v>
      </c>
    </row>
    <row r="6" spans="1:3" x14ac:dyDescent="0.25">
      <c r="A6" s="2" t="s">
        <v>59</v>
      </c>
      <c r="B6" s="2">
        <v>3.0767162602646752E-6</v>
      </c>
      <c r="C6" s="2" t="s">
        <v>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zoomScaleNormal="100" workbookViewId="0"/>
  </sheetViews>
  <sheetFormatPr defaultRowHeight="15" x14ac:dyDescent="0.25"/>
  <cols>
    <col min="1" max="1" width="31.7109375" bestFit="1" customWidth="1"/>
    <col min="2" max="2" width="26.7109375" bestFit="1" customWidth="1"/>
    <col min="3" max="3" width="12.42578125" bestFit="1" customWidth="1"/>
    <col min="4" max="4" width="45.85546875" customWidth="1"/>
    <col min="5" max="5" width="14" customWidth="1"/>
    <col min="6" max="6" width="19.140625" customWidth="1"/>
    <col min="7" max="7" width="12.140625" customWidth="1"/>
    <col min="8" max="8" width="9" bestFit="1" customWidth="1"/>
    <col min="10" max="10" width="9.85546875" bestFit="1" customWidth="1"/>
    <col min="12" max="12" width="9" bestFit="1" customWidth="1"/>
    <col min="14" max="14" width="12.85546875" bestFit="1" customWidth="1"/>
  </cols>
  <sheetData>
    <row r="1" spans="1:3" x14ac:dyDescent="0.25">
      <c r="A1" s="12" t="s">
        <v>25</v>
      </c>
      <c r="B1" s="12" t="s">
        <v>35</v>
      </c>
      <c r="C1" s="12" t="s">
        <v>34</v>
      </c>
    </row>
    <row r="2" spans="1:3" x14ac:dyDescent="0.25">
      <c r="A2" s="12" t="s">
        <v>24</v>
      </c>
      <c r="B2" s="13" t="s">
        <v>36</v>
      </c>
      <c r="C2" s="14">
        <v>89512428.488740057</v>
      </c>
    </row>
    <row r="3" spans="1:3" x14ac:dyDescent="0.25">
      <c r="A3" s="12" t="s">
        <v>26</v>
      </c>
      <c r="B3" s="13" t="s">
        <v>30</v>
      </c>
      <c r="C3" s="14">
        <v>20255019.34958905</v>
      </c>
    </row>
    <row r="4" spans="1:3" x14ac:dyDescent="0.25">
      <c r="A4" s="12" t="s">
        <v>27</v>
      </c>
      <c r="B4" s="13" t="s">
        <v>31</v>
      </c>
      <c r="C4" s="14">
        <v>5063754.8373972625</v>
      </c>
    </row>
    <row r="5" spans="1:3" x14ac:dyDescent="0.25">
      <c r="A5" s="12" t="s">
        <v>28</v>
      </c>
      <c r="B5" s="13" t="s">
        <v>32</v>
      </c>
      <c r="C5" s="14">
        <v>-35446283.8617808</v>
      </c>
    </row>
    <row r="6" spans="1:3" x14ac:dyDescent="0.25">
      <c r="A6" s="12" t="s">
        <v>29</v>
      </c>
      <c r="B6" s="13" t="s">
        <v>33</v>
      </c>
      <c r="C6" s="14">
        <v>18054858.300000001</v>
      </c>
    </row>
    <row r="7" spans="1:3" x14ac:dyDescent="0.25">
      <c r="A7" s="15" t="s">
        <v>13</v>
      </c>
      <c r="B7" s="15"/>
      <c r="C7" s="16">
        <v>97439777.113945514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B1" sqref="B1"/>
    </sheetView>
  </sheetViews>
  <sheetFormatPr defaultRowHeight="15" x14ac:dyDescent="0.25"/>
  <cols>
    <col min="2" max="2" width="19.42578125" customWidth="1"/>
  </cols>
  <sheetData>
    <row r="1" spans="1:2" x14ac:dyDescent="0.25">
      <c r="A1" s="2"/>
      <c r="B1" s="3" t="s">
        <v>37</v>
      </c>
    </row>
    <row r="2" spans="1:2" x14ac:dyDescent="0.25">
      <c r="A2" s="4" t="s">
        <v>68</v>
      </c>
      <c r="B2" s="3">
        <v>2.5530703060281499E-5</v>
      </c>
    </row>
    <row r="3" spans="1:2" x14ac:dyDescent="0.25">
      <c r="A3" s="4" t="s">
        <v>69</v>
      </c>
      <c r="B3" s="5">
        <v>7.6917906506617101E-7</v>
      </c>
    </row>
    <row r="4" spans="1:2" x14ac:dyDescent="0.25">
      <c r="A4" s="4" t="s">
        <v>70</v>
      </c>
      <c r="B4" s="5">
        <f>[1]Results!$Q$34</f>
        <v>5.8796762295063292E-5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sqref="A1:XFD1"/>
    </sheetView>
  </sheetViews>
  <sheetFormatPr defaultRowHeight="15" x14ac:dyDescent="0.25"/>
  <cols>
    <col min="1" max="1" width="27.42578125" bestFit="1" customWidth="1"/>
    <col min="2" max="2" width="15.5703125" customWidth="1"/>
    <col min="3" max="3" width="10.140625" customWidth="1"/>
    <col min="4" max="4" width="10.28515625" customWidth="1"/>
    <col min="5" max="5" width="11.28515625" customWidth="1"/>
    <col min="6" max="6" width="14.140625" customWidth="1"/>
    <col min="7" max="7" width="13" customWidth="1"/>
  </cols>
  <sheetData>
    <row r="1" spans="1:7" x14ac:dyDescent="0.25">
      <c r="A1" s="2" t="s">
        <v>43</v>
      </c>
      <c r="B1" s="6" t="s">
        <v>68</v>
      </c>
      <c r="C1" s="6" t="s">
        <v>69</v>
      </c>
      <c r="D1" s="6" t="s">
        <v>70</v>
      </c>
      <c r="E1" s="6" t="s">
        <v>68</v>
      </c>
      <c r="F1" s="6" t="s">
        <v>69</v>
      </c>
      <c r="G1" s="6" t="s">
        <v>70</v>
      </c>
    </row>
    <row r="2" spans="1:7" x14ac:dyDescent="0.25">
      <c r="A2" s="2" t="s">
        <v>60</v>
      </c>
      <c r="B2" s="3">
        <v>4.2215289385970954E-6</v>
      </c>
      <c r="C2" s="3">
        <v>3.6639107252662745E-7</v>
      </c>
      <c r="D2" s="3">
        <v>1.0379857013702218E-5</v>
      </c>
      <c r="E2" s="7">
        <f>B2/SUM($B$6:$B$13)</f>
        <v>0.5239588727064699</v>
      </c>
      <c r="F2" s="7">
        <f>C2/SUM($C$6:$C$13)</f>
        <v>2.5216780831676235</v>
      </c>
      <c r="G2" s="7">
        <f t="shared" ref="G2:G9" si="0">D2/SUM($D$6:$D$13)</f>
        <v>0.34302705959675289</v>
      </c>
    </row>
    <row r="3" spans="1:7" x14ac:dyDescent="0.25">
      <c r="A3" s="2" t="s">
        <v>61</v>
      </c>
      <c r="B3" s="3">
        <v>6.3070634936852757E-6</v>
      </c>
      <c r="C3" s="3">
        <v>2.0166096037800773E-7</v>
      </c>
      <c r="D3" s="3">
        <v>6.4204963634990619E-6</v>
      </c>
      <c r="E3" s="7">
        <f t="shared" ref="E3:E9" si="1">B3/SUM($B$6:$B$13)</f>
        <v>0.78280687549607797</v>
      </c>
      <c r="F3" s="7">
        <f t="shared" ref="F3:F9" si="2">C3/SUM($C$6:$C$13)</f>
        <v>1.3879268960048139</v>
      </c>
      <c r="G3" s="7">
        <f t="shared" si="0"/>
        <v>0.21218057106329918</v>
      </c>
    </row>
    <row r="4" spans="1:7" x14ac:dyDescent="0.25">
      <c r="A4" s="2" t="s">
        <v>62</v>
      </c>
      <c r="B4" s="3">
        <v>6.9450769331161298E-6</v>
      </c>
      <c r="C4" s="3">
        <v>5.5830354554680007E-8</v>
      </c>
      <c r="D4" s="3">
        <v>1.1736812574770405E-5</v>
      </c>
      <c r="E4" s="7">
        <f t="shared" si="1"/>
        <v>0.86199448912093224</v>
      </c>
      <c r="F4" s="7">
        <f t="shared" si="2"/>
        <v>0.38425112403846212</v>
      </c>
      <c r="G4" s="7">
        <f t="shared" si="0"/>
        <v>0.38787088311977663</v>
      </c>
    </row>
    <row r="5" spans="1:7" x14ac:dyDescent="0.25">
      <c r="A5" s="2" t="s">
        <v>63</v>
      </c>
      <c r="B5" s="3">
        <v>4.8388400669217951E-11</v>
      </c>
      <c r="C5" s="3">
        <v>1.4869132388671943E-13</v>
      </c>
      <c r="D5" s="3">
        <v>9.749823117389385E-12</v>
      </c>
      <c r="E5" s="7">
        <f t="shared" si="1"/>
        <v>6.0057700031159689E-6</v>
      </c>
      <c r="F5" s="7">
        <f t="shared" si="2"/>
        <v>1.0233645978780484E-6</v>
      </c>
      <c r="G5" s="7">
        <f t="shared" si="0"/>
        <v>3.2220609119485843E-7</v>
      </c>
    </row>
    <row r="6" spans="1:7" x14ac:dyDescent="0.25">
      <c r="A6" s="2" t="s">
        <v>64</v>
      </c>
      <c r="B6" s="3">
        <v>1.4702635850629291E-6</v>
      </c>
      <c r="C6" s="3">
        <v>3.5934992642026497E-8</v>
      </c>
      <c r="D6" s="3">
        <v>1.8258877470633175E-5</v>
      </c>
      <c r="E6" s="7">
        <f t="shared" si="1"/>
        <v>0.18248309127236534</v>
      </c>
      <c r="F6" s="7">
        <f t="shared" si="2"/>
        <v>0.2473217557930604</v>
      </c>
      <c r="G6" s="7">
        <f t="shared" si="0"/>
        <v>0.60340802787751957</v>
      </c>
    </row>
    <row r="7" spans="1:7" x14ac:dyDescent="0.25">
      <c r="A7" s="2" t="s">
        <v>65</v>
      </c>
      <c r="B7" s="3">
        <v>1.9701194079804739E-6</v>
      </c>
      <c r="C7" s="3">
        <v>3.4712451918068063E-8</v>
      </c>
      <c r="D7" s="3">
        <v>3.0838458054861309E-6</v>
      </c>
      <c r="E7" s="7">
        <f t="shared" si="1"/>
        <v>0.2445231476834622</v>
      </c>
      <c r="F7" s="7">
        <f t="shared" si="2"/>
        <v>0.23890764753401755</v>
      </c>
      <c r="G7" s="7">
        <f t="shared" si="0"/>
        <v>0.10191301840759974</v>
      </c>
    </row>
    <row r="8" spans="1:7" x14ac:dyDescent="0.25">
      <c r="A8" s="2" t="s">
        <v>66</v>
      </c>
      <c r="B8" s="3">
        <v>1.0547963538604957E-6</v>
      </c>
      <c r="C8" s="3">
        <v>3.3011512784988771E-8</v>
      </c>
      <c r="D8" s="3">
        <v>1.4879489428502987E-6</v>
      </c>
      <c r="E8" s="7">
        <f t="shared" si="1"/>
        <v>0.13091700105396034</v>
      </c>
      <c r="F8" s="7">
        <f t="shared" si="2"/>
        <v>0.22720097328808198</v>
      </c>
      <c r="G8" s="7">
        <f t="shared" si="0"/>
        <v>4.917281134241621E-2</v>
      </c>
    </row>
    <row r="9" spans="1:7" x14ac:dyDescent="0.25">
      <c r="A9" s="2" t="s">
        <v>67</v>
      </c>
      <c r="B9" s="3">
        <v>3.5618059595784736E-6</v>
      </c>
      <c r="C9" s="3">
        <v>4.1637571570448471E-8</v>
      </c>
      <c r="D9" s="3">
        <v>7.4289143742988925E-6</v>
      </c>
      <c r="E9" s="7">
        <f t="shared" si="1"/>
        <v>0.44207675999021218</v>
      </c>
      <c r="F9" s="7">
        <f t="shared" si="2"/>
        <v>0.28656962338484004</v>
      </c>
      <c r="G9" s="7">
        <f t="shared" si="0"/>
        <v>0.24550614237246443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/>
  </sheetViews>
  <sheetFormatPr defaultRowHeight="15" x14ac:dyDescent="0.25"/>
  <cols>
    <col min="1" max="1" width="28" customWidth="1"/>
    <col min="2" max="2" width="27.7109375" customWidth="1"/>
  </cols>
  <sheetData>
    <row r="1" spans="1:4" x14ac:dyDescent="0.25">
      <c r="A1" s="2"/>
      <c r="B1" s="2" t="s">
        <v>38</v>
      </c>
      <c r="C1" s="2" t="s">
        <v>39</v>
      </c>
      <c r="D1" s="2" t="s">
        <v>40</v>
      </c>
    </row>
    <row r="2" spans="1:4" x14ac:dyDescent="0.25">
      <c r="A2" s="2" t="s">
        <v>41</v>
      </c>
      <c r="B2" s="2">
        <v>2.4915359808228603E-5</v>
      </c>
      <c r="C2" s="2">
        <v>4.506014567921673E-7</v>
      </c>
      <c r="D2" s="2">
        <v>1.6474179526076765E-7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/>
  </sheetViews>
  <sheetFormatPr defaultRowHeight="15" x14ac:dyDescent="0.25"/>
  <cols>
    <col min="1" max="1" width="28" customWidth="1"/>
    <col min="2" max="2" width="25.5703125" customWidth="1"/>
    <col min="5" max="5" width="19.42578125" customWidth="1"/>
    <col min="6" max="6" width="18.28515625" customWidth="1"/>
    <col min="8" max="8" width="30.5703125" customWidth="1"/>
  </cols>
  <sheetData>
    <row r="1" spans="1:8" ht="31.15" customHeight="1" x14ac:dyDescent="0.25">
      <c r="A1" s="2" t="s">
        <v>43</v>
      </c>
      <c r="B1" s="8" t="s">
        <v>42</v>
      </c>
      <c r="C1" s="8" t="s">
        <v>39</v>
      </c>
      <c r="D1" s="8" t="s">
        <v>40</v>
      </c>
      <c r="E1" s="8" t="s">
        <v>38</v>
      </c>
      <c r="F1" s="8" t="s">
        <v>46</v>
      </c>
      <c r="G1" s="8" t="s">
        <v>45</v>
      </c>
      <c r="H1" s="8" t="s">
        <v>47</v>
      </c>
    </row>
    <row r="2" spans="1:8" x14ac:dyDescent="0.25">
      <c r="A2" s="2" t="s">
        <v>60</v>
      </c>
      <c r="B2" s="2">
        <v>4.2215289385970954E-6</v>
      </c>
      <c r="C2" s="2">
        <v>2.9311285802130092E-7</v>
      </c>
      <c r="D2" s="2">
        <v>0</v>
      </c>
      <c r="E2" s="2">
        <v>3.9284160805757972E-6</v>
      </c>
      <c r="F2" s="2">
        <f>100*C2/B2</f>
        <v>6.9432867163693688</v>
      </c>
      <c r="G2" s="2">
        <f>100*D2/B2</f>
        <v>0</v>
      </c>
      <c r="H2" s="2">
        <f>100*E2/B2</f>
        <v>93.0567132836307</v>
      </c>
    </row>
    <row r="3" spans="1:8" x14ac:dyDescent="0.25">
      <c r="A3" s="2" t="s">
        <v>61</v>
      </c>
      <c r="B3" s="2">
        <v>6.3070634936852757E-6</v>
      </c>
      <c r="C3" s="2">
        <v>2.5849955510937942E-8</v>
      </c>
      <c r="D3" s="2">
        <v>1.3547881279146788E-7</v>
      </c>
      <c r="E3" s="2">
        <v>6.1457347253828682E-6</v>
      </c>
      <c r="F3" s="2">
        <f t="shared" ref="F3:F9" si="0">100*C3/B3</f>
        <v>0.40985722653369983</v>
      </c>
      <c r="G3" s="2">
        <f t="shared" ref="G3:G9" si="1">100*D3/B3</f>
        <v>2.1480489759951085</v>
      </c>
      <c r="H3" s="2">
        <f t="shared" ref="H3:H9" si="2">100*E3/B3</f>
        <v>97.442093797471159</v>
      </c>
    </row>
    <row r="4" spans="1:8" x14ac:dyDescent="0.25">
      <c r="A4" s="2" t="s">
        <v>62</v>
      </c>
      <c r="B4" s="2">
        <v>6.9450769331161298E-6</v>
      </c>
      <c r="C4" s="2">
        <v>2.7751360495876656E-8</v>
      </c>
      <c r="D4" s="2">
        <v>1.6912923147867308E-8</v>
      </c>
      <c r="E4" s="2">
        <v>6.900412649472384E-6</v>
      </c>
      <c r="F4" s="2">
        <f t="shared" si="0"/>
        <v>0.39958319775480333</v>
      </c>
      <c r="G4" s="2">
        <f t="shared" si="1"/>
        <v>0.24352391356849645</v>
      </c>
      <c r="H4" s="2">
        <f t="shared" si="2"/>
        <v>99.356892888676668</v>
      </c>
    </row>
    <row r="5" spans="1:8" x14ac:dyDescent="0.25">
      <c r="A5" s="2" t="s">
        <v>63</v>
      </c>
      <c r="B5" s="2">
        <v>4.8388400669217951E-11</v>
      </c>
      <c r="C5" s="2">
        <v>1.1895305910937512E-13</v>
      </c>
      <c r="D5" s="2">
        <v>0</v>
      </c>
      <c r="E5" s="2">
        <v>4.8269447610108602E-11</v>
      </c>
      <c r="F5" s="2">
        <f t="shared" si="0"/>
        <v>0.24582969774623392</v>
      </c>
      <c r="G5" s="2">
        <f t="shared" si="1"/>
        <v>0</v>
      </c>
      <c r="H5" s="2">
        <f t="shared" si="2"/>
        <v>99.754170302253826</v>
      </c>
    </row>
    <row r="6" spans="1:8" x14ac:dyDescent="0.25">
      <c r="A6" s="2" t="s">
        <v>64</v>
      </c>
      <c r="B6" s="2">
        <v>1.4702635850629291E-6</v>
      </c>
      <c r="C6" s="2">
        <v>2.8740496458364194E-8</v>
      </c>
      <c r="D6" s="2">
        <v>7.4976552569227071E-12</v>
      </c>
      <c r="E6" s="2">
        <v>1.4415155909493083E-6</v>
      </c>
      <c r="F6" s="2">
        <f t="shared" si="0"/>
        <v>1.954785301788867</v>
      </c>
      <c r="G6" s="2">
        <f t="shared" si="1"/>
        <v>5.0995313582508387E-4</v>
      </c>
      <c r="H6" s="2">
        <f t="shared" si="2"/>
        <v>98.044704745075322</v>
      </c>
    </row>
    <row r="7" spans="1:8" x14ac:dyDescent="0.25">
      <c r="A7" s="2" t="s">
        <v>65</v>
      </c>
      <c r="B7" s="2">
        <v>1.9701194079804739E-6</v>
      </c>
      <c r="C7" s="2">
        <v>2.4913422907532204E-8</v>
      </c>
      <c r="D7" s="2">
        <v>2.8565386269221784E-9</v>
      </c>
      <c r="E7" s="2">
        <v>1.9423494464460179E-6</v>
      </c>
      <c r="F7" s="2">
        <f t="shared" si="0"/>
        <v>1.2645641074654661</v>
      </c>
      <c r="G7" s="2">
        <f t="shared" si="1"/>
        <v>0.14499317225905375</v>
      </c>
      <c r="H7" s="2">
        <f t="shared" si="2"/>
        <v>98.590442720275405</v>
      </c>
    </row>
    <row r="8" spans="1:8" x14ac:dyDescent="0.25">
      <c r="A8" s="2" t="s">
        <v>66</v>
      </c>
      <c r="B8" s="2">
        <v>1.0547963538604957E-6</v>
      </c>
      <c r="C8" s="2">
        <v>2.640920388977292E-8</v>
      </c>
      <c r="D8" s="2">
        <v>6.3382180322091926E-15</v>
      </c>
      <c r="E8" s="2">
        <v>1.0283871436325041E-6</v>
      </c>
      <c r="F8" s="2">
        <f t="shared" si="0"/>
        <v>2.5037253677562221</v>
      </c>
      <c r="G8" s="2">
        <f t="shared" si="1"/>
        <v>6.0089495086057789E-7</v>
      </c>
      <c r="H8" s="2">
        <f t="shared" si="2"/>
        <v>97.496274031348761</v>
      </c>
    </row>
    <row r="9" spans="1:8" x14ac:dyDescent="0.25">
      <c r="A9" s="2" t="s">
        <v>67</v>
      </c>
      <c r="B9" s="2">
        <v>3.5618059595784736E-6</v>
      </c>
      <c r="C9" s="2">
        <v>2.3824040555323388E-8</v>
      </c>
      <c r="D9" s="2">
        <v>9.486016701035344E-9</v>
      </c>
      <c r="E9" s="2">
        <v>3.5284959023221139E-6</v>
      </c>
      <c r="F9" s="2">
        <f t="shared" si="0"/>
        <v>0.66887530723719923</v>
      </c>
      <c r="G9" s="2">
        <f t="shared" si="1"/>
        <v>0.26632603821455725</v>
      </c>
      <c r="H9" s="2">
        <f t="shared" si="2"/>
        <v>99.064798654548213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/>
  </sheetViews>
  <sheetFormatPr defaultRowHeight="15" x14ac:dyDescent="0.25"/>
  <cols>
    <col min="1" max="1" width="28.5703125" customWidth="1"/>
  </cols>
  <sheetData>
    <row r="1" spans="1:3" x14ac:dyDescent="0.25">
      <c r="A1" s="2"/>
      <c r="B1" s="2" t="s">
        <v>40</v>
      </c>
      <c r="C1" s="2" t="s">
        <v>39</v>
      </c>
    </row>
    <row r="2" spans="1:3" x14ac:dyDescent="0.25">
      <c r="A2" s="2" t="s">
        <v>41</v>
      </c>
      <c r="B2" s="2">
        <v>2.0592724407596019E-7</v>
      </c>
      <c r="C2" s="2">
        <v>5.6325182099021095E-7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/>
  </sheetViews>
  <sheetFormatPr defaultRowHeight="15" x14ac:dyDescent="0.25"/>
  <cols>
    <col min="1" max="1" width="27.42578125" bestFit="1" customWidth="1"/>
  </cols>
  <sheetData>
    <row r="1" spans="1:6" x14ac:dyDescent="0.25">
      <c r="A1" s="2" t="s">
        <v>43</v>
      </c>
      <c r="B1" s="2" t="s">
        <v>13</v>
      </c>
      <c r="C1" s="2" t="s">
        <v>39</v>
      </c>
      <c r="D1" s="2" t="s">
        <v>40</v>
      </c>
      <c r="E1" s="2" t="s">
        <v>44</v>
      </c>
      <c r="F1" s="2" t="s">
        <v>45</v>
      </c>
    </row>
    <row r="2" spans="1:6" x14ac:dyDescent="0.25">
      <c r="A2" s="2" t="s">
        <v>60</v>
      </c>
      <c r="B2" s="2">
        <v>3.6639107252662745E-7</v>
      </c>
      <c r="C2" s="2">
        <v>3.6639107252662745E-7</v>
      </c>
      <c r="D2" s="2">
        <v>0</v>
      </c>
      <c r="E2" s="2">
        <f>100*C2/B2</f>
        <v>100</v>
      </c>
      <c r="F2" s="2">
        <f>100*D2/B2</f>
        <v>0</v>
      </c>
    </row>
    <row r="3" spans="1:6" x14ac:dyDescent="0.25">
      <c r="A3" s="2" t="s">
        <v>61</v>
      </c>
      <c r="B3" s="2">
        <v>2.0166096037800773E-7</v>
      </c>
      <c r="C3" s="2">
        <v>3.2312444388672471E-8</v>
      </c>
      <c r="D3" s="2">
        <v>1.6934851598933552E-7</v>
      </c>
      <c r="E3" s="2">
        <f t="shared" ref="E3:E9" si="0">100*C3/B3</f>
        <v>16.023153082333693</v>
      </c>
      <c r="F3" s="2">
        <f t="shared" ref="F3:F9" si="1">100*D3/B3</f>
        <v>83.97684691766645</v>
      </c>
    </row>
    <row r="4" spans="1:6" x14ac:dyDescent="0.25">
      <c r="A4" s="2" t="s">
        <v>62</v>
      </c>
      <c r="B4" s="2">
        <v>5.5830354554680007E-8</v>
      </c>
      <c r="C4" s="2">
        <v>3.4689200619845957E-8</v>
      </c>
      <c r="D4" s="2">
        <v>2.1141153934834119E-8</v>
      </c>
      <c r="E4" s="2">
        <f t="shared" si="0"/>
        <v>62.133226443818302</v>
      </c>
      <c r="F4" s="2">
        <f t="shared" si="1"/>
        <v>37.866773556181819</v>
      </c>
    </row>
    <row r="5" spans="1:6" x14ac:dyDescent="0.25">
      <c r="A5" s="2" t="s">
        <v>63</v>
      </c>
      <c r="B5" s="2">
        <v>1.4869132388671943E-13</v>
      </c>
      <c r="C5" s="2">
        <v>1.4869132388671943E-13</v>
      </c>
      <c r="D5" s="2">
        <v>0</v>
      </c>
      <c r="E5" s="2">
        <f t="shared" si="0"/>
        <v>99.999999999999986</v>
      </c>
      <c r="F5" s="2">
        <f t="shared" si="1"/>
        <v>0</v>
      </c>
    </row>
    <row r="6" spans="1:6" x14ac:dyDescent="0.25">
      <c r="A6" s="2" t="s">
        <v>64</v>
      </c>
      <c r="B6" s="2">
        <v>3.5934992642026497E-8</v>
      </c>
      <c r="C6" s="2">
        <v>3.5925620572955298E-8</v>
      </c>
      <c r="D6" s="2">
        <v>9.3720690711533455E-12</v>
      </c>
      <c r="E6" s="2">
        <f t="shared" si="0"/>
        <v>99.973919379462345</v>
      </c>
      <c r="F6" s="2">
        <f t="shared" si="1"/>
        <v>2.6080620537521897E-2</v>
      </c>
    </row>
    <row r="7" spans="1:6" x14ac:dyDescent="0.25">
      <c r="A7" s="2" t="s">
        <v>65</v>
      </c>
      <c r="B7" s="2">
        <v>3.4712451918068063E-8</v>
      </c>
      <c r="C7" s="2">
        <v>3.1141778634415327E-8</v>
      </c>
      <c r="D7" s="2">
        <v>3.5706732836527193E-9</v>
      </c>
      <c r="E7" s="2">
        <f t="shared" si="0"/>
        <v>89.713566497461457</v>
      </c>
      <c r="F7" s="2">
        <f t="shared" si="1"/>
        <v>10.286433502538495</v>
      </c>
    </row>
    <row r="8" spans="1:6" x14ac:dyDescent="0.25">
      <c r="A8" s="2" t="s">
        <v>66</v>
      </c>
      <c r="B8" s="2">
        <v>3.3011512784988771E-8</v>
      </c>
      <c r="C8" s="2">
        <v>3.3011504862216256E-8</v>
      </c>
      <c r="D8" s="2">
        <v>7.9227725402614461E-15</v>
      </c>
      <c r="E8" s="2">
        <f t="shared" si="0"/>
        <v>99.999975999971383</v>
      </c>
      <c r="F8" s="2">
        <f t="shared" si="1"/>
        <v>2.4000028692608552E-5</v>
      </c>
    </row>
    <row r="9" spans="1:6" x14ac:dyDescent="0.25">
      <c r="A9" s="2" t="s">
        <v>67</v>
      </c>
      <c r="B9" s="2">
        <v>4.1637571570448471E-8</v>
      </c>
      <c r="C9" s="2">
        <v>2.9780050694154285E-8</v>
      </c>
      <c r="D9" s="2">
        <v>1.1857520876294121E-8</v>
      </c>
      <c r="E9" s="2">
        <f t="shared" si="0"/>
        <v>71.522064258161848</v>
      </c>
      <c r="F9" s="2">
        <f t="shared" si="1"/>
        <v>28.477935741837996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/>
  </sheetViews>
  <sheetFormatPr defaultRowHeight="15" x14ac:dyDescent="0.25"/>
  <cols>
    <col min="1" max="1" width="26.28515625" bestFit="1" customWidth="1"/>
  </cols>
  <sheetData>
    <row r="1" spans="1:4" x14ac:dyDescent="0.25">
      <c r="A1" s="2"/>
      <c r="B1" s="2" t="s">
        <v>40</v>
      </c>
      <c r="C1" s="2" t="s">
        <v>39</v>
      </c>
      <c r="D1" s="2" t="s">
        <v>48</v>
      </c>
    </row>
    <row r="2" spans="1:4" x14ac:dyDescent="0.25">
      <c r="A2" s="2" t="s">
        <v>41</v>
      </c>
      <c r="B2" s="2">
        <v>2.0592724407596017E-7</v>
      </c>
      <c r="C2" s="2">
        <v>5.6325182099021085E-7</v>
      </c>
      <c r="D2" s="2">
        <v>5.8027583229997187E-5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Table 1</vt:lpstr>
      <vt:lpstr>Table 2</vt:lpstr>
      <vt:lpstr>Fig 1a</vt:lpstr>
      <vt:lpstr>Fig 1b</vt:lpstr>
      <vt:lpstr>Fig 2a</vt:lpstr>
      <vt:lpstr>Fig 2b</vt:lpstr>
      <vt:lpstr>Fig 3a</vt:lpstr>
      <vt:lpstr>Fig 3b</vt:lpstr>
      <vt:lpstr>Fig 4a</vt:lpstr>
      <vt:lpstr>Fig 4b</vt:lpstr>
      <vt:lpstr>Fig 5</vt:lpstr>
      <vt:lpstr>Fig 6</vt:lpstr>
    </vt:vector>
  </TitlesOfParts>
  <Company>University of Illinois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Dastgheib, Seyed Abolfazl</dc:creator>
  <cp:lastModifiedBy>Patterson, Craig</cp:lastModifiedBy>
  <dcterms:created xsi:type="dcterms:W3CDTF">2018-02-02T18:47:36Z</dcterms:created>
  <dcterms:modified xsi:type="dcterms:W3CDTF">2018-05-29T18:19:03Z</dcterms:modified>
</cp:coreProperties>
</file>