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mbeddings/oleObject4.bin" ContentType="application/vnd.openxmlformats-officedocument.oleObject"/>
  <Override PartName="/xl/drawings/drawing7.xml" ContentType="application/vnd.openxmlformats-officedocument.drawing+xml"/>
  <Override PartName="/xl/embeddings/oleObject5.bin" ContentType="application/vnd.openxmlformats-officedocument.oleObject"/>
  <Override PartName="/xl/drawings/drawing8.xml" ContentType="application/vnd.openxmlformats-officedocument.drawing+xml"/>
  <Override PartName="/xl/embeddings/oleObject6.bin" ContentType="application/vnd.openxmlformats-officedocument.oleObject"/>
  <Override PartName="/xl/drawings/drawing9.xml" ContentType="application/vnd.openxmlformats-officedocument.drawing+xml"/>
  <Override PartName="/xl/embeddings/oleObject7.bin" ContentType="application/vnd.openxmlformats-officedocument.oleObject"/>
  <Override PartName="/xl/drawings/drawing10.xml" ContentType="application/vnd.openxmlformats-officedocument.drawing+xml"/>
  <Override PartName="/xl/embeddings/oleObject8.bin" ContentType="application/vnd.openxmlformats-officedocument.oleObject"/>
  <Override PartName="/xl/drawings/drawing11.xml" ContentType="application/vnd.openxmlformats-officedocument.drawing+xml"/>
  <Override PartName="/xl/embeddings/oleObject9.bin" ContentType="application/vnd.openxmlformats-officedocument.oleObject"/>
  <Override PartName="/xl/drawings/drawing12.xml" ContentType="application/vnd.openxmlformats-officedocument.drawing+xml"/>
  <Override PartName="/xl/embeddings/oleObject10.bin" ContentType="application/vnd.openxmlformats-officedocument.oleObject"/>
  <Override PartName="/xl/drawings/drawing13.xml" ContentType="application/vnd.openxmlformats-officedocument.drawing+xml"/>
  <Override PartName="/xl/embeddings/oleObject11.bin" ContentType="application/vnd.openxmlformats-officedocument.oleObject"/>
  <Override PartName="/xl/drawings/drawing14.xml" ContentType="application/vnd.openxmlformats-officedocument.drawing+xml"/>
  <Override PartName="/xl/embeddings/oleObject12.bin" ContentType="application/vnd.openxmlformats-officedocument.oleObject"/>
  <Override PartName="/xl/drawings/drawing15.xml" ContentType="application/vnd.openxmlformats-officedocument.drawing+xml"/>
  <Override PartName="/xl/embeddings/oleObject13.bin" ContentType="application/vnd.openxmlformats-officedocument.oleObject"/>
  <Override PartName="/xl/drawings/drawing16.xml" ContentType="application/vnd.openxmlformats-officedocument.drawing+xml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L:\Priv\TKDosimetry\Nichols\OECD ring trial electonic study report\"/>
    </mc:Choice>
  </mc:AlternateContent>
  <bookViews>
    <workbookView xWindow="0" yWindow="0" windowWidth="15210" windowHeight="7590" firstSheet="24" activeTab="27"/>
  </bookViews>
  <sheets>
    <sheet name="Metadata" sheetId="1" r:id="rId1"/>
    <sheet name="Figure 1" sheetId="2" r:id="rId2"/>
    <sheet name="Figure 2" sheetId="3" r:id="rId3"/>
    <sheet name="Figure 3" sheetId="4" r:id="rId4"/>
    <sheet name="Figure 4" sheetId="5" r:id="rId5"/>
    <sheet name="Figure 5" sheetId="6" r:id="rId6"/>
    <sheet name="Figure 6" sheetId="7" r:id="rId7"/>
    <sheet name="Figure 7" sheetId="8" r:id="rId8"/>
    <sheet name="Table 1" sheetId="9" r:id="rId9"/>
    <sheet name="Table 2" sheetId="10" r:id="rId10"/>
    <sheet name="Table S1" sheetId="11" r:id="rId11"/>
    <sheet name="Table S2" sheetId="12" r:id="rId12"/>
    <sheet name="Table S3" sheetId="33" r:id="rId13"/>
    <sheet name="TableS4" sheetId="32" r:id="rId14"/>
    <sheet name="Figure S1" sheetId="18" r:id="rId15"/>
    <sheet name="Figure S2" sheetId="17" r:id="rId16"/>
    <sheet name="Figure S3" sheetId="16" r:id="rId17"/>
    <sheet name="Figure S4" sheetId="15" r:id="rId18"/>
    <sheet name="Figure S5" sheetId="19" r:id="rId19"/>
    <sheet name="Figure S6" sheetId="20" r:id="rId20"/>
    <sheet name="Figure S7" sheetId="21" r:id="rId21"/>
    <sheet name="Figure S8" sheetId="22" r:id="rId22"/>
    <sheet name="Figure S9" sheetId="23" r:id="rId23"/>
    <sheet name="Table S5" sheetId="24" r:id="rId24"/>
    <sheet name="Table S6" sheetId="34" r:id="rId25"/>
    <sheet name="Table S7" sheetId="26" r:id="rId26"/>
    <sheet name="Table S8" sheetId="27" r:id="rId27"/>
    <sheet name="Table S9" sheetId="28" r:id="rId28"/>
    <sheet name="Hepatocyte BCF model" sheetId="35" r:id="rId29"/>
    <sheet name="S9 BCF model" sheetId="36" r:id="rId30"/>
  </sheets>
  <definedNames>
    <definedName name="ADOC" localSheetId="29">'S9 BCF model'!$C$52</definedName>
    <definedName name="ADOC">'Hepatocyte BCF model'!$C$52</definedName>
    <definedName name="APOC" localSheetId="29">'S9 BCF model'!$C$50</definedName>
    <definedName name="APOC">'Hepatocyte BCF model'!$C$50</definedName>
    <definedName name="BCFP" localSheetId="29">'S9 BCF model'!$C$66</definedName>
    <definedName name="BCFP">'Hepatocyte BCF model'!$C$66</definedName>
    <definedName name="BWGHEP">'Hepatocyte BCF model'!$C$12</definedName>
    <definedName name="BWGM" localSheetId="29">'S9 BCF model'!$C$23</definedName>
    <definedName name="BWGM">'Hepatocyte BCF model'!$C$23</definedName>
    <definedName name="BWGSNINE">'S9 BCF model'!$C$12</definedName>
    <definedName name="BWKGM" localSheetId="29">'S9 BCF model'!$C$25</definedName>
    <definedName name="BWKGM">'Hepatocyte BCF model'!$C$25</definedName>
    <definedName name="CDOC" localSheetId="29">'S9 BCF model'!$C$46</definedName>
    <definedName name="CDOC">'Hepatocyte BCF model'!$C$46</definedName>
    <definedName name="CFISHSS" localSheetId="29">'S9 BCF model'!$C$97</definedName>
    <definedName name="CFISHSS">'Hepatocyte BCF model'!$C$97</definedName>
    <definedName name="CHEP">'Hepatocyte BCF model'!$C$14</definedName>
    <definedName name="CLH" localSheetId="29">'S9 BCF model'!$C$82</definedName>
    <definedName name="CLH">'Hepatocyte BCF model'!$C$82</definedName>
    <definedName name="CLINVITROINT" localSheetId="29">'S9 BCF model'!$C$70</definedName>
    <definedName name="CLINVITROINT">'Hepatocyte BCF model'!$C$70</definedName>
    <definedName name="CLINVIVOINT" localSheetId="29">'S9 BCF model'!$C$72</definedName>
    <definedName name="CLINVIVOINT">'Hepatocyte BCF model'!$C$72</definedName>
    <definedName name="CLINVIVOINTS9CORR">'Hepatocyte BCF model'!#REF!</definedName>
    <definedName name="CLINVIVOINTTEN">'S9 BCF model'!$C$74</definedName>
    <definedName name="CLINVIVOINTTENCORR">'S9 BCF model'!#REF!</definedName>
    <definedName name="CPOC" localSheetId="29">'S9 BCF model'!$C$48</definedName>
    <definedName name="CPOC">'Hepatocyte BCF model'!$C$48</definedName>
    <definedName name="CSNINE">'S9 BCF model'!$C$14</definedName>
    <definedName name="CWFD" localSheetId="29">'S9 BCF model'!$C$87</definedName>
    <definedName name="CWFD">'Hepatocyte BCF model'!$C$87</definedName>
    <definedName name="CWTOT" localSheetId="29">'S9 BCF model'!$C$44</definedName>
    <definedName name="CWTOT">'Hepatocyte BCF model'!$C$44</definedName>
    <definedName name="FU" localSheetId="29">'S9 BCF model'!$C$62</definedName>
    <definedName name="FU">'Hepatocyte BCF model'!$C$62</definedName>
    <definedName name="FUONE" localSheetId="29">'S9 BCF model'!$C$64</definedName>
    <definedName name="FUONE">'Hepatocyte BCF model'!$C$64</definedName>
    <definedName name="KE" localSheetId="29">'S9 BCF model'!$C$93</definedName>
    <definedName name="KE">'Hepatocyte BCF model'!$C$93</definedName>
    <definedName name="KG" localSheetId="29">'S9 BCF model'!$C$95</definedName>
    <definedName name="KG">'Hepatocyte BCF model'!$C$95</definedName>
    <definedName name="KMET" localSheetId="29">'S9 BCF model'!$C$85</definedName>
    <definedName name="KMET">'Hepatocyte BCF model'!$C$85</definedName>
    <definedName name="KONE" localSheetId="29">'S9 BCF model'!$C$89</definedName>
    <definedName name="KONE">'Hepatocyte BCF model'!$C$89</definedName>
    <definedName name="KOW" localSheetId="29">'S9 BCF model'!$C$58</definedName>
    <definedName name="KOW">'Hepatocyte BCF model'!$C$58</definedName>
    <definedName name="KTWO" localSheetId="29">'S9 BCF model'!$C$91</definedName>
    <definedName name="KTWO">'Hepatocyte BCF model'!$C$91</definedName>
    <definedName name="LFBW" localSheetId="29">'S9 BCF model'!$C$29</definedName>
    <definedName name="LFBW">'Hepatocyte BCF model'!$C$29</definedName>
    <definedName name="LHEP">'Hepatocyte BCF model'!$C$16</definedName>
    <definedName name="LOGKOW" localSheetId="29">'S9 BCF model'!$C$42</definedName>
    <definedName name="LOGKOW">'Hepatocyte BCF model'!$C$42</definedName>
    <definedName name="LSNINE">'S9 BCF model'!$C$16</definedName>
    <definedName name="PBW" localSheetId="29">'S9 BCF model'!$C$60</definedName>
    <definedName name="PBW">'Hepatocyte BCF model'!$C$60</definedName>
    <definedName name="QC" localSheetId="29">'S9 BCF model'!$C$78</definedName>
    <definedName name="QC">'Hepatocyte BCF model'!$C$78</definedName>
    <definedName name="QH" localSheetId="29">'S9 BCF model'!$C$80</definedName>
    <definedName name="QH">'Hepatocyte BCF model'!$C$80</definedName>
    <definedName name="QHFRAC" localSheetId="29">'S9 BCF model'!$C$31</definedName>
    <definedName name="QHFRAC">'Hepatocyte BCF model'!$C$31</definedName>
    <definedName name="RATE" localSheetId="29">'S9 BCF model'!$C$10</definedName>
    <definedName name="RATE">'Hepatocyte BCF model'!$C$10</definedName>
    <definedName name="S9REC" localSheetId="29">'S9 BCF model'!#REF!</definedName>
    <definedName name="S9REC">'Hepatocyte BCF model'!#REF!</definedName>
    <definedName name="T" localSheetId="29">'S9 BCF model'!$C$27</definedName>
    <definedName name="T">'Hepatocyte BCF model'!$C$27</definedName>
    <definedName name="VDBL" localSheetId="29">'S9 BCF model'!$C$68</definedName>
    <definedName name="VDBL">'Hepatocyte BCF model'!$C$68</definedName>
    <definedName name="VLWB" localSheetId="29">'S9 BCF model'!$C$33</definedName>
    <definedName name="VLWB">'Hepatocyte BCF model'!$C$33</definedName>
    <definedName name="VWBL" localSheetId="29">'S9 BCF model'!$C$35</definedName>
    <definedName name="VWBL">'Hepatocyte BCF model'!$C$35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0" i="10" l="1"/>
  <c r="N40" i="10"/>
  <c r="M40" i="10"/>
  <c r="L40" i="10"/>
  <c r="K40" i="10"/>
  <c r="R40" i="10" s="1"/>
  <c r="O25" i="10"/>
  <c r="N25" i="10"/>
  <c r="M25" i="10"/>
  <c r="L25" i="10"/>
  <c r="K25" i="10"/>
  <c r="Q40" i="10" l="1"/>
  <c r="R25" i="10"/>
  <c r="Q25" i="10"/>
  <c r="H40" i="10" l="1"/>
  <c r="G40" i="10"/>
  <c r="F40" i="10"/>
  <c r="E40" i="10"/>
  <c r="O70" i="10" l="1"/>
  <c r="N70" i="10"/>
  <c r="M70" i="10"/>
  <c r="L70" i="10"/>
  <c r="K70" i="10"/>
  <c r="O55" i="10"/>
  <c r="N55" i="10"/>
  <c r="M55" i="10"/>
  <c r="L55" i="10"/>
  <c r="K55" i="10"/>
  <c r="R55" i="10" l="1"/>
  <c r="Q70" i="10"/>
  <c r="Q55" i="10"/>
  <c r="R70" i="10"/>
  <c r="C78" i="36" l="1"/>
  <c r="C80" i="36" s="1"/>
  <c r="C70" i="36"/>
  <c r="C72" i="36" s="1"/>
  <c r="C74" i="36" s="1"/>
  <c r="C62" i="36"/>
  <c r="C60" i="36"/>
  <c r="C58" i="36"/>
  <c r="C89" i="36" s="1"/>
  <c r="C25" i="36"/>
  <c r="C93" i="36" s="1"/>
  <c r="C91" i="36" l="1"/>
  <c r="C82" i="36"/>
  <c r="C66" i="36"/>
  <c r="C68" i="36" s="1"/>
  <c r="C87" i="36"/>
  <c r="C85" i="36" l="1"/>
  <c r="C97" i="36" s="1"/>
  <c r="C101" i="36" l="1"/>
  <c r="C99" i="36"/>
  <c r="C78" i="35" l="1"/>
  <c r="C80" i="35" s="1"/>
  <c r="C70" i="35"/>
  <c r="C72" i="35" s="1"/>
  <c r="C74" i="35" s="1"/>
  <c r="C60" i="35"/>
  <c r="C62" i="35" s="1"/>
  <c r="C58" i="35"/>
  <c r="C25" i="35"/>
  <c r="C93" i="35" s="1"/>
  <c r="C89" i="35" l="1"/>
  <c r="C91" i="35"/>
  <c r="C82" i="35"/>
  <c r="C66" i="35"/>
  <c r="C68" i="35" s="1"/>
  <c r="C87" i="35"/>
  <c r="C85" i="35" l="1"/>
  <c r="C97" i="35" s="1"/>
  <c r="C101" i="35" l="1"/>
  <c r="C99" i="35"/>
  <c r="H70" i="10" l="1"/>
  <c r="G70" i="10"/>
  <c r="F70" i="10"/>
  <c r="E70" i="10"/>
  <c r="D70" i="10"/>
  <c r="H55" i="10"/>
  <c r="G55" i="10"/>
  <c r="F55" i="10"/>
  <c r="E55" i="10"/>
  <c r="D55" i="10"/>
  <c r="D40" i="10"/>
  <c r="H25" i="10"/>
  <c r="G25" i="10"/>
  <c r="F25" i="10"/>
  <c r="E25" i="10"/>
  <c r="D25" i="10"/>
  <c r="F187" i="26" l="1"/>
  <c r="E187" i="26"/>
  <c r="F184" i="26"/>
  <c r="E184" i="26"/>
  <c r="F181" i="26"/>
  <c r="E181" i="26"/>
  <c r="F178" i="26"/>
  <c r="E178" i="26"/>
  <c r="F172" i="26"/>
  <c r="E172" i="26"/>
  <c r="F169" i="26" l="1"/>
  <c r="E169" i="26"/>
  <c r="F166" i="26"/>
  <c r="E166" i="26"/>
  <c r="F163" i="26"/>
  <c r="E163" i="26"/>
  <c r="F160" i="26"/>
  <c r="E160" i="26"/>
  <c r="F154" i="26"/>
  <c r="E154" i="26"/>
  <c r="F147" i="26" l="1"/>
  <c r="E147" i="26"/>
  <c r="F150" i="26"/>
  <c r="E150" i="26"/>
  <c r="F144" i="26"/>
  <c r="E144" i="26"/>
  <c r="F141" i="26"/>
  <c r="E141" i="26"/>
  <c r="F138" i="26"/>
  <c r="E138" i="26"/>
  <c r="F135" i="26"/>
  <c r="E135" i="26"/>
  <c r="F132" i="26" l="1"/>
  <c r="E132" i="26"/>
  <c r="F129" i="26"/>
  <c r="E129" i="26"/>
  <c r="F126" i="26"/>
  <c r="E126" i="26"/>
  <c r="F123" i="26"/>
  <c r="E123" i="26"/>
  <c r="F120" i="26"/>
  <c r="E120" i="26"/>
  <c r="F117" i="26"/>
  <c r="E117" i="26"/>
  <c r="F113" i="26" l="1"/>
  <c r="E113" i="26"/>
  <c r="F110" i="26"/>
  <c r="E110" i="26"/>
  <c r="F107" i="26"/>
  <c r="E107" i="26"/>
  <c r="F104" i="26"/>
  <c r="E104" i="26"/>
  <c r="F101" i="26" l="1"/>
  <c r="E101" i="26"/>
  <c r="F98" i="26"/>
  <c r="E98" i="26"/>
  <c r="F95" i="26" l="1"/>
  <c r="E95" i="26"/>
  <c r="F92" i="26"/>
  <c r="E92" i="26"/>
  <c r="F89" i="26"/>
  <c r="E89" i="26"/>
  <c r="F86" i="26"/>
  <c r="E86" i="26"/>
  <c r="F83" i="26"/>
  <c r="E83" i="26"/>
  <c r="F80" i="26"/>
  <c r="E80" i="26"/>
  <c r="F76" i="26" l="1"/>
  <c r="E76" i="26"/>
  <c r="F73" i="26"/>
  <c r="E73" i="26"/>
  <c r="F70" i="26"/>
  <c r="E70" i="26"/>
  <c r="F67" i="26"/>
  <c r="E67" i="26"/>
  <c r="F64" i="26"/>
  <c r="E64" i="26"/>
  <c r="F58" i="26" l="1"/>
  <c r="E58" i="26"/>
  <c r="F61" i="26"/>
  <c r="E61" i="26"/>
  <c r="F55" i="26" l="1"/>
  <c r="E55" i="26"/>
  <c r="F52" i="26" l="1"/>
  <c r="E52" i="26"/>
  <c r="F49" i="26"/>
  <c r="E49" i="26"/>
  <c r="F46" i="26"/>
  <c r="E46" i="26"/>
  <c r="F43" i="26"/>
  <c r="E43" i="26"/>
  <c r="F36" i="26" l="1"/>
  <c r="E36" i="26"/>
  <c r="F39" i="26"/>
  <c r="E39" i="26"/>
  <c r="F33" i="26"/>
  <c r="E33" i="26"/>
  <c r="F30" i="26"/>
  <c r="E30" i="26"/>
  <c r="F27" i="26" l="1"/>
  <c r="E27" i="26"/>
  <c r="F24" i="26" l="1"/>
  <c r="E24" i="26"/>
  <c r="F21" i="26"/>
  <c r="E21" i="26"/>
  <c r="F18" i="26"/>
  <c r="E18" i="26"/>
  <c r="F15" i="26"/>
  <c r="E15" i="26"/>
  <c r="F12" i="26"/>
  <c r="E12" i="26"/>
  <c r="F9" i="26" l="1"/>
  <c r="E9" i="26"/>
  <c r="F6" i="26"/>
  <c r="E6" i="26"/>
  <c r="E97" i="34" l="1"/>
  <c r="D97" i="34"/>
  <c r="E94" i="34"/>
  <c r="D94" i="34"/>
  <c r="E91" i="34"/>
  <c r="D91" i="34"/>
  <c r="E88" i="34"/>
  <c r="D88" i="34"/>
  <c r="E85" i="34"/>
  <c r="D85" i="34"/>
  <c r="E82" i="34"/>
  <c r="D82" i="34"/>
  <c r="D78" i="34"/>
  <c r="D75" i="34"/>
  <c r="D72" i="34"/>
  <c r="D69" i="34"/>
  <c r="D66" i="34"/>
  <c r="D63" i="34"/>
  <c r="E78" i="34"/>
  <c r="E75" i="34"/>
  <c r="E72" i="34"/>
  <c r="E69" i="34"/>
  <c r="E66" i="34"/>
  <c r="E63" i="34"/>
  <c r="E59" i="34"/>
  <c r="D59" i="34"/>
  <c r="E56" i="34"/>
  <c r="D56" i="34"/>
  <c r="E53" i="34"/>
  <c r="D53" i="34"/>
  <c r="E50" i="34"/>
  <c r="D50" i="34"/>
  <c r="E47" i="34"/>
  <c r="D47" i="34"/>
  <c r="E44" i="34"/>
  <c r="D44" i="34"/>
  <c r="E40" i="34"/>
  <c r="D40" i="34"/>
  <c r="E37" i="34"/>
  <c r="D37" i="34"/>
  <c r="E34" i="34"/>
  <c r="D34" i="34"/>
  <c r="E31" i="34"/>
  <c r="D31" i="34"/>
  <c r="E28" i="34"/>
  <c r="D28" i="34"/>
  <c r="E25" i="34"/>
  <c r="D25" i="34"/>
  <c r="E18" i="34"/>
  <c r="D18" i="34"/>
  <c r="E21" i="34"/>
  <c r="D21" i="34"/>
  <c r="E15" i="34"/>
  <c r="D15" i="34"/>
  <c r="E12" i="34"/>
  <c r="D12" i="34"/>
  <c r="E9" i="34"/>
  <c r="D9" i="34"/>
  <c r="E6" i="34"/>
  <c r="D6" i="34"/>
  <c r="E97" i="24"/>
  <c r="D97" i="24"/>
  <c r="E94" i="24"/>
  <c r="D94" i="24"/>
  <c r="E91" i="24"/>
  <c r="D91" i="24"/>
  <c r="E88" i="24"/>
  <c r="D88" i="24"/>
  <c r="E85" i="24"/>
  <c r="D85" i="24"/>
  <c r="E82" i="24"/>
  <c r="D82" i="24"/>
  <c r="E78" i="24"/>
  <c r="D78" i="24"/>
  <c r="E75" i="24"/>
  <c r="D75" i="24"/>
  <c r="E72" i="24"/>
  <c r="D72" i="24"/>
  <c r="E69" i="24"/>
  <c r="D69" i="24"/>
  <c r="E66" i="24"/>
  <c r="D66" i="24"/>
  <c r="E63" i="24"/>
  <c r="D63" i="24"/>
  <c r="D59" i="24"/>
  <c r="E59" i="24"/>
  <c r="E56" i="24"/>
  <c r="D56" i="24"/>
  <c r="E53" i="24"/>
  <c r="D53" i="24"/>
  <c r="E50" i="24"/>
  <c r="D50" i="24"/>
  <c r="E47" i="24"/>
  <c r="D47" i="24"/>
  <c r="E44" i="24"/>
  <c r="D44" i="24"/>
  <c r="E40" i="24"/>
  <c r="D40" i="24"/>
  <c r="E37" i="24"/>
  <c r="D37" i="24"/>
  <c r="E34" i="24"/>
  <c r="D34" i="24"/>
  <c r="E31" i="24"/>
  <c r="D31" i="24"/>
  <c r="E28" i="24"/>
  <c r="D28" i="24"/>
  <c r="E25" i="24"/>
  <c r="D25" i="24"/>
  <c r="E21" i="24"/>
  <c r="E18" i="24"/>
  <c r="E15" i="24"/>
  <c r="E12" i="24"/>
  <c r="D21" i="24"/>
  <c r="D18" i="24"/>
  <c r="D15" i="24"/>
  <c r="D12" i="24"/>
  <c r="E9" i="24" l="1"/>
  <c r="E6" i="24"/>
  <c r="D9" i="24" l="1"/>
  <c r="D6" i="24"/>
  <c r="D7" i="33" l="1"/>
  <c r="F7" i="33"/>
  <c r="H7" i="33"/>
  <c r="J7" i="33"/>
  <c r="L7" i="33"/>
  <c r="N7" i="33"/>
  <c r="D8" i="33"/>
  <c r="F8" i="33"/>
  <c r="H8" i="33"/>
  <c r="J8" i="33"/>
  <c r="L8" i="33"/>
  <c r="N8" i="33"/>
  <c r="D15" i="33"/>
  <c r="F15" i="33"/>
  <c r="H15" i="33"/>
  <c r="J15" i="33"/>
  <c r="L15" i="33"/>
  <c r="N15" i="33"/>
  <c r="D16" i="33"/>
  <c r="F16" i="33"/>
  <c r="H16" i="33"/>
  <c r="J16" i="33"/>
  <c r="L16" i="33"/>
  <c r="N16" i="33"/>
  <c r="D21" i="33"/>
  <c r="F21" i="33"/>
  <c r="H21" i="33"/>
  <c r="J21" i="33"/>
  <c r="L21" i="33"/>
  <c r="L41" i="33" s="1"/>
  <c r="N21" i="33"/>
  <c r="D22" i="33"/>
  <c r="F22" i="33"/>
  <c r="H22" i="33"/>
  <c r="J22" i="33"/>
  <c r="L22" i="33"/>
  <c r="N22" i="33"/>
  <c r="D27" i="33"/>
  <c r="F27" i="33"/>
  <c r="H27" i="33"/>
  <c r="J27" i="33"/>
  <c r="L27" i="33"/>
  <c r="N27" i="33"/>
  <c r="D28" i="33"/>
  <c r="F28" i="33"/>
  <c r="H28" i="33"/>
  <c r="J28" i="33"/>
  <c r="L28" i="33"/>
  <c r="N28" i="33"/>
  <c r="D33" i="33"/>
  <c r="F33" i="33"/>
  <c r="H33" i="33"/>
  <c r="J33" i="33"/>
  <c r="L33" i="33"/>
  <c r="N33" i="33"/>
  <c r="D34" i="33"/>
  <c r="F34" i="33"/>
  <c r="H34" i="33"/>
  <c r="J34" i="33"/>
  <c r="L34" i="33"/>
  <c r="N34" i="33"/>
  <c r="H45" i="33"/>
  <c r="H76" i="33" s="1"/>
  <c r="J45" i="33"/>
  <c r="J76" i="33" s="1"/>
  <c r="L45" i="33"/>
  <c r="N45" i="33"/>
  <c r="H46" i="33"/>
  <c r="J46" i="33"/>
  <c r="L46" i="33"/>
  <c r="N46" i="33"/>
  <c r="H51" i="33"/>
  <c r="J51" i="33"/>
  <c r="L51" i="33"/>
  <c r="N51" i="33"/>
  <c r="H52" i="33"/>
  <c r="J52" i="33"/>
  <c r="L52" i="33"/>
  <c r="N52" i="33"/>
  <c r="H57" i="33"/>
  <c r="J57" i="33"/>
  <c r="L57" i="33"/>
  <c r="H58" i="33"/>
  <c r="J58" i="33"/>
  <c r="L58" i="33"/>
  <c r="H63" i="33"/>
  <c r="J63" i="33"/>
  <c r="L63" i="33"/>
  <c r="N63" i="33"/>
  <c r="H64" i="33"/>
  <c r="J64" i="33"/>
  <c r="L64" i="33"/>
  <c r="N64" i="33"/>
  <c r="H69" i="33"/>
  <c r="J69" i="33"/>
  <c r="L69" i="33"/>
  <c r="N69" i="33"/>
  <c r="H70" i="33"/>
  <c r="J70" i="33"/>
  <c r="L70" i="33"/>
  <c r="N70" i="33"/>
  <c r="L76" i="33" l="1"/>
  <c r="F41" i="33"/>
  <c r="D41" i="33"/>
  <c r="N76" i="33"/>
  <c r="N40" i="33"/>
  <c r="L40" i="33"/>
  <c r="J41" i="33"/>
  <c r="F40" i="33"/>
  <c r="H41" i="33"/>
  <c r="H40" i="33"/>
  <c r="J40" i="33"/>
  <c r="D40" i="33"/>
  <c r="N77" i="33"/>
  <c r="J77" i="33"/>
  <c r="L77" i="33"/>
  <c r="H77" i="33"/>
  <c r="N41" i="33"/>
  <c r="D5" i="32"/>
  <c r="E5" i="32"/>
  <c r="F5" i="32" s="1"/>
  <c r="H5" i="32"/>
  <c r="I5" i="32"/>
  <c r="J5" i="32" s="1"/>
  <c r="D8" i="32"/>
  <c r="L5" i="32" s="1"/>
  <c r="E8" i="32"/>
  <c r="F8" i="32" s="1"/>
  <c r="H8" i="32"/>
  <c r="I8" i="32"/>
  <c r="J8" i="32" s="1"/>
  <c r="D11" i="32"/>
  <c r="E11" i="32"/>
  <c r="F11" i="32" s="1"/>
  <c r="H11" i="32"/>
  <c r="I11" i="32"/>
  <c r="J11" i="32" s="1"/>
  <c r="D14" i="32"/>
  <c r="E14" i="32"/>
  <c r="F14" i="32" s="1"/>
  <c r="H14" i="32"/>
  <c r="J14" i="32" s="1"/>
  <c r="I14" i="32"/>
  <c r="D17" i="32"/>
  <c r="E17" i="32"/>
  <c r="F17" i="32" s="1"/>
  <c r="H17" i="32"/>
  <c r="I17" i="32"/>
  <c r="J17" i="32"/>
  <c r="D20" i="32"/>
  <c r="E20" i="32"/>
  <c r="F20" i="32" s="1"/>
  <c r="H20" i="32"/>
  <c r="I20" i="32"/>
  <c r="J20" i="32" s="1"/>
  <c r="D24" i="32"/>
  <c r="E24" i="32"/>
  <c r="F24" i="32" s="1"/>
  <c r="H24" i="32"/>
  <c r="I24" i="32"/>
  <c r="J24" i="32" s="1"/>
  <c r="D27" i="32"/>
  <c r="E27" i="32"/>
  <c r="F27" i="32"/>
  <c r="H27" i="32"/>
  <c r="I27" i="32"/>
  <c r="J27" i="32"/>
  <c r="D30" i="32"/>
  <c r="E30" i="32"/>
  <c r="F30" i="32"/>
  <c r="H30" i="32"/>
  <c r="I30" i="32"/>
  <c r="J30" i="32" s="1"/>
  <c r="D33" i="32"/>
  <c r="E33" i="32"/>
  <c r="F33" i="32"/>
  <c r="H33" i="32"/>
  <c r="I33" i="32"/>
  <c r="J33" i="32" s="1"/>
  <c r="D36" i="32"/>
  <c r="E36" i="32"/>
  <c r="H36" i="32"/>
  <c r="I36" i="32"/>
  <c r="J36" i="32" s="1"/>
  <c r="D39" i="32"/>
  <c r="F39" i="32" s="1"/>
  <c r="E39" i="32"/>
  <c r="H39" i="32"/>
  <c r="I39" i="32"/>
  <c r="J39" i="32"/>
  <c r="D43" i="32"/>
  <c r="E43" i="32"/>
  <c r="F43" i="32"/>
  <c r="H43" i="32"/>
  <c r="I43" i="32"/>
  <c r="J43" i="32"/>
  <c r="D46" i="32"/>
  <c r="E46" i="32"/>
  <c r="F46" i="32" s="1"/>
  <c r="H46" i="32"/>
  <c r="I46" i="32"/>
  <c r="J46" i="32"/>
  <c r="D49" i="32"/>
  <c r="E49" i="32"/>
  <c r="F49" i="32" s="1"/>
  <c r="H49" i="32"/>
  <c r="I49" i="32"/>
  <c r="J49" i="32" s="1"/>
  <c r="D52" i="32"/>
  <c r="E52" i="32"/>
  <c r="F52" i="32" s="1"/>
  <c r="H52" i="32"/>
  <c r="I52" i="32"/>
  <c r="J52" i="32" s="1"/>
  <c r="D55" i="32"/>
  <c r="E55" i="32"/>
  <c r="F55" i="32"/>
  <c r="H55" i="32"/>
  <c r="I55" i="32"/>
  <c r="J55" i="32"/>
  <c r="D58" i="32"/>
  <c r="E58" i="32"/>
  <c r="F58" i="32"/>
  <c r="H58" i="32"/>
  <c r="I58" i="32"/>
  <c r="J58" i="32" s="1"/>
  <c r="D62" i="32"/>
  <c r="E62" i="32"/>
  <c r="F62" i="32" s="1"/>
  <c r="H62" i="32"/>
  <c r="I62" i="32"/>
  <c r="J62" i="32"/>
  <c r="D65" i="32"/>
  <c r="K62" i="32" s="1"/>
  <c r="E65" i="32"/>
  <c r="F65" i="32" s="1"/>
  <c r="H65" i="32"/>
  <c r="N62" i="32" s="1"/>
  <c r="I65" i="32"/>
  <c r="J65" i="32" s="1"/>
  <c r="D68" i="32"/>
  <c r="E68" i="32"/>
  <c r="H68" i="32"/>
  <c r="I68" i="32"/>
  <c r="J68" i="32"/>
  <c r="D71" i="32"/>
  <c r="E71" i="32"/>
  <c r="F71" i="32"/>
  <c r="H71" i="32"/>
  <c r="I71" i="32"/>
  <c r="J71" i="32" s="1"/>
  <c r="D74" i="32"/>
  <c r="E74" i="32"/>
  <c r="F74" i="32"/>
  <c r="H74" i="32"/>
  <c r="I74" i="32"/>
  <c r="J74" i="32"/>
  <c r="D77" i="32"/>
  <c r="E77" i="32"/>
  <c r="F77" i="32" s="1"/>
  <c r="H77" i="32"/>
  <c r="I77" i="32"/>
  <c r="J77" i="32"/>
  <c r="D81" i="32"/>
  <c r="E81" i="32"/>
  <c r="H81" i="32"/>
  <c r="I81" i="32"/>
  <c r="J81" i="32" s="1"/>
  <c r="D84" i="32"/>
  <c r="E84" i="32"/>
  <c r="F84" i="32"/>
  <c r="H84" i="32"/>
  <c r="I84" i="32"/>
  <c r="J84" i="32" s="1"/>
  <c r="D87" i="32"/>
  <c r="E87" i="32"/>
  <c r="F87" i="32" s="1"/>
  <c r="H87" i="32"/>
  <c r="I87" i="32"/>
  <c r="J87" i="32"/>
  <c r="D90" i="32"/>
  <c r="E90" i="32"/>
  <c r="F90" i="32"/>
  <c r="H90" i="32"/>
  <c r="I90" i="32"/>
  <c r="J90" i="32"/>
  <c r="D93" i="32"/>
  <c r="E93" i="32"/>
  <c r="F93" i="32" s="1"/>
  <c r="H93" i="32"/>
  <c r="I93" i="32"/>
  <c r="J93" i="32" s="1"/>
  <c r="D96" i="32"/>
  <c r="E96" i="32"/>
  <c r="F96" i="32" s="1"/>
  <c r="H96" i="32"/>
  <c r="I96" i="32"/>
  <c r="J96" i="32" s="1"/>
  <c r="F68" i="32" l="1"/>
  <c r="O43" i="32"/>
  <c r="N81" i="32"/>
  <c r="K5" i="32"/>
  <c r="M5" i="32" s="1"/>
  <c r="O24" i="32"/>
  <c r="F36" i="32"/>
  <c r="L62" i="32"/>
  <c r="M62" i="32" s="1"/>
  <c r="K24" i="32"/>
  <c r="N5" i="32"/>
  <c r="F81" i="32"/>
  <c r="O62" i="32"/>
  <c r="P62" i="32" s="1"/>
  <c r="L43" i="32"/>
  <c r="N24" i="32"/>
  <c r="P24" i="32" s="1"/>
  <c r="O81" i="32"/>
  <c r="P81" i="32" s="1"/>
  <c r="N43" i="32"/>
  <c r="P43" i="32" s="1"/>
  <c r="K43" i="32"/>
  <c r="M43" i="32" s="1"/>
  <c r="L24" i="32"/>
  <c r="M24" i="32" s="1"/>
  <c r="L81" i="32"/>
  <c r="K81" i="32"/>
  <c r="O5" i="32"/>
  <c r="P5" i="32" s="1"/>
  <c r="J61" i="8"/>
  <c r="J60" i="8"/>
  <c r="J59" i="8"/>
  <c r="J58" i="8"/>
  <c r="J57" i="8"/>
  <c r="J56" i="8"/>
  <c r="J53" i="8"/>
  <c r="J52" i="8"/>
  <c r="J51" i="8"/>
  <c r="J50" i="8"/>
  <c r="J49" i="8"/>
  <c r="J48" i="8"/>
  <c r="J45" i="8"/>
  <c r="J44" i="8"/>
  <c r="J43" i="8"/>
  <c r="J42" i="8"/>
  <c r="J41" i="8"/>
  <c r="J40" i="8"/>
  <c r="J37" i="8"/>
  <c r="J36" i="8"/>
  <c r="J35" i="8"/>
  <c r="J34" i="8"/>
  <c r="J33" i="8"/>
  <c r="J32" i="8"/>
  <c r="J46" i="7"/>
  <c r="J45" i="7"/>
  <c r="J44" i="7"/>
  <c r="J43" i="7"/>
  <c r="J42" i="7"/>
  <c r="J41" i="7"/>
  <c r="J38" i="7"/>
  <c r="J37" i="7"/>
  <c r="J36" i="7"/>
  <c r="J35" i="7"/>
  <c r="J34" i="7"/>
  <c r="J33" i="7"/>
  <c r="M81" i="32" l="1"/>
</calcChain>
</file>

<file path=xl/sharedStrings.xml><?xml version="1.0" encoding="utf-8"?>
<sst xmlns="http://schemas.openxmlformats.org/spreadsheetml/2006/main" count="2093" uniqueCount="497">
  <si>
    <t xml:space="preserve">For several of the tables there were no original data presented.  In such cases, the tab simply contains a statement to this effect.  Similaly, </t>
  </si>
  <si>
    <t xml:space="preserve">measured metabolism rates on chemical bioaccumulation.  Finally, this paper provides a template that can be used to inform the design of </t>
  </si>
  <si>
    <t>hydrophobic organic chemicals by fish: results of an international ring trial", which has been submitted for publication to Toxicological Sciences.</t>
  </si>
  <si>
    <t>The primary author is John Nichols (US EPA/NHEERL/MED) and the corresponding author is Michelle Embry (ILSI/HESI)</t>
  </si>
  <si>
    <t>methods used to measure intrinsic hepatic clearance in fish.  The primary question addressed by the study was whether different people performing</t>
  </si>
  <si>
    <t xml:space="preserve">the same assay with the same chemcial at different times and in different locations could get the same answer.  The answer to this question is   </t>
  </si>
  <si>
    <t>Secondary questions addressed by the paper relate to the utility of different in vitro test systems for this application and the impact of</t>
  </si>
  <si>
    <t>trials of this type are badly needed.</t>
  </si>
  <si>
    <t>several of the figures show data that are presented elsewhere in the paper, typically as part of a table in the Supplementary Data.  In such cases,</t>
  </si>
  <si>
    <t>Table 1.  Test chemicals used to evaluate the reliability of in vitro substrate depletion assays.</t>
  </si>
  <si>
    <t xml:space="preserve">and cyclohexyl salicylate (CS), determined using cryopreserved rainbow trout hepatocytes (RT-HEP).  </t>
  </si>
  <si>
    <r>
      <t>The individual points shown in this figure correspond to mean CL</t>
    </r>
    <r>
      <rPr>
        <vertAlign val="subscript"/>
        <sz val="11"/>
        <color theme="1"/>
        <rFont val="Calibri"/>
        <family val="2"/>
        <scheme val="minor"/>
      </rPr>
      <t xml:space="preserve">IN VITRO,INT </t>
    </r>
    <r>
      <rPr>
        <sz val="11"/>
        <color theme="1"/>
        <rFont val="Calibri"/>
        <family val="2"/>
        <scheme val="minor"/>
      </rPr>
      <t xml:space="preserve">values which are given in Table S5 of the manuscript (third column). </t>
    </r>
  </si>
  <si>
    <t xml:space="preserve">They appear in this data summary in the fourth column of a table which is given under a tab labeled "Table S5". </t>
  </si>
  <si>
    <t xml:space="preserve">and cyclohexyl salicylate (CS), determined using rainbow trout liver S9 fractions (RT-S9).  </t>
  </si>
  <si>
    <r>
      <t>The individual points shown in this figure correspond to mean CL</t>
    </r>
    <r>
      <rPr>
        <vertAlign val="subscript"/>
        <sz val="11"/>
        <color theme="1"/>
        <rFont val="Calibri"/>
        <family val="2"/>
        <scheme val="minor"/>
      </rPr>
      <t xml:space="preserve">IN VITRO,INT </t>
    </r>
    <r>
      <rPr>
        <sz val="11"/>
        <color theme="1"/>
        <rFont val="Calibri"/>
        <family val="2"/>
        <scheme val="minor"/>
      </rPr>
      <t xml:space="preserve">values which are given in Table S6 of the manuscript (third column). </t>
    </r>
  </si>
  <si>
    <t xml:space="preserve">They appear in this data summary in the fourth column of a table which is given under a tab labeled "Table S6". </t>
  </si>
  <si>
    <t>that there were 6 participating laboratories) and the lowest value for pyrene, run in parallel with the same chemical (rank = 1).  This would</t>
  </si>
  <si>
    <r>
      <t>The CL</t>
    </r>
    <r>
      <rPr>
        <vertAlign val="subscript"/>
        <sz val="11"/>
        <color theme="1"/>
        <rFont val="Calibri"/>
        <family val="2"/>
        <scheme val="minor"/>
      </rPr>
      <t xml:space="preserve"> IN VITRO,INT</t>
    </r>
    <r>
      <rPr>
        <sz val="11"/>
        <color theme="1"/>
        <rFont val="Calibri"/>
        <family val="2"/>
        <scheme val="minor"/>
      </rPr>
      <t xml:space="preserve"> values upon which this rank-rank assessment was performed are given in Tables S5, S6 and S7.  </t>
    </r>
  </si>
  <si>
    <r>
      <t>Chemical ranks were based on reported in vitro intrinsic clearance values (CL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) for individual test chemicals and for pyrene, run in parallel   </t>
    </r>
  </si>
  <si>
    <t>with each test chemical.  Thus, for example, a participating laboratory could have measured the highest value for a given chemical (rank = 6, given</t>
  </si>
  <si>
    <t xml:space="preserve">In theory, the maximum number of times the results could have yielded a given rank pair is 6 (i.e., perfect correspondence between pyrene and the </t>
  </si>
  <si>
    <t>The intent of this figure was to provide a visual representation of rank-rank pairs.  These rank-rank pairs were then evaluated statistically to</t>
  </si>
  <si>
    <t xml:space="preserve">Figure 5.  Rank-rank plots showing the relationship between intrinsic clearance values for individual test chemicals and for pyrene, where pyrene </t>
  </si>
  <si>
    <t>was run alongside the same test chemical.</t>
  </si>
  <si>
    <t xml:space="preserve">test chemical all six times that the chemical was tested).  This result was never observed.  Instead, some rank combinations appeared several times  </t>
  </si>
  <si>
    <t xml:space="preserve">(up to 3 in one case, but generally 1 or 2 times), while other rank combinations were never observed.   </t>
  </si>
  <si>
    <t xml:space="preserve">determine whether there was a correlation between ranks.  If such a correlation existed, this correlation could be taken as evidence </t>
  </si>
  <si>
    <t xml:space="preserve">for a laboratory bias in study findings.  As an example, this analysis might have shown that the laboratory which yielded the highest  </t>
  </si>
  <si>
    <t>However, this result was not observed.</t>
  </si>
  <si>
    <t xml:space="preserve">chemical always yielded the second highest value for pyrene, and so on (i.e., perfect correspondence indicative of high laboratory bias).  </t>
  </si>
  <si>
    <t xml:space="preserve">value for each test chemical always yielded the highest value for pyrene, and that laboratory which yielded the second highest value for each test </t>
  </si>
  <si>
    <t>pyrene (PYR), and cyclohexyl salicylate (CS).</t>
  </si>
  <si>
    <t>MC</t>
  </si>
  <si>
    <t>DM</t>
  </si>
  <si>
    <t>4NP</t>
  </si>
  <si>
    <t>FEN</t>
  </si>
  <si>
    <t>PYR</t>
  </si>
  <si>
    <t>CS</t>
  </si>
  <si>
    <t>Lab A</t>
  </si>
  <si>
    <t>Lab B</t>
  </si>
  <si>
    <t>Lab C</t>
  </si>
  <si>
    <t>Lab D</t>
  </si>
  <si>
    <t>Lab E</t>
  </si>
  <si>
    <t>Lab F</t>
  </si>
  <si>
    <t>RT-HEP</t>
  </si>
  <si>
    <t>RT-S9</t>
  </si>
  <si>
    <t>Mean, all labs</t>
  </si>
  <si>
    <t>using two in vitro test systems (rainbow trout hepatocytes - RT-HEP and rainbow trout liver S9 fractions - RT-S9).</t>
  </si>
  <si>
    <r>
      <t>Figure 6 shows mean in vivo intrinsic clearance (CL</t>
    </r>
    <r>
      <rPr>
        <vertAlign val="subscript"/>
        <sz val="11"/>
        <color theme="1"/>
        <rFont val="Calibri"/>
        <family val="2"/>
        <scheme val="minor"/>
      </rPr>
      <t>IN VIVO,INT</t>
    </r>
    <r>
      <rPr>
        <sz val="11"/>
        <color theme="1"/>
        <rFont val="Calibri"/>
        <family val="2"/>
        <scheme val="minor"/>
      </rPr>
      <t xml:space="preserve">; L/d/kg body wt) values for 6 test chemicals determined by 6 </t>
    </r>
  </si>
  <si>
    <t>laboratories using two in vitro test systems (rainbow trout hepatocytes - RT-HEP and rainbow trout liver S9 fractions - RT-S9).</t>
  </si>
  <si>
    <r>
      <t>The CL</t>
    </r>
    <r>
      <rPr>
        <vertAlign val="subscript"/>
        <sz val="11"/>
        <color theme="1"/>
        <rFont val="Calibri"/>
        <family val="2"/>
        <scheme val="minor"/>
      </rPr>
      <t>IN VIVO,INT</t>
    </r>
    <r>
      <rPr>
        <sz val="11"/>
        <color theme="1"/>
        <rFont val="Calibri"/>
        <family val="2"/>
        <scheme val="minor"/>
      </rPr>
      <t xml:space="preserve"> values were calculated by extrapolating measured in vitro intrinsic clearance (CL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>) values</t>
    </r>
  </si>
  <si>
    <r>
      <t>to the intact liver using appropriate scaling factors (see text for details).  These 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 values were obtained </t>
    </r>
  </si>
  <si>
    <t xml:space="preserve">so that they can be presented on the same figure.  Log-transformed values for each laboratory, chemical, and test </t>
  </si>
  <si>
    <r>
      <t>from Tables S5, S6, and S7 of the manuscript.  Calculated CL</t>
    </r>
    <r>
      <rPr>
        <vertAlign val="subscript"/>
        <sz val="11"/>
        <color theme="1"/>
        <rFont val="Calibri"/>
        <family val="2"/>
        <scheme val="minor"/>
      </rPr>
      <t>IN VIVO, INT</t>
    </r>
    <r>
      <rPr>
        <sz val="11"/>
        <color theme="1"/>
        <rFont val="Calibri"/>
        <family val="2"/>
        <scheme val="minor"/>
      </rPr>
      <t xml:space="preserve">  values for all chemicals have been log-transformed</t>
    </r>
  </si>
  <si>
    <t xml:space="preserve">Figure 7.  Estimated hepatic clearance values (CLH) for methoxychlor (MC), deltamethrin (DM), 4-nonylphenol (4NP), fenthion (FEN), pyrene (PYR), </t>
  </si>
  <si>
    <t xml:space="preserve">and cyclohexyl salicylate (CS). </t>
  </si>
  <si>
    <t>RT-HEP, fu = modeled</t>
  </si>
  <si>
    <t>RT-S9, fu = modeled</t>
  </si>
  <si>
    <t>RT-HEP, fu = 1</t>
  </si>
  <si>
    <t>RT-S9, fu = 1</t>
  </si>
  <si>
    <r>
      <t>Figure 7 shows mean hepatic clearance (CL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; L/d/kg body wt) values for 6 test chemicals determined by 6 laboratories</t>
    </r>
  </si>
  <si>
    <r>
      <t>These CL</t>
    </r>
    <r>
      <rPr>
        <vertAlign val="subscript"/>
        <sz val="11"/>
        <color theme="1"/>
        <rFont val="Calibri"/>
        <family val="2"/>
        <scheme val="minor"/>
      </rPr>
      <t xml:space="preserve">H </t>
    </r>
    <r>
      <rPr>
        <sz val="11"/>
        <color theme="1"/>
        <rFont val="Calibri"/>
        <family val="2"/>
        <scheme val="minor"/>
      </rPr>
      <t>values were calculated by extrapolating measured in vitro intrinsic clearance (CLI</t>
    </r>
    <r>
      <rPr>
        <vertAlign val="subscript"/>
        <sz val="11"/>
        <color theme="1"/>
        <rFont val="Calibri"/>
        <family val="2"/>
        <scheme val="minor"/>
      </rPr>
      <t>N VITRO,INT</t>
    </r>
    <r>
      <rPr>
        <sz val="11"/>
        <color theme="1"/>
        <rFont val="Calibri"/>
        <family val="2"/>
        <scheme val="minor"/>
      </rPr>
      <t>) values to the</t>
    </r>
  </si>
  <si>
    <r>
      <t>intact liver under two different binding assumptions (fu = modeled and fu = 1; see text for details).  The 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 </t>
    </r>
  </si>
  <si>
    <t xml:space="preserve">values were obtained from Tables S5, S6, and S7 of the manuscript (see corresponding tabs).   These values were then </t>
  </si>
  <si>
    <t xml:space="preserve">used as inputs  to an in vitro-in vivo spreadsheet model developed for each in vitro test system.  These spreadsheet </t>
  </si>
  <si>
    <r>
      <t>models  are provided as the last two tabs in this Science Hub submission.  Calculated CL</t>
    </r>
    <r>
      <rPr>
        <vertAlign val="subscript"/>
        <sz val="11"/>
        <color theme="1"/>
        <rFont val="Calibri"/>
        <family val="2"/>
        <scheme val="minor"/>
      </rPr>
      <t xml:space="preserve">H </t>
    </r>
    <r>
      <rPr>
        <sz val="11"/>
        <color theme="1"/>
        <rFont val="Calibri"/>
        <family val="2"/>
        <scheme val="minor"/>
      </rPr>
      <t xml:space="preserve"> values for all chemicals have</t>
    </r>
  </si>
  <si>
    <t xml:space="preserve">been log-transformed so that they can be presented on the same figure.  Log-transformed values for each laboratory, </t>
  </si>
  <si>
    <t>are plotted in the figure.  These mean values are calculated on the right side of each table.</t>
  </si>
  <si>
    <t xml:space="preserve">chemical, and test system are given in the tables below.  Mean values for each chemical and test system (all laboratories) </t>
  </si>
  <si>
    <t>system are given in the tables below.  Mean values for each chemical and test system (all laboratories) are plotted</t>
  </si>
  <si>
    <t>in the figure.  These mean values are calculated on the right side of each table.</t>
  </si>
  <si>
    <t xml:space="preserve">Figure 1.  In vitro biotransformation of fenthion (FEN) by rainbow trout liver S9 fractions (RT-S9) and cryopreserved rainbow trout hepatocytes (RT-HEP).  </t>
  </si>
  <si>
    <t xml:space="preserve">Figure 1 presents substrate depletion data for fenthion collected using two in vitro test systems.  Included are data for active samples </t>
  </si>
  <si>
    <t>spreadsheet models that were used to calculate chemical bionconcentrations factors (BCFs) for fish as a function of chemical log Kow, an assumed or</t>
  </si>
  <si>
    <t>GraphPad Prism 5 and the corresponding GraphPad Prism files contain all the raw data for each figure as well as the results of linear regressions that</t>
  </si>
  <si>
    <r>
      <rPr>
        <b/>
        <sz val="11"/>
        <color theme="1"/>
        <rFont val="Calibri"/>
        <family val="2"/>
        <scheme val="minor"/>
      </rPr>
      <t>as well as calcuations of in vivo intrinsic clearance (CLI</t>
    </r>
    <r>
      <rPr>
        <b/>
        <vertAlign val="subscript"/>
        <sz val="11"/>
        <color theme="1"/>
        <rFont val="Calibri"/>
        <family val="2"/>
        <scheme val="minor"/>
      </rPr>
      <t>N VIVO,INT</t>
    </r>
    <r>
      <rPr>
        <b/>
        <sz val="11"/>
        <color theme="1"/>
        <rFont val="Calibri"/>
        <family val="2"/>
        <scheme val="minor"/>
      </rPr>
      <t>; Figure 6), hepatic clearance (CL</t>
    </r>
    <r>
      <rPr>
        <b/>
        <vertAlign val="subscript"/>
        <sz val="11"/>
        <color theme="1"/>
        <rFont val="Calibri"/>
        <family val="2"/>
        <scheme val="minor"/>
      </rPr>
      <t>H</t>
    </r>
    <r>
      <rPr>
        <b/>
        <sz val="11"/>
        <color theme="1"/>
        <rFont val="Calibri"/>
        <family val="2"/>
        <scheme val="minor"/>
      </rPr>
      <t>; Figure 7), and chemical bioconcentration factors (Table 2).</t>
    </r>
  </si>
  <si>
    <r>
      <t xml:space="preserve">(CL 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 xml:space="preserve">) that appear in Tables S5-S7.  These CL 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 xml:space="preserve"> values were then used as the basis for evaluating assay reliability (i.e., calculations of</t>
    </r>
  </si>
  <si>
    <t>intra- and inter-laboratory variability), and provided the raw numbers used for subsequent analyses of potential  laboratory bias (Figures 4 and 5),</t>
  </si>
  <si>
    <t xml:space="preserve">Figure S1.  In vitro biotransformation of cyclohexyl salicylate (CS) by rainbow trout liver S9 fractions (RT-S9) and cryopreserved rainbow trout hepatocytes (RT-HEP).  </t>
  </si>
  <si>
    <t xml:space="preserve">Figure S1 presents substrate depletion data for CS collected using two in vitro test systems.  Included are data for active samples </t>
  </si>
  <si>
    <t xml:space="preserve">Figure S2 presents substrate depletion data for 4NP collected using two in vitro test systems.  Included are data for active samples </t>
  </si>
  <si>
    <t xml:space="preserve">(filled symbols) and inactive samples (open symbols).  Linear regressions were performed on data from individual experiments to test </t>
  </si>
  <si>
    <t xml:space="preserve">Figure S3 presents substrate depletion data for DM collected using two in vitro test systems.  Included are data for active samples </t>
  </si>
  <si>
    <t xml:space="preserve">Figure S4 presents substrate depletion data for MC collected using two in vitro test systems.  Included are data for active samples </t>
  </si>
  <si>
    <t xml:space="preserve">Figure S4.  In vitro biotransformation of methoxychlor (MC) by rainbow trout liver S9 fractions (RT-S9) and cryopreserved rainbow trout hepatocytes (RT-HEP).  </t>
  </si>
  <si>
    <t xml:space="preserve">Figure S3.  In vitro biotransformation of deltamethrin (DM) by rainbow trout liver S9 fractions (RT-S9) and cryopreserved rainbow trout hepatocytes (RT-HEP).  </t>
  </si>
  <si>
    <t xml:space="preserve">Figure S2.  In vitro biotransformation of 4-n-nonylphenol (4NP) by rainbow trout liver S9 fractions (RT-S9) and cryopreserved rainbow trout hepatocytes (RT-HEP).  </t>
  </si>
  <si>
    <t>Table S1.  Details pertaining to test chemicals and internal standards</t>
  </si>
  <si>
    <t>F3</t>
  </si>
  <si>
    <t>F2</t>
  </si>
  <si>
    <t>F1</t>
  </si>
  <si>
    <t>E3</t>
  </si>
  <si>
    <t>E2</t>
  </si>
  <si>
    <t>E1</t>
  </si>
  <si>
    <t>D3</t>
  </si>
  <si>
    <t>D2</t>
  </si>
  <si>
    <t>D1</t>
  </si>
  <si>
    <t>C3</t>
  </si>
  <si>
    <t>C2</t>
  </si>
  <si>
    <t>C1</t>
  </si>
  <si>
    <t>B3</t>
  </si>
  <si>
    <t>B2</t>
  </si>
  <si>
    <t>B1</t>
  </si>
  <si>
    <t>A3</t>
  </si>
  <si>
    <t>A2</t>
  </si>
  <si>
    <t>A1</t>
  </si>
  <si>
    <t>labs</t>
  </si>
  <si>
    <t>all labs</t>
  </si>
  <si>
    <t>CV, all</t>
  </si>
  <si>
    <t>SD viability,</t>
  </si>
  <si>
    <t>Mean viability,</t>
  </si>
  <si>
    <t>SD yield,</t>
  </si>
  <si>
    <t xml:space="preserve">Mean yield, </t>
  </si>
  <si>
    <t>CV</t>
  </si>
  <si>
    <t xml:space="preserve">SD </t>
  </si>
  <si>
    <t>Mean</t>
  </si>
  <si>
    <t>SD</t>
  </si>
  <si>
    <t>Lab</t>
  </si>
  <si>
    <t>Lot no.</t>
  </si>
  <si>
    <t>LOTS 8,6,2,10, AND 11, RESPECTIVELY IN THE DATA NOTEBOOKS</t>
  </si>
  <si>
    <t>NOTE: HEPATOCYTE CELL LOTS 1-5 ABOVE CORRESPOND TO LOTS 3,4,5,7,AND 8, RESPECTIVELY IN THE DATA NOTEBOOKS.  S9 LOTS 1-5 ABOVE CORRESPOND TO</t>
  </si>
  <si>
    <t xml:space="preserve">the protein content of thawed S9 fractions prior to dilution to the working protein concentration for substrate depletion assays (typically 1 mg/ml). </t>
  </si>
  <si>
    <t>Abbreviations: EROD = ethoxyresorufin-O-deethylase activity, UGT = uridine diphosphate glucuronosyltransferase activity, GST =  glutathione-S-transferase activity.</t>
  </si>
  <si>
    <t>All lots SD</t>
  </si>
  <si>
    <t>All lots Mean</t>
  </si>
  <si>
    <t>Lot 5 rep 3b</t>
  </si>
  <si>
    <t>Lot 5 rep 3a</t>
  </si>
  <si>
    <t>Lot 5 rep 2b</t>
  </si>
  <si>
    <t>Lot 5 rep 2a</t>
  </si>
  <si>
    <t>Lot 5 rep1b</t>
  </si>
  <si>
    <t>Methoxychlor</t>
  </si>
  <si>
    <t>Lot 5 rep 1a</t>
  </si>
  <si>
    <t>Lot 4 rep 3b</t>
  </si>
  <si>
    <t>Lot 4 rep 3a</t>
  </si>
  <si>
    <t>Lot 4 rep 2b</t>
  </si>
  <si>
    <t>Lot 4 rep 2a</t>
  </si>
  <si>
    <t>Lot 4 rep 1b</t>
  </si>
  <si>
    <t>Deltamethrin</t>
  </si>
  <si>
    <t>Lot 4 rep 1a</t>
  </si>
  <si>
    <t>Lot 3 rep 3b</t>
  </si>
  <si>
    <t>no data</t>
  </si>
  <si>
    <t>Lot 3 rep 3a</t>
  </si>
  <si>
    <t>Lot 3 rep 2b</t>
  </si>
  <si>
    <t>Lot 3 rep 2a</t>
  </si>
  <si>
    <t>Lot 3 rep 1b</t>
  </si>
  <si>
    <r>
      <t>706.2106203</t>
    </r>
    <r>
      <rPr>
        <vertAlign val="superscript"/>
        <sz val="11"/>
        <color theme="1"/>
        <rFont val="Calibri"/>
        <family val="2"/>
        <scheme val="minor"/>
      </rPr>
      <t>e</t>
    </r>
  </si>
  <si>
    <t>4-n-nonylphenol</t>
  </si>
  <si>
    <t>Lot 3 rep 1a</t>
  </si>
  <si>
    <t>Lot 2 rep 3b</t>
  </si>
  <si>
    <t>Lot 2 rep 3a</t>
  </si>
  <si>
    <t>Lot 2 rep 2b</t>
  </si>
  <si>
    <t>Lot 2 rep 2a</t>
  </si>
  <si>
    <t>Lot 2 rep 1b</t>
  </si>
  <si>
    <t>Fenthion</t>
  </si>
  <si>
    <t>Lot 2 rep 1a</t>
  </si>
  <si>
    <t>Lot 1 rep 3b</t>
  </si>
  <si>
    <t>Lot 1 rep 3a</t>
  </si>
  <si>
    <t>Lot 1 rep 2b</t>
  </si>
  <si>
    <t>Lot 1 rep 2a</t>
  </si>
  <si>
    <t>Lot 1 rep 1b</t>
  </si>
  <si>
    <t>Cyclohexyl salicylate</t>
  </si>
  <si>
    <t>Lot 1 rep 1a</t>
  </si>
  <si>
    <t>Rainbow trout S9 fractions (RT - S9)</t>
  </si>
  <si>
    <t>Lot 1 rep 4b</t>
  </si>
  <si>
    <t>Lot 1 rep 4a</t>
  </si>
  <si>
    <r>
      <t>Cyclohexyl salicylate</t>
    </r>
    <r>
      <rPr>
        <vertAlign val="superscript"/>
        <sz val="11"/>
        <color theme="1"/>
        <rFont val="Calibri"/>
        <family val="2"/>
        <scheme val="minor"/>
      </rPr>
      <t>d</t>
    </r>
  </si>
  <si>
    <t>Rainbow trout  hepatocytes (RT - HEP)</t>
  </si>
  <si>
    <t>nmol/min/mg</t>
  </si>
  <si>
    <t>pmol/min/mg</t>
  </si>
  <si>
    <t>mg/ml</t>
  </si>
  <si>
    <t>GST activity</t>
  </si>
  <si>
    <t>UGT activity</t>
  </si>
  <si>
    <t>EROD activity</t>
  </si>
  <si>
    <t>Protein content</t>
  </si>
  <si>
    <t>Viability%</t>
  </si>
  <si>
    <t>Yield %</t>
  </si>
  <si>
    <t>Tested chemical</t>
  </si>
  <si>
    <t>Lot number</t>
  </si>
  <si>
    <t>Table S2.  Study designs employed by participating laboratories</t>
  </si>
  <si>
    <t xml:space="preserve">Figure S5.  In vitro biotransformation of pyrene (PYR) by rainbow trout liver S9 fractions (RT-S9) and cryopreserved rainbow trout hepatocytes </t>
  </si>
  <si>
    <t xml:space="preserve">(RT-HEP) - cell lot 2 (fenthion [FEN] studies).  </t>
  </si>
  <si>
    <t xml:space="preserve">Figure S6.  In vitro biotransformation of pyrene (PYR) by rainbow trout liver S9 fractions (RT-S9) and cryopreserved rainbow trout hepatocytes </t>
  </si>
  <si>
    <t xml:space="preserve">Figure S7.  In vitro biotransformation of pyrene (PYR) by rainbow trout liver S9 fractions (RT-S9) and cryopreserved rainbow trout hepatocytes </t>
  </si>
  <si>
    <t xml:space="preserve">(RT-HEP) - cell lot 3 (4-n-nonylphenol [4NP] studies).  </t>
  </si>
  <si>
    <t xml:space="preserve">Figure S8.  In vitro biotransformation of pyrene (PYR) by rainbow trout liver S9 fractions (RT-S9) and cryopreserved rainbow trout hepatocytes </t>
  </si>
  <si>
    <t xml:space="preserve">(RT-HEP) - cell lot 4 (deltamethrin [DM] studies).  </t>
  </si>
  <si>
    <t xml:space="preserve">Figure S9.  In vitro biotransformation of pyrene (PYR) by rainbow trout liver S9 fractions (RT-S9) and cryopreserved rainbow trout hepatocytes </t>
  </si>
  <si>
    <t xml:space="preserve">(RT-HEP) - cell lot 5 (methoxychlor [MC] studies).  </t>
  </si>
  <si>
    <t xml:space="preserve">Figure S5 presents substrate depletion data for PYR, run in parallel with CS.  All data are for active samples.  Linear regressions were   </t>
  </si>
  <si>
    <t>performed on data from individual experiments to obtain depletion rate constants.  The figure was constructed using GraphPad Prism 5.</t>
  </si>
  <si>
    <t>Table S4.  Yield and Viability of Thawed Rainbow Trout Hepatocytes (RT-HEP)</t>
  </si>
  <si>
    <t>Table S3.  Characterization of rainbow trout hepatocytes (RT-HEP) and rainbow trout liver S9 fractions (RT-S9)</t>
  </si>
  <si>
    <r>
      <t>Figure 3.  In vitro intrinsic clearance rates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) for methoxychlor (MC), deltamethrin (DM), 4-nonylphenol (4NP), fenthion (FEN),</t>
    </r>
  </si>
  <si>
    <r>
      <t>Figure 2.  In vitro intrinsic clearance rates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) for methoxychlor (MC), deltamethrin (DM), 4-nonylphenol (4NP), fenthion (FEN),</t>
    </r>
  </si>
  <si>
    <r>
      <rPr>
        <b/>
        <sz val="11"/>
        <color theme="1"/>
        <rFont val="Calibri"/>
        <family val="2"/>
      </rPr>
      <t xml:space="preserve">Figure 6.  Estimated </t>
    </r>
    <r>
      <rPr>
        <b/>
        <i/>
        <sz val="11"/>
        <color theme="1"/>
        <rFont val="Calibri"/>
        <family val="2"/>
      </rPr>
      <t>in vivo</t>
    </r>
    <r>
      <rPr>
        <b/>
        <sz val="11"/>
        <color theme="1"/>
        <rFont val="Calibri"/>
        <family val="2"/>
      </rPr>
      <t xml:space="preserve"> intrinsic clearance rates (CL</t>
    </r>
    <r>
      <rPr>
        <b/>
        <vertAlign val="subscript"/>
        <sz val="11"/>
        <color theme="1"/>
        <rFont val="Calibri"/>
        <family val="2"/>
      </rPr>
      <t>IN VIVO,INT</t>
    </r>
    <r>
      <rPr>
        <b/>
        <sz val="11"/>
        <color theme="1"/>
        <rFont val="Calibri"/>
        <family val="2"/>
      </rPr>
      <t xml:space="preserve">) for methoxychlor (MC), deltamethrin (DM), 4-nonylphenol (4NP), fenthion (FEN), </t>
    </r>
  </si>
  <si>
    <r>
      <rPr>
        <b/>
        <sz val="11"/>
        <color theme="1"/>
        <rFont val="Calibri"/>
        <family val="2"/>
        <scheme val="minor"/>
      </rPr>
      <t xml:space="preserve">(RT-HEP) - cell lot 1 (cyclohexyl salicylate [CS] studies). 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</si>
  <si>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1"/>
        <color theme="1"/>
        <rFont val="Calibri"/>
        <family val="2"/>
        <scheme val="minor"/>
      </rPr>
      <t>Table S5.  In vitro intrinsic clearance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; ml/h/10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cells) of 5 test chemicals, measured using cryopreserved rainbow trout hepatocytes (RT-HEP)</t>
    </r>
  </si>
  <si>
    <t xml:space="preserve">Table 2.  Comparison of measured and modeled chemical bioconcentration factors (BCFs; L/kg) </t>
  </si>
  <si>
    <t>Test chemical</t>
  </si>
  <si>
    <t>values</t>
  </si>
  <si>
    <t>Mean of lab</t>
  </si>
  <si>
    <t>replicates</t>
  </si>
  <si>
    <t xml:space="preserve">SD of lab </t>
  </si>
  <si>
    <t>reliability presented in the table that appears in the paper,</t>
  </si>
  <si>
    <t>including CVs, mean CVs, and chemical-specific mean</t>
  </si>
  <si>
    <t xml:space="preserve">in this summary (see text for details).  The intent of </t>
  </si>
  <si>
    <r>
      <t>CL</t>
    </r>
    <r>
      <rPr>
        <b/>
        <vertAlign val="subscript"/>
        <sz val="11"/>
        <color theme="1"/>
        <rFont val="Calibri"/>
        <family val="2"/>
        <scheme val="minor"/>
      </rPr>
      <t xml:space="preserve">IN VITRO,INT </t>
    </r>
    <r>
      <rPr>
        <b/>
        <sz val="11"/>
        <color theme="1"/>
        <rFont val="Calibri"/>
        <family val="2"/>
        <scheme val="minor"/>
      </rPr>
      <t>values, can be calculated from data provided</t>
    </r>
  </si>
  <si>
    <t xml:space="preserve">this summary is to provide the replicate data for each  </t>
  </si>
  <si>
    <r>
      <t>Table S6.  In vitro intrinsic clearance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; ml/h/10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cells) of 5 test chemicals, measured using rainbow trout liver S9 fractions (RT-S9)</t>
    </r>
  </si>
  <si>
    <t>Replicate</t>
  </si>
  <si>
    <t>This Science Hub entry contains data presented in a manuscript titled "Reliability of in vitro methods used to measure intrinsic clearance of</t>
  </si>
  <si>
    <t>This paper describes the results of an international ring trial (round robin study), which was conducted to evaluate the reliability of two in vitro</t>
  </si>
  <si>
    <t xml:space="preserve">similar ring trials for other in vitro methods.  Given the growing reliance of chemical risk assessment approaches on in vitro data, additional ring </t>
  </si>
  <si>
    <t xml:space="preserve">the tab contains a statement to this effect and directs the reader to the location where the data are presented.  The last two tabs provide </t>
  </si>
  <si>
    <t>measured level of in vitro intrinsic clearance, and an assumed relationship with respect to in vitro and in vivo chemical binding.  BCFs generated</t>
  </si>
  <si>
    <t>using this spreadsheet appear in Table 2.</t>
  </si>
  <si>
    <t xml:space="preserve">Figure 1 and Figures S1-S9 show in vitro substrate depletion data for 5 test chemicals (cyclohexyl salicylate - CS, fenthion - FEN, 4-n-nonylphenol - 4NP,  </t>
  </si>
  <si>
    <t>deltamethrin - DM, and methoxychlor - MC) and an internal reference chemical (pyrene - PYR) tested as part of this effort.  All figures were created in</t>
  </si>
  <si>
    <t>whether the slope determined for an active sample was significantly different from that for the corresponding inactive sample.  If different,</t>
  </si>
  <si>
    <r>
      <t>these slopes were then used to calculate in vitro intrinsic clearance values (CL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>) using appropriate scaling factors (see text for details).</t>
    </r>
  </si>
  <si>
    <t xml:space="preserve">provide a rank pair of 1/6 (pyrene/ test chemical).  Each panel in this figure shows the number of times the results yielded one of 36 possible rank pairs.   </t>
  </si>
  <si>
    <t xml:space="preserve">This table does not contain any original data.  </t>
  </si>
  <si>
    <t>This table does not contain any original data</t>
  </si>
  <si>
    <r>
      <t>a</t>
    </r>
    <r>
      <rPr>
        <sz val="11"/>
        <color theme="1"/>
        <rFont val="Calibri"/>
        <family val="2"/>
      </rPr>
      <t>Data for each lot are reported as the mean ± SD (</t>
    </r>
    <r>
      <rPr>
        <i/>
        <sz val="11"/>
        <color theme="1"/>
        <rFont val="Calibri"/>
        <family val="2"/>
      </rPr>
      <t>n</t>
    </r>
    <r>
      <rPr>
        <sz val="11"/>
        <color theme="1"/>
        <rFont val="Calibri"/>
        <family val="2"/>
      </rPr>
      <t xml:space="preserve"> = 3) unless otherwise noted.  Summary data (RT-HEP or RT-S9) are given as the mean ± SD for all lots.</t>
    </r>
  </si>
  <si>
    <r>
      <t>b</t>
    </r>
    <r>
      <rPr>
        <sz val="11"/>
        <color theme="1"/>
        <rFont val="Calibri"/>
        <family val="2"/>
      </rPr>
      <t>Determined for thawed cells.</t>
    </r>
  </si>
  <si>
    <r>
      <t>c</t>
    </r>
    <r>
      <rPr>
        <sz val="11"/>
        <color theme="1"/>
        <rFont val="Calibri"/>
        <family val="2"/>
      </rPr>
      <t>For RT-HEP, this refers to the protein content of lysates created by sonication of 1 x 10</t>
    </r>
    <r>
      <rPr>
        <vertAlign val="superscript"/>
        <sz val="11"/>
        <color theme="1"/>
        <rFont val="Calibri"/>
        <family val="2"/>
      </rPr>
      <t>6</t>
    </r>
    <r>
      <rPr>
        <sz val="11"/>
        <color theme="1"/>
        <rFont val="Calibri"/>
        <family val="2"/>
      </rPr>
      <t xml:space="preserve"> live cells/ml.  For RT-S9, this refers to </t>
    </r>
  </si>
  <si>
    <r>
      <rPr>
        <vertAlign val="superscript"/>
        <sz val="11"/>
        <color theme="1"/>
        <rFont val="Calibri"/>
        <family val="2"/>
      </rPr>
      <t>d</t>
    </r>
    <r>
      <rPr>
        <i/>
        <sz val="11"/>
        <color theme="1"/>
        <rFont val="Calibri"/>
        <family val="2"/>
      </rPr>
      <t xml:space="preserve">n </t>
    </r>
    <r>
      <rPr>
        <sz val="11"/>
        <color theme="1"/>
        <rFont val="Calibri"/>
        <family val="2"/>
      </rPr>
      <t>= 4 for yield and viability determinations</t>
    </r>
  </si>
  <si>
    <r>
      <rPr>
        <vertAlign val="superscript"/>
        <sz val="11"/>
        <color theme="1"/>
        <rFont val="Calibri"/>
        <family val="2"/>
      </rPr>
      <t>e</t>
    </r>
    <r>
      <rPr>
        <i/>
        <sz val="11"/>
        <color theme="1"/>
        <rFont val="Calibri"/>
        <family val="2"/>
      </rPr>
      <t>n</t>
    </r>
    <r>
      <rPr>
        <sz val="11"/>
        <color theme="1"/>
        <rFont val="Calibri"/>
        <family val="2"/>
      </rPr>
      <t>=1</t>
    </r>
  </si>
  <si>
    <t>In vitro system -</t>
  </si>
  <si>
    <t xml:space="preserve">Lab replicate </t>
  </si>
  <si>
    <t>SD of lab</t>
  </si>
  <si>
    <t>RT-HEP - 1</t>
  </si>
  <si>
    <t xml:space="preserve">Replicate </t>
  </si>
  <si>
    <t>Replicate sample IDs</t>
  </si>
  <si>
    <t>by lab (A-F)</t>
  </si>
  <si>
    <t>RT-S9 - 1</t>
  </si>
  <si>
    <t>RT-HEP-2</t>
  </si>
  <si>
    <t>RT-S9-2</t>
  </si>
  <si>
    <t>RT-HEP-3</t>
  </si>
  <si>
    <t>RT-S9-3</t>
  </si>
  <si>
    <t>RT-HEP-4</t>
  </si>
  <si>
    <t>RT-S9-4</t>
  </si>
  <si>
    <t>Methoxylchlor</t>
  </si>
  <si>
    <t>RT-HEP-5</t>
  </si>
  <si>
    <t>RT-S9-5</t>
  </si>
  <si>
    <t>Table 8.  Pairwise comparisons of ranks associated with measured levels of in vitro intrinsic clearance.</t>
  </si>
  <si>
    <t xml:space="preserve">Values from the present study given in this table come from Tables S5, S6, and S7.  </t>
  </si>
  <si>
    <t>Note: all measures of intra- and inter-laboratory</t>
  </si>
  <si>
    <t>missing</t>
  </si>
  <si>
    <t>no calc</t>
  </si>
  <si>
    <t>Empirical BCFs (second column) are BCFs reported from aqueous exposures to live animals.  Interested readers are referred to the cited papers for details.</t>
  </si>
  <si>
    <t>with the in vitro biotransformation rate set equal to 0.0</t>
  </si>
  <si>
    <t xml:space="preserve">BCFs predicted by the models assuming no metabolism (third column) were obtained using the models provided in this data summary (last two tabs), </t>
  </si>
  <si>
    <t>BCFs prediced by the models using measured in vitro biotransformation data are given for both in vitro test systems and two chemical binding assumptions</t>
  </si>
  <si>
    <t>Laboratory</t>
  </si>
  <si>
    <t>A</t>
  </si>
  <si>
    <t>B</t>
  </si>
  <si>
    <t>C</t>
  </si>
  <si>
    <t>D</t>
  </si>
  <si>
    <t>E</t>
  </si>
  <si>
    <t>F</t>
  </si>
  <si>
    <t>Inter-lab mean</t>
  </si>
  <si>
    <t>BCFs predicted using rainbow trout hepatocytes (RT-HEP), fu = fu,p/fu,hep</t>
  </si>
  <si>
    <t>BCFs predicted using rainbow trout hepatocytes (RT-HEP), fu = 1</t>
  </si>
  <si>
    <t>(see text for details).  The BCFs for all chemicals except pyrene are inter-laboratory mean values that were calculated based on 6 intra-laboratory means.</t>
  </si>
  <si>
    <t xml:space="preserve">Hepatocyte substrate depletion (linear) data; Standard fish </t>
  </si>
  <si>
    <t>The BCF portion of this model incorporates the Arnot and Gobas (2003)</t>
  </si>
  <si>
    <t>Hepatocyte spreadsheet_Public_062617</t>
  </si>
  <si>
    <t>model equations</t>
  </si>
  <si>
    <t>Input Parameters for the source of in vitro data</t>
  </si>
  <si>
    <t>Parameter</t>
  </si>
  <si>
    <t>Value</t>
  </si>
  <si>
    <t>Units</t>
  </si>
  <si>
    <t>Reaction rate (Rate)</t>
  </si>
  <si>
    <t>1/h</t>
  </si>
  <si>
    <t>Determined from the slope of the log-transformed substrate depletion data</t>
  </si>
  <si>
    <r>
      <t>Fish body weight in grams (Bwg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>)</t>
    </r>
  </si>
  <si>
    <t>g</t>
  </si>
  <si>
    <t>Hepatocyte donor fish</t>
  </si>
  <si>
    <r>
      <t>Hepatocyte concentration (C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>)</t>
    </r>
  </si>
  <si>
    <r>
      <t>10</t>
    </r>
    <r>
      <rPr>
        <vertAlign val="superscript"/>
        <sz val="12"/>
        <rFont val="Arial"/>
        <family val="2"/>
      </rPr>
      <t>6</t>
    </r>
    <r>
      <rPr>
        <sz val="12"/>
        <rFont val="Arial"/>
        <family val="2"/>
      </rPr>
      <t xml:space="preserve"> cells/ml</t>
    </r>
  </si>
  <si>
    <t>Set by researcher</t>
  </si>
  <si>
    <r>
      <t>Liver hepatocyte content (L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>)</t>
    </r>
  </si>
  <si>
    <r>
      <t>10</t>
    </r>
    <r>
      <rPr>
        <vertAlign val="superscript"/>
        <sz val="12"/>
        <rFont val="Arial"/>
        <family val="2"/>
      </rPr>
      <t>6</t>
    </r>
    <r>
      <rPr>
        <sz val="12"/>
        <rFont val="Arial"/>
        <family val="2"/>
      </rPr>
      <t xml:space="preserve"> cells/g liver</t>
    </r>
  </si>
  <si>
    <t xml:space="preserve">Avg. of values for juvenile males and females (Nichols et al., 2013)  </t>
  </si>
  <si>
    <t>Inputs for the modeled fish (10 g fish, 5% lipid, @ 15 C)</t>
  </si>
  <si>
    <t>Modeled after fish commonly used for BCF testing.  These are also the parameters assumed by Arnot et al. (2008)</t>
  </si>
  <si>
    <r>
      <t>for his evaluation of measured BCFs (from which Jon estimated apparent whole-body K</t>
    </r>
    <r>
      <rPr>
        <vertAlign val="subscript"/>
        <sz val="12"/>
        <rFont val="Arial"/>
        <family val="2"/>
      </rPr>
      <t>MET</t>
    </r>
    <r>
      <rPr>
        <sz val="12"/>
        <rFont val="Arial"/>
        <family val="2"/>
      </rPr>
      <t xml:space="preserve"> values)  </t>
    </r>
  </si>
  <si>
    <r>
      <t>Modeled body weight in grams (Bwg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)</t>
    </r>
  </si>
  <si>
    <t>Standard value (assumed)</t>
  </si>
  <si>
    <r>
      <t>Modeled body weight in kilograms (Bwkg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)</t>
    </r>
  </si>
  <si>
    <t>kg</t>
  </si>
  <si>
    <t>Calculated from previous</t>
  </si>
  <si>
    <t>Modeled temperature (T)</t>
  </si>
  <si>
    <t>Assumed</t>
  </si>
  <si>
    <r>
      <t>Fractional liver weight (L</t>
    </r>
    <r>
      <rPr>
        <vertAlign val="subscript"/>
        <sz val="12"/>
        <rFont val="Arial"/>
        <family val="2"/>
      </rPr>
      <t>FBW</t>
    </r>
    <r>
      <rPr>
        <sz val="12"/>
        <rFont val="Arial"/>
        <family val="2"/>
      </rPr>
      <t>)</t>
    </r>
  </si>
  <si>
    <t>g liver/g fish</t>
  </si>
  <si>
    <t xml:space="preserve">From Schultz et al. (1999) </t>
  </si>
  <si>
    <r>
      <t>Liver blood flow as fraction of cardiac output (Q</t>
    </r>
    <r>
      <rPr>
        <vertAlign val="subscript"/>
        <sz val="12"/>
        <rFont val="Arial"/>
        <family val="2"/>
      </rPr>
      <t>HFRAC</t>
    </r>
    <r>
      <rPr>
        <sz val="12"/>
        <rFont val="Arial"/>
        <family val="2"/>
      </rPr>
      <t>)</t>
    </r>
  </si>
  <si>
    <t>Unitless</t>
  </si>
  <si>
    <t>From Nichols et al. (1990)</t>
  </si>
  <si>
    <r>
      <t>Fractional whole-body lipid content (v</t>
    </r>
    <r>
      <rPr>
        <vertAlign val="subscript"/>
        <sz val="10.45"/>
        <rFont val="Arial"/>
        <family val="2"/>
      </rPr>
      <t>LWB</t>
    </r>
    <r>
      <rPr>
        <sz val="10.45"/>
        <rFont val="Arial"/>
        <family val="2"/>
      </rPr>
      <t>)</t>
    </r>
  </si>
  <si>
    <r>
      <t>Fractional blood water content (v</t>
    </r>
    <r>
      <rPr>
        <vertAlign val="subscript"/>
        <sz val="12"/>
        <rFont val="Arial"/>
        <family val="2"/>
      </rPr>
      <t>WBL</t>
    </r>
    <r>
      <rPr>
        <sz val="12"/>
        <rFont val="Arial"/>
        <family val="2"/>
      </rPr>
      <t>)</t>
    </r>
  </si>
  <si>
    <t>From Bertelsen et al. (1998)</t>
  </si>
  <si>
    <t>Additional Input Parameters</t>
  </si>
  <si>
    <r>
      <t>Log K</t>
    </r>
    <r>
      <rPr>
        <vertAlign val="subscript"/>
        <sz val="12"/>
        <rFont val="Arial"/>
        <family val="2"/>
      </rPr>
      <t>OW</t>
    </r>
  </si>
  <si>
    <r>
      <t>Total aqueous chemical conc. (C</t>
    </r>
    <r>
      <rPr>
        <vertAlign val="subscript"/>
        <sz val="12"/>
        <rFont val="Arial"/>
        <family val="2"/>
      </rPr>
      <t>W,TOT</t>
    </r>
    <r>
      <rPr>
        <sz val="12"/>
        <rFont val="Arial"/>
        <family val="2"/>
      </rPr>
      <t>)</t>
    </r>
  </si>
  <si>
    <t>mg/l</t>
  </si>
  <si>
    <r>
      <t>Dissolved organic carbon (C</t>
    </r>
    <r>
      <rPr>
        <vertAlign val="subscript"/>
        <sz val="12"/>
        <rFont val="Arial"/>
        <family val="2"/>
      </rPr>
      <t>DOC</t>
    </r>
    <r>
      <rPr>
        <sz val="12"/>
        <rFont val="Arial"/>
        <family val="2"/>
      </rPr>
      <t>)</t>
    </r>
  </si>
  <si>
    <t>kg/L</t>
  </si>
  <si>
    <t>From US EPA (2003) Table 6-10, mean of all types</t>
  </si>
  <si>
    <r>
      <t>Particulate orgaic carbon (C</t>
    </r>
    <r>
      <rPr>
        <vertAlign val="subscript"/>
        <sz val="12"/>
        <rFont val="Arial"/>
        <family val="2"/>
      </rPr>
      <t>POC</t>
    </r>
    <r>
      <rPr>
        <sz val="12"/>
        <rFont val="Arial"/>
        <family val="2"/>
      </rPr>
      <t>)</t>
    </r>
  </si>
  <si>
    <r>
      <t>POC binding constant (</t>
    </r>
    <r>
      <rPr>
        <sz val="12"/>
        <rFont val="Calibri"/>
        <family val="2"/>
      </rPr>
      <t>α</t>
    </r>
    <r>
      <rPr>
        <vertAlign val="subscript"/>
        <sz val="12"/>
        <rFont val="Arial"/>
        <family val="2"/>
      </rPr>
      <t>POC</t>
    </r>
    <r>
      <rPr>
        <sz val="12"/>
        <rFont val="Arial"/>
        <family val="2"/>
      </rPr>
      <t>)</t>
    </r>
  </si>
  <si>
    <t>From Seth et al. (1999), cited by Arnot and Gobas (2004)</t>
  </si>
  <si>
    <r>
      <t>DOC binding constant (</t>
    </r>
    <r>
      <rPr>
        <sz val="12"/>
        <rFont val="Calibri"/>
        <family val="2"/>
      </rPr>
      <t>α</t>
    </r>
    <r>
      <rPr>
        <vertAlign val="subscript"/>
        <sz val="12"/>
        <rFont val="Arial"/>
        <family val="2"/>
      </rPr>
      <t>DOC</t>
    </r>
    <r>
      <rPr>
        <sz val="12"/>
        <rFont val="Arial"/>
        <family val="2"/>
      </rPr>
      <t>)</t>
    </r>
  </si>
  <si>
    <t>From Burkhard et al. (2000)</t>
  </si>
  <si>
    <t>Calculated Parameters</t>
  </si>
  <si>
    <t>Equations</t>
  </si>
  <si>
    <r>
      <t>K</t>
    </r>
    <r>
      <rPr>
        <vertAlign val="subscript"/>
        <sz val="12"/>
        <rFont val="Arial"/>
        <family val="2"/>
      </rPr>
      <t>OW</t>
    </r>
  </si>
  <si>
    <r>
      <t>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 xml:space="preserve"> = 10^Log K</t>
    </r>
    <r>
      <rPr>
        <vertAlign val="subscript"/>
        <sz val="12"/>
        <rFont val="Arial"/>
        <family val="2"/>
      </rPr>
      <t>OW</t>
    </r>
  </si>
  <si>
    <r>
      <t>Blood:water partition coefficient (P</t>
    </r>
    <r>
      <rPr>
        <vertAlign val="subscript"/>
        <sz val="12"/>
        <rFont val="Arial"/>
        <family val="2"/>
      </rPr>
      <t>BW</t>
    </r>
    <r>
      <rPr>
        <sz val="12"/>
        <rFont val="Arial"/>
        <family val="2"/>
      </rPr>
      <t>)</t>
    </r>
  </si>
  <si>
    <r>
      <t>P</t>
    </r>
    <r>
      <rPr>
        <vertAlign val="subscript"/>
        <sz val="12"/>
        <rFont val="Arial"/>
        <family val="2"/>
      </rPr>
      <t>BW</t>
    </r>
    <r>
      <rPr>
        <sz val="12"/>
        <rFont val="Arial"/>
        <family val="2"/>
      </rPr>
      <t xml:space="preserve"> = (10^(0.73*Log 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>) * 0.16) + v</t>
    </r>
    <r>
      <rPr>
        <vertAlign val="subscript"/>
        <sz val="12"/>
        <rFont val="Arial"/>
        <family val="2"/>
      </rPr>
      <t>WBL</t>
    </r>
  </si>
  <si>
    <t>Fitzsimmons et al. (2001)</t>
  </si>
  <si>
    <r>
      <t>Binding correction term (f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)</t>
    </r>
  </si>
  <si>
    <r>
      <t>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= (v</t>
    </r>
    <r>
      <rPr>
        <vertAlign val="subscript"/>
        <sz val="12"/>
        <rFont val="Arial"/>
        <family val="2"/>
      </rPr>
      <t>WBL</t>
    </r>
    <r>
      <rPr>
        <sz val="12"/>
        <rFont val="Arial"/>
        <family val="2"/>
      </rPr>
      <t>/P</t>
    </r>
    <r>
      <rPr>
        <vertAlign val="subscript"/>
        <sz val="12"/>
        <rFont val="Arial"/>
        <family val="2"/>
      </rPr>
      <t>BW</t>
    </r>
    <r>
      <rPr>
        <sz val="12"/>
        <rFont val="Arial"/>
        <family val="2"/>
      </rPr>
      <t>)/((C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>/2)/(10^(0.676*Log 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 xml:space="preserve"> - 2.215) + 1.0))</t>
    </r>
  </si>
  <si>
    <t>Han et al. (2009)</t>
  </si>
  <si>
    <t>Binding correction term assuming fu = 1.0 (fu,1)</t>
  </si>
  <si>
    <t>fu=1.0</t>
  </si>
  <si>
    <t>Assumed value</t>
  </si>
  <si>
    <r>
      <t>Partitioning-based BCF (BCF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)</t>
    </r>
  </si>
  <si>
    <r>
      <t>BCF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 xml:space="preserve"> = v</t>
    </r>
    <r>
      <rPr>
        <vertAlign val="subscript"/>
        <sz val="12"/>
        <rFont val="Arial"/>
        <family val="2"/>
      </rPr>
      <t>LWB</t>
    </r>
    <r>
      <rPr>
        <sz val="12"/>
        <rFont val="Arial"/>
        <family val="2"/>
      </rPr>
      <t>*K</t>
    </r>
    <r>
      <rPr>
        <vertAlign val="subscript"/>
        <sz val="12"/>
        <rFont val="Arial"/>
        <family val="2"/>
      </rPr>
      <t>OW</t>
    </r>
  </si>
  <si>
    <r>
      <t>Volume of distribution ref. to blood plasma (V</t>
    </r>
    <r>
      <rPr>
        <vertAlign val="subscript"/>
        <sz val="12"/>
        <rFont val="Arial"/>
        <family val="2"/>
      </rPr>
      <t>D,BL</t>
    </r>
    <r>
      <rPr>
        <sz val="12"/>
        <rFont val="Arial"/>
        <family val="2"/>
      </rPr>
      <t>)</t>
    </r>
  </si>
  <si>
    <t>l/kg</t>
  </si>
  <si>
    <r>
      <t>V</t>
    </r>
    <r>
      <rPr>
        <vertAlign val="subscript"/>
        <sz val="12"/>
        <rFont val="Arial"/>
        <family val="2"/>
      </rPr>
      <t>D,BL</t>
    </r>
    <r>
      <rPr>
        <sz val="12"/>
        <rFont val="Arial"/>
        <family val="2"/>
      </rPr>
      <t xml:space="preserve"> = BCF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/P</t>
    </r>
    <r>
      <rPr>
        <vertAlign val="subscript"/>
        <sz val="12"/>
        <rFont val="Arial"/>
        <family val="2"/>
      </rPr>
      <t>BW</t>
    </r>
  </si>
  <si>
    <r>
      <t>In vitro intrinsic clearance (CL</t>
    </r>
    <r>
      <rPr>
        <vertAlign val="subscript"/>
        <sz val="12"/>
        <rFont val="Arial"/>
        <family val="2"/>
      </rPr>
      <t>IN VITRO,INT</t>
    </r>
    <r>
      <rPr>
        <sz val="12"/>
        <rFont val="Arial"/>
        <family val="2"/>
      </rPr>
      <t>)</t>
    </r>
  </si>
  <si>
    <r>
      <t>ml/h/10</t>
    </r>
    <r>
      <rPr>
        <vertAlign val="superscript"/>
        <sz val="12"/>
        <rFont val="Arial"/>
        <family val="2"/>
      </rPr>
      <t>6</t>
    </r>
    <r>
      <rPr>
        <sz val="12"/>
        <rFont val="Arial"/>
        <family val="2"/>
      </rPr>
      <t xml:space="preserve"> cells</t>
    </r>
  </si>
  <si>
    <r>
      <t>CL</t>
    </r>
    <r>
      <rPr>
        <vertAlign val="subscript"/>
        <sz val="12"/>
        <rFont val="Arial"/>
        <family val="2"/>
      </rPr>
      <t>IN VITRO,INT</t>
    </r>
    <r>
      <rPr>
        <sz val="12"/>
        <rFont val="Arial"/>
        <family val="2"/>
      </rPr>
      <t xml:space="preserve"> = Rate/C</t>
    </r>
    <r>
      <rPr>
        <vertAlign val="subscript"/>
        <sz val="12"/>
        <rFont val="Arial"/>
        <family val="2"/>
      </rPr>
      <t>HEP</t>
    </r>
  </si>
  <si>
    <r>
      <t>In vivo intrinsic clearance (CL</t>
    </r>
    <r>
      <rPr>
        <vertAlign val="subscript"/>
        <sz val="12"/>
        <rFont val="Arial"/>
        <family val="2"/>
      </rPr>
      <t>IN VIVO,INT</t>
    </r>
    <r>
      <rPr>
        <sz val="12"/>
        <rFont val="Arial"/>
        <family val="2"/>
      </rPr>
      <t>)</t>
    </r>
  </si>
  <si>
    <t>l/d/kg fish (or ml/d/g fish)</t>
  </si>
  <si>
    <r>
      <t>CL</t>
    </r>
    <r>
      <rPr>
        <vertAlign val="subscript"/>
        <sz val="12"/>
        <rFont val="Arial"/>
        <family val="2"/>
      </rPr>
      <t>INVITROINT</t>
    </r>
    <r>
      <rPr>
        <sz val="12"/>
        <rFont val="Arial"/>
        <family val="2"/>
      </rPr>
      <t xml:space="preserve"> * L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 xml:space="preserve"> * L</t>
    </r>
    <r>
      <rPr>
        <vertAlign val="subscript"/>
        <sz val="12"/>
        <rFont val="Arial"/>
        <family val="2"/>
      </rPr>
      <t>FBW</t>
    </r>
    <r>
      <rPr>
        <sz val="12"/>
        <rFont val="Arial"/>
        <family val="2"/>
      </rPr>
      <t xml:space="preserve"> * 24 </t>
    </r>
  </si>
  <si>
    <r>
      <t>Scaled clearance for 10 g fish (CL</t>
    </r>
    <r>
      <rPr>
        <vertAlign val="subscript"/>
        <sz val="12"/>
        <rFont val="Arial"/>
        <family val="2"/>
      </rPr>
      <t>IN VITRO,INT,10</t>
    </r>
    <r>
      <rPr>
        <sz val="12"/>
        <rFont val="Arial"/>
        <family val="2"/>
      </rPr>
      <t>)</t>
    </r>
  </si>
  <si>
    <r>
      <t>CL</t>
    </r>
    <r>
      <rPr>
        <vertAlign val="subscript"/>
        <sz val="12"/>
        <rFont val="Arial"/>
        <family val="2"/>
      </rPr>
      <t xml:space="preserve">IN VIVO,INT,10 </t>
    </r>
    <r>
      <rPr>
        <sz val="12"/>
        <rFont val="Arial"/>
        <family val="2"/>
      </rPr>
      <t>= CL</t>
    </r>
    <r>
      <rPr>
        <vertAlign val="subscript"/>
        <sz val="12"/>
        <rFont val="Arial"/>
        <family val="2"/>
      </rPr>
      <t>IN VIVO,INT</t>
    </r>
    <r>
      <rPr>
        <sz val="12"/>
        <rFont val="Arial"/>
        <family val="2"/>
      </rPr>
      <t xml:space="preserve"> * ((Bwg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/Bwg</t>
    </r>
    <r>
      <rPr>
        <vertAlign val="subscript"/>
        <sz val="12"/>
        <rFont val="Arial"/>
        <family val="2"/>
      </rPr>
      <t>HEP</t>
    </r>
    <r>
      <rPr>
        <sz val="12"/>
        <rFont val="Arial"/>
        <family val="2"/>
      </rPr>
      <t>)^0)</t>
    </r>
  </si>
  <si>
    <t xml:space="preserve">The model presently assumes that  </t>
  </si>
  <si>
    <t>weight-normalized clearance is constant across body sizes (allometric exponent set to 0)</t>
  </si>
  <si>
    <t xml:space="preserve">Alternative assumptions are implemented by changing the exponent to a user-assigned </t>
  </si>
  <si>
    <t>value (in cell 74C)</t>
  </si>
  <si>
    <r>
      <t>Temperature adjusted Cardiac output (Q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)</t>
    </r>
  </si>
  <si>
    <t>l/d/kg fish</t>
  </si>
  <si>
    <r>
      <t>Q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= (((0.23*T)-0.78)*(BwgM/500)^-0.1)*24</t>
    </r>
  </si>
  <si>
    <t>From Erickson and McKim (1990)</t>
  </si>
  <si>
    <r>
      <t>Liver blood flow (Q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)</t>
    </r>
  </si>
  <si>
    <r>
      <t>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 xml:space="preserve"> = Q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>*Q</t>
    </r>
    <r>
      <rPr>
        <vertAlign val="subscript"/>
        <sz val="12"/>
        <rFont val="Arial"/>
        <family val="2"/>
      </rPr>
      <t>HFRAC</t>
    </r>
  </si>
  <si>
    <r>
      <t>Hepatic clearance (CL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)</t>
    </r>
  </si>
  <si>
    <r>
      <t>CL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 xml:space="preserve"> = ((Q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*f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*CL</t>
    </r>
    <r>
      <rPr>
        <vertAlign val="subscript"/>
        <sz val="12"/>
        <rFont val="Arial"/>
        <family val="2"/>
      </rPr>
      <t>IN VIVO,INT,10</t>
    </r>
    <r>
      <rPr>
        <sz val="12"/>
        <rFont val="Arial"/>
        <family val="2"/>
      </rPr>
      <t>)/(Q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+(f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*CL</t>
    </r>
    <r>
      <rPr>
        <vertAlign val="subscript"/>
        <sz val="12"/>
        <rFont val="Arial"/>
        <family val="2"/>
      </rPr>
      <t>IN VIVO,INT,10</t>
    </r>
    <r>
      <rPr>
        <sz val="12"/>
        <rFont val="Arial"/>
        <family val="2"/>
      </rPr>
      <t>)))</t>
    </r>
  </si>
  <si>
    <t>To adopt the assumption that binding is functionally identical in vitro and in plasma</t>
  </si>
  <si>
    <t>the user must manually change the term "fu" to "fuone" in the equation (in cell 82C)</t>
  </si>
  <si>
    <r>
      <t>Whole-body metabolism rate (k</t>
    </r>
    <r>
      <rPr>
        <vertAlign val="subscript"/>
        <sz val="12"/>
        <rFont val="Arial"/>
        <family val="2"/>
      </rPr>
      <t>MET</t>
    </r>
    <r>
      <rPr>
        <sz val="12"/>
        <rFont val="Arial"/>
        <family val="2"/>
      </rPr>
      <t>)</t>
    </r>
  </si>
  <si>
    <t xml:space="preserve"> /d</t>
  </si>
  <si>
    <r>
      <t>k</t>
    </r>
    <r>
      <rPr>
        <vertAlign val="subscript"/>
        <sz val="12"/>
        <rFont val="Arial"/>
        <family val="2"/>
      </rPr>
      <t xml:space="preserve">MET </t>
    </r>
    <r>
      <rPr>
        <sz val="12"/>
        <rFont val="Arial"/>
        <family val="2"/>
      </rPr>
      <t>= CL</t>
    </r>
    <r>
      <rPr>
        <vertAlign val="subscript"/>
        <sz val="12"/>
        <rFont val="Arial"/>
        <family val="2"/>
      </rPr>
      <t>H</t>
    </r>
    <r>
      <rPr>
        <sz val="12"/>
        <rFont val="Arial"/>
        <family val="2"/>
      </rPr>
      <t>/V</t>
    </r>
    <r>
      <rPr>
        <vertAlign val="subscript"/>
        <sz val="12"/>
        <rFont val="Arial"/>
        <family val="2"/>
      </rPr>
      <t>D,BL</t>
    </r>
  </si>
  <si>
    <r>
      <t>Chemical concentration dissolved in water (C</t>
    </r>
    <r>
      <rPr>
        <vertAlign val="subscript"/>
        <sz val="12"/>
        <rFont val="Arial"/>
        <family val="2"/>
      </rPr>
      <t>W,FD</t>
    </r>
    <r>
      <rPr>
        <sz val="12"/>
        <rFont val="Arial"/>
        <family val="2"/>
      </rPr>
      <t>)</t>
    </r>
  </si>
  <si>
    <r>
      <t>C</t>
    </r>
    <r>
      <rPr>
        <vertAlign val="subscript"/>
        <sz val="12"/>
        <rFont val="Arial"/>
        <family val="2"/>
      </rPr>
      <t xml:space="preserve">W,FD </t>
    </r>
    <r>
      <rPr>
        <sz val="12"/>
        <rFont val="Arial"/>
        <family val="2"/>
      </rPr>
      <t>= C</t>
    </r>
    <r>
      <rPr>
        <vertAlign val="subscript"/>
        <sz val="12"/>
        <rFont val="Arial"/>
        <family val="2"/>
      </rPr>
      <t>W,TOT</t>
    </r>
    <r>
      <rPr>
        <sz val="12"/>
        <rFont val="Arial"/>
        <family val="2"/>
      </rPr>
      <t xml:space="preserve"> *(1/(1+C</t>
    </r>
    <r>
      <rPr>
        <vertAlign val="subscript"/>
        <sz val="12"/>
        <rFont val="Arial"/>
        <family val="2"/>
      </rPr>
      <t>DOC</t>
    </r>
    <r>
      <rPr>
        <sz val="12"/>
        <rFont val="Arial"/>
        <family val="2"/>
      </rPr>
      <t>*</t>
    </r>
    <r>
      <rPr>
        <sz val="12"/>
        <rFont val="Calibri"/>
        <family val="2"/>
      </rPr>
      <t>α</t>
    </r>
    <r>
      <rPr>
        <vertAlign val="subscript"/>
        <sz val="12"/>
        <rFont val="Arial"/>
        <family val="2"/>
      </rPr>
      <t>DOC</t>
    </r>
    <r>
      <rPr>
        <sz val="12"/>
        <rFont val="Arial"/>
        <family val="2"/>
      </rPr>
      <t>*K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>+C</t>
    </r>
    <r>
      <rPr>
        <vertAlign val="subscript"/>
        <sz val="12"/>
        <rFont val="Arial"/>
        <family val="2"/>
      </rPr>
      <t>POC</t>
    </r>
    <r>
      <rPr>
        <sz val="12"/>
        <rFont val="Arial"/>
        <family val="2"/>
      </rPr>
      <t>*</t>
    </r>
    <r>
      <rPr>
        <sz val="12"/>
        <rFont val="Calibri"/>
        <family val="2"/>
      </rPr>
      <t>α</t>
    </r>
    <r>
      <rPr>
        <vertAlign val="subscript"/>
        <sz val="12"/>
        <rFont val="Arial"/>
        <family val="2"/>
      </rPr>
      <t>POC</t>
    </r>
    <r>
      <rPr>
        <sz val="12"/>
        <rFont val="Arial"/>
        <family val="2"/>
      </rPr>
      <t>*K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>))</t>
    </r>
  </si>
  <si>
    <r>
      <t>Gill uptake rate constant (k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>)</t>
    </r>
  </si>
  <si>
    <t>l/kg/d</t>
  </si>
  <si>
    <r>
      <t>k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 xml:space="preserve"> = 1/((0.01 + 1/K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>)*BwkgM^0.4)</t>
    </r>
  </si>
  <si>
    <r>
      <t>Gill elimination rate constant (k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</si>
  <si>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t>/d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</si>
  <si>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= k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>/(v</t>
    </r>
    <r>
      <rPr>
        <vertAlign val="subscript"/>
        <sz val="12"/>
        <rFont val="Arial"/>
        <family val="2"/>
      </rPr>
      <t>LWB</t>
    </r>
    <r>
      <rPr>
        <sz val="12"/>
        <rFont val="Arial"/>
        <family val="2"/>
      </rPr>
      <t>*K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>)</t>
    </r>
  </si>
  <si>
    <r>
      <t>Fecal egestion rate constant (k</t>
    </r>
    <r>
      <rPr>
        <vertAlign val="subscript"/>
        <sz val="12"/>
        <rFont val="Arial"/>
        <family val="2"/>
      </rPr>
      <t>E</t>
    </r>
    <r>
      <rPr>
        <sz val="12"/>
        <rFont val="Arial"/>
        <family val="2"/>
      </rPr>
      <t>)</t>
    </r>
  </si>
  <si>
    <r>
      <t>k</t>
    </r>
    <r>
      <rPr>
        <vertAlign val="subscript"/>
        <sz val="12"/>
        <rFont val="Arial"/>
        <family val="2"/>
      </rPr>
      <t>E</t>
    </r>
    <r>
      <rPr>
        <sz val="12"/>
        <rFont val="Arial"/>
        <family val="2"/>
      </rPr>
      <t xml:space="preserve"> = 0.125*(0.02*Bwkg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^-0.15*e(0.06*T))/(0.000000051*K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 xml:space="preserve"> + 2)</t>
    </r>
  </si>
  <si>
    <r>
      <t>Growth rate constant (k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>)</t>
    </r>
  </si>
  <si>
    <r>
      <t>K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 xml:space="preserve"> = 0 (or 0.000502*Bwkg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^-0.2 as in BCFBAF)</t>
    </r>
  </si>
  <si>
    <r>
      <t>Concentration in fish (C</t>
    </r>
    <r>
      <rPr>
        <vertAlign val="subscript"/>
        <sz val="12"/>
        <rFont val="Arial"/>
        <family val="2"/>
      </rPr>
      <t>FISH,SS</t>
    </r>
    <r>
      <rPr>
        <sz val="12"/>
        <rFont val="Arial"/>
        <family val="2"/>
      </rPr>
      <t>)</t>
    </r>
  </si>
  <si>
    <t>mg/kg</t>
  </si>
  <si>
    <r>
      <t>C</t>
    </r>
    <r>
      <rPr>
        <vertAlign val="subscript"/>
        <sz val="12"/>
        <rFont val="Arial"/>
        <family val="2"/>
      </rPr>
      <t>FISH,SS</t>
    </r>
    <r>
      <rPr>
        <sz val="12"/>
        <rFont val="Arial"/>
        <family val="2"/>
      </rPr>
      <t xml:space="preserve"> = (k</t>
    </r>
    <r>
      <rPr>
        <vertAlign val="subscript"/>
        <sz val="12"/>
        <rFont val="Arial"/>
        <family val="2"/>
      </rPr>
      <t>1</t>
    </r>
    <r>
      <rPr>
        <sz val="12"/>
        <rFont val="Arial"/>
        <family val="2"/>
      </rPr>
      <t>*C</t>
    </r>
    <r>
      <rPr>
        <vertAlign val="subscript"/>
        <sz val="12"/>
        <rFont val="Arial"/>
        <family val="2"/>
      </rPr>
      <t>W,FD</t>
    </r>
    <r>
      <rPr>
        <sz val="12"/>
        <rFont val="Arial"/>
        <family val="2"/>
      </rPr>
      <t>)/(k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+k</t>
    </r>
    <r>
      <rPr>
        <vertAlign val="subscript"/>
        <sz val="12"/>
        <rFont val="Arial"/>
        <family val="2"/>
      </rPr>
      <t>METAB</t>
    </r>
    <r>
      <rPr>
        <sz val="12"/>
        <rFont val="Arial"/>
        <family val="2"/>
      </rPr>
      <t>+k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>+k</t>
    </r>
    <r>
      <rPr>
        <vertAlign val="subscript"/>
        <sz val="12"/>
        <rFont val="Arial"/>
        <family val="2"/>
      </rPr>
      <t>E</t>
    </r>
    <r>
      <rPr>
        <sz val="12"/>
        <rFont val="Arial"/>
        <family val="2"/>
      </rPr>
      <t>)</t>
    </r>
  </si>
  <si>
    <r>
      <t>BCF, on a total conc basis, w/out lipid norm. (BCF</t>
    </r>
    <r>
      <rPr>
        <vertAlign val="subscript"/>
        <sz val="12"/>
        <rFont val="Arial"/>
        <family val="2"/>
      </rPr>
      <t>TOT</t>
    </r>
    <r>
      <rPr>
        <sz val="12"/>
        <rFont val="Arial"/>
        <family val="2"/>
      </rPr>
      <t>)</t>
    </r>
  </si>
  <si>
    <t>l/kg or ml/g</t>
  </si>
  <si>
    <r>
      <t>BCF</t>
    </r>
    <r>
      <rPr>
        <vertAlign val="subscript"/>
        <sz val="12"/>
        <rFont val="Arial"/>
        <family val="2"/>
      </rPr>
      <t>TOT</t>
    </r>
    <r>
      <rPr>
        <sz val="12"/>
        <rFont val="Arial"/>
        <family val="2"/>
      </rPr>
      <t xml:space="preserve"> = C</t>
    </r>
    <r>
      <rPr>
        <vertAlign val="subscript"/>
        <sz val="12"/>
        <rFont val="Arial"/>
        <family val="2"/>
      </rPr>
      <t>FISH,SS</t>
    </r>
    <r>
      <rPr>
        <sz val="12"/>
        <rFont val="Arial"/>
        <family val="2"/>
      </rPr>
      <t>/C</t>
    </r>
    <r>
      <rPr>
        <vertAlign val="subscript"/>
        <sz val="12"/>
        <rFont val="Arial"/>
        <family val="2"/>
      </rPr>
      <t>W,TOT</t>
    </r>
  </si>
  <si>
    <r>
      <t>BCF, on freely diss. basis, norm. for fish lipid (BCF</t>
    </r>
    <r>
      <rPr>
        <vertAlign val="subscript"/>
        <sz val="12"/>
        <rFont val="Arial"/>
        <family val="2"/>
      </rPr>
      <t>FD,L</t>
    </r>
    <r>
      <rPr>
        <sz val="12"/>
        <rFont val="Arial"/>
        <family val="2"/>
      </rPr>
      <t xml:space="preserve">) </t>
    </r>
  </si>
  <si>
    <t>l/kg lipid or ml/g lipid</t>
  </si>
  <si>
    <r>
      <t>BCF</t>
    </r>
    <r>
      <rPr>
        <vertAlign val="subscript"/>
        <sz val="12"/>
        <rFont val="Arial"/>
        <family val="2"/>
      </rPr>
      <t>FD,L</t>
    </r>
    <r>
      <rPr>
        <sz val="12"/>
        <rFont val="Arial"/>
        <family val="2"/>
      </rPr>
      <t xml:space="preserve"> = C</t>
    </r>
    <r>
      <rPr>
        <vertAlign val="subscript"/>
        <sz val="12"/>
        <rFont val="Arial"/>
        <family val="2"/>
      </rPr>
      <t>FISH,SS</t>
    </r>
    <r>
      <rPr>
        <sz val="12"/>
        <rFont val="Arial"/>
        <family val="2"/>
      </rPr>
      <t>/(C</t>
    </r>
    <r>
      <rPr>
        <vertAlign val="subscript"/>
        <sz val="12"/>
        <rFont val="Arial"/>
        <family val="2"/>
      </rPr>
      <t>W,FD</t>
    </r>
    <r>
      <rPr>
        <sz val="12"/>
        <rFont val="Arial"/>
        <family val="2"/>
      </rPr>
      <t>*v</t>
    </r>
    <r>
      <rPr>
        <vertAlign val="subscript"/>
        <sz val="12"/>
        <rFont val="Arial"/>
        <family val="2"/>
      </rPr>
      <t>LWB</t>
    </r>
    <r>
      <rPr>
        <sz val="12"/>
        <rFont val="Arial"/>
        <family val="2"/>
      </rPr>
      <t>)</t>
    </r>
  </si>
  <si>
    <t xml:space="preserve">S9 substrate depletion (linear) data; Standard fish </t>
  </si>
  <si>
    <t>S9 spreadsheet_Public_062713</t>
  </si>
  <si>
    <r>
      <t>Fish body weight in grams (Bwg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>)</t>
    </r>
  </si>
  <si>
    <t>S9 Donor fish</t>
  </si>
  <si>
    <r>
      <t>S9 Protein concentration (C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>)</t>
    </r>
  </si>
  <si>
    <r>
      <t>Liver S9 protein content (L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>)</t>
    </r>
  </si>
  <si>
    <t>mg/g liver</t>
  </si>
  <si>
    <t>Avg. of recovery corrected values obtained using the G6P</t>
  </si>
  <si>
    <t>and CYP content assays (Nichols et al., 2013)</t>
  </si>
  <si>
    <t xml:space="preserve">Modeled after fish commonly used for BCF testing.  These are also the parameters assumed by Arnot et al. (2008) </t>
  </si>
  <si>
    <r>
      <t>for his evaluation of measured BCFs (from which Jon estimated apparent whole-body K</t>
    </r>
    <r>
      <rPr>
        <vertAlign val="subscript"/>
        <sz val="12"/>
        <rFont val="Arial"/>
        <family val="2"/>
      </rPr>
      <t>MET</t>
    </r>
    <r>
      <rPr>
        <sz val="12"/>
        <rFont val="Arial"/>
        <family val="2"/>
      </rPr>
      <t xml:space="preserve"> values)</t>
    </r>
  </si>
  <si>
    <t>From US EPA (2003) Table 6-10, mean all types</t>
  </si>
  <si>
    <r>
      <t>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= (v</t>
    </r>
    <r>
      <rPr>
        <vertAlign val="subscript"/>
        <sz val="12"/>
        <rFont val="Arial"/>
        <family val="2"/>
      </rPr>
      <t>WBL</t>
    </r>
    <r>
      <rPr>
        <sz val="12"/>
        <rFont val="Arial"/>
        <family val="2"/>
      </rPr>
      <t>/P</t>
    </r>
    <r>
      <rPr>
        <vertAlign val="subscript"/>
        <sz val="12"/>
        <rFont val="Arial"/>
        <family val="2"/>
      </rPr>
      <t>BW</t>
    </r>
    <r>
      <rPr>
        <sz val="12"/>
        <rFont val="Arial"/>
        <family val="2"/>
      </rPr>
      <t>)/(1/(C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>*10^(0.694*Log K</t>
    </r>
    <r>
      <rPr>
        <vertAlign val="subscript"/>
        <sz val="12"/>
        <rFont val="Arial"/>
        <family val="2"/>
      </rPr>
      <t>OW</t>
    </r>
    <r>
      <rPr>
        <sz val="12"/>
        <rFont val="Arial"/>
        <family val="2"/>
      </rPr>
      <t xml:space="preserve"> - 2.158) + 1.0))</t>
    </r>
  </si>
  <si>
    <t>Binding correction term, assuming fu = 1.0 (fu,1)</t>
  </si>
  <si>
    <r>
      <t>f</t>
    </r>
    <r>
      <rPr>
        <vertAlign val="subscript"/>
        <sz val="12"/>
        <rFont val="Arial"/>
        <family val="2"/>
      </rPr>
      <t>U</t>
    </r>
    <r>
      <rPr>
        <sz val="12"/>
        <rFont val="Arial"/>
        <family val="2"/>
      </rPr>
      <t>=1.0</t>
    </r>
  </si>
  <si>
    <r>
      <t>Partitioning based BCF (BCF</t>
    </r>
    <r>
      <rPr>
        <vertAlign val="subscript"/>
        <sz val="12"/>
        <rFont val="Arial"/>
        <family val="2"/>
      </rPr>
      <t>P</t>
    </r>
    <r>
      <rPr>
        <sz val="12"/>
        <rFont val="Arial"/>
        <family val="2"/>
      </rPr>
      <t>)</t>
    </r>
  </si>
  <si>
    <t>ml/h/mg S9 protein</t>
  </si>
  <si>
    <r>
      <t>CL</t>
    </r>
    <r>
      <rPr>
        <vertAlign val="subscript"/>
        <sz val="12"/>
        <rFont val="Arial"/>
        <family val="2"/>
      </rPr>
      <t>IN VITRO,INT</t>
    </r>
    <r>
      <rPr>
        <sz val="12"/>
        <rFont val="Arial"/>
        <family val="2"/>
      </rPr>
      <t xml:space="preserve"> = Rate/C</t>
    </r>
    <r>
      <rPr>
        <vertAlign val="subscript"/>
        <sz val="12"/>
        <rFont val="Arial"/>
        <family val="2"/>
      </rPr>
      <t>S9</t>
    </r>
  </si>
  <si>
    <r>
      <t>CL</t>
    </r>
    <r>
      <rPr>
        <vertAlign val="subscript"/>
        <sz val="12"/>
        <rFont val="Arial"/>
        <family val="2"/>
      </rPr>
      <t>IN VITRO,INT</t>
    </r>
    <r>
      <rPr>
        <sz val="12"/>
        <rFont val="Arial"/>
        <family val="2"/>
      </rPr>
      <t xml:space="preserve"> * L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 xml:space="preserve"> * L</t>
    </r>
    <r>
      <rPr>
        <vertAlign val="subscript"/>
        <sz val="12"/>
        <rFont val="Arial"/>
        <family val="2"/>
      </rPr>
      <t>FBW</t>
    </r>
    <r>
      <rPr>
        <sz val="12"/>
        <rFont val="Arial"/>
        <family val="2"/>
      </rPr>
      <t xml:space="preserve"> * 24 </t>
    </r>
  </si>
  <si>
    <r>
      <t>Scaled clearance for 10 g fish (CL</t>
    </r>
    <r>
      <rPr>
        <vertAlign val="subscript"/>
        <sz val="12"/>
        <rFont val="Arial"/>
        <family val="2"/>
      </rPr>
      <t>IN VIVO,INT,10</t>
    </r>
    <r>
      <rPr>
        <sz val="12"/>
        <rFont val="Arial"/>
        <family val="2"/>
      </rPr>
      <t>)</t>
    </r>
  </si>
  <si>
    <r>
      <t>CL</t>
    </r>
    <r>
      <rPr>
        <vertAlign val="subscript"/>
        <sz val="12"/>
        <rFont val="Arial"/>
        <family val="2"/>
      </rPr>
      <t xml:space="preserve">IN VIVO,INT,10 </t>
    </r>
    <r>
      <rPr>
        <sz val="12"/>
        <rFont val="Arial"/>
        <family val="2"/>
      </rPr>
      <t>= CL</t>
    </r>
    <r>
      <rPr>
        <vertAlign val="subscript"/>
        <sz val="12"/>
        <rFont val="Arial"/>
        <family val="2"/>
      </rPr>
      <t>IN VIVO,INT</t>
    </r>
    <r>
      <rPr>
        <sz val="12"/>
        <rFont val="Arial"/>
        <family val="2"/>
      </rPr>
      <t xml:space="preserve"> * ((Bwg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/Bwg</t>
    </r>
    <r>
      <rPr>
        <vertAlign val="subscript"/>
        <sz val="12"/>
        <rFont val="Arial"/>
        <family val="2"/>
      </rPr>
      <t>S9</t>
    </r>
    <r>
      <rPr>
        <sz val="12"/>
        <rFont val="Arial"/>
        <family val="2"/>
      </rPr>
      <t>)^0)</t>
    </r>
  </si>
  <si>
    <r>
      <t>Q</t>
    </r>
    <r>
      <rPr>
        <vertAlign val="subscript"/>
        <sz val="12"/>
        <rFont val="Arial"/>
        <family val="2"/>
      </rPr>
      <t>C</t>
    </r>
    <r>
      <rPr>
        <sz val="12"/>
        <rFont val="Arial"/>
        <family val="2"/>
      </rPr>
      <t xml:space="preserve"> = (((0.23*T)-0.78)*(Bwg</t>
    </r>
    <r>
      <rPr>
        <vertAlign val="subscript"/>
        <sz val="12"/>
        <rFont val="Arial"/>
        <family val="2"/>
      </rPr>
      <t>M</t>
    </r>
    <r>
      <rPr>
        <sz val="12"/>
        <rFont val="Arial"/>
        <family val="2"/>
      </rPr>
      <t>/500)^-0.1)*24</t>
    </r>
  </si>
  <si>
    <r>
      <t>k</t>
    </r>
    <r>
      <rPr>
        <vertAlign val="subscript"/>
        <sz val="12"/>
        <rFont val="Arial"/>
        <family val="2"/>
      </rPr>
      <t>G</t>
    </r>
    <r>
      <rPr>
        <sz val="12"/>
        <rFont val="Arial"/>
        <family val="2"/>
      </rPr>
      <t xml:space="preserve"> = 0 (or 0.000502*BwkgM^-0.2 as in BCFBAF)</t>
    </r>
  </si>
  <si>
    <r>
      <t xml:space="preserve">Figure 4.  Evaluation of potential laboratory bias in measured </t>
    </r>
    <r>
      <rPr>
        <b/>
        <i/>
        <sz val="11"/>
        <color theme="1"/>
        <rFont val="Calibri"/>
        <family val="2"/>
      </rPr>
      <t>in vitro</t>
    </r>
    <r>
      <rPr>
        <b/>
        <sz val="11"/>
        <color theme="1"/>
        <rFont val="Calibri"/>
        <family val="2"/>
      </rPr>
      <t xml:space="preserve"> intrinsic clearance rates (CL</t>
    </r>
    <r>
      <rPr>
        <b/>
        <vertAlign val="subscript"/>
        <sz val="11"/>
        <color theme="1"/>
        <rFont val="Calibri"/>
        <family val="2"/>
      </rPr>
      <t>IN VITRO,INT</t>
    </r>
    <r>
      <rPr>
        <b/>
        <sz val="11"/>
        <color theme="1"/>
        <rFont val="Calibri"/>
        <family val="2"/>
      </rPr>
      <t>).</t>
    </r>
  </si>
  <si>
    <r>
      <t>measured 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 values, which were obtained using isolated hepatoctyes (panel A) </t>
    </r>
  </si>
  <si>
    <t xml:space="preserve">and liver S9 fractions (panel B).  These ranks were determined for each laboratory for </t>
  </si>
  <si>
    <t xml:space="preserve">of cyclohexyl salicylate (CS) by isolated hepatcytes.  The ranks were ordered from 1-6 (low </t>
  </si>
  <si>
    <t>to high).  Thus, lab B would have received a rank of 6 for CS.  Similarly, for the same</t>
  </si>
  <si>
    <r>
      <t>chemical and test system, lab A reported the lowest 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.  In this case, lab A </t>
    </r>
  </si>
  <si>
    <t xml:space="preserve">would have received a rank of 1.  </t>
  </si>
  <si>
    <t>for each lab).  All the data used to determine these rank are given in Tables S5, S6, and S7.</t>
  </si>
  <si>
    <t>The two panels in this figure show the results of a rank analysis performed on</t>
  </si>
  <si>
    <t>the 5 test chemicals and for PYR when run in parallel with CS, FEN, 4NP, and DM (9 ranks total</t>
  </si>
  <si>
    <r>
      <t>As an example (from Table S5), lab B reported the highest 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 for metabolism  </t>
    </r>
  </si>
  <si>
    <t>Once all the rank values were assembled, the data were used to calculate the summary</t>
  </si>
  <si>
    <t>vales shown in panels A and B (i.e., the mean rank and the 25th and 75th percentiles).</t>
  </si>
  <si>
    <t>Pyrene - CS</t>
  </si>
  <si>
    <t>Pyrene - FEN</t>
  </si>
  <si>
    <t>Pyrene - 4NP</t>
  </si>
  <si>
    <t>Pyrene - DM</t>
  </si>
  <si>
    <t>Pyrene - MC</t>
  </si>
  <si>
    <t xml:space="preserve">critical because it determines whether risk assessors who use of this type of data to inform chemical assessments can do so with confidence.  </t>
  </si>
  <si>
    <t>Individual tabs correspond to each table and figure presented in the paper, including those given as Supplementary Data.</t>
  </si>
  <si>
    <r>
      <t xml:space="preserve">were performed on individual datasets.  </t>
    </r>
    <r>
      <rPr>
        <b/>
        <sz val="11"/>
        <color theme="1"/>
        <rFont val="Calibri"/>
        <family val="2"/>
        <scheme val="minor"/>
      </rPr>
      <t>Importantly, the slopes from these linear regressions were used to calculate the in vitro intrinsic clearance rates</t>
    </r>
  </si>
  <si>
    <t>laboratory which forms the basis for subsequent anayses.</t>
  </si>
  <si>
    <t>laboratory that forms the basis subsequent anayses.</t>
  </si>
  <si>
    <t>laboratory that forms the basis for subsequent anayses.</t>
  </si>
  <si>
    <t>and interpretation of findings are given in the text.</t>
  </si>
  <si>
    <t>This table shows the results of pairwise comparisons of ranks for individual laboratories.  The data upon which this analysis are based</t>
  </si>
  <si>
    <t>are shown in Figure 4.  An initial analysis was performed to determine whether there was a significant difference in ranks associated with</t>
  </si>
  <si>
    <t xml:space="preserve">invidual labs (which as shown to be the case).  Pairwise comparisons were then performed to determined whether the mean rank </t>
  </si>
  <si>
    <t>calculated for a specific laboratory differed signficantly from that for other laboratories.  Details pertaining to the statistical analysis</t>
  </si>
  <si>
    <t>Dictionary of abbreviations found throughout this submssion</t>
  </si>
  <si>
    <t>CS - cyclohexyl salicylate</t>
  </si>
  <si>
    <t>FEN - fenthion</t>
  </si>
  <si>
    <t>4NP - 4-n-nonylphenol</t>
  </si>
  <si>
    <t>DM - deltamethrin</t>
  </si>
  <si>
    <t>MC - methoxychlor</t>
  </si>
  <si>
    <t>PYR - pyrene</t>
  </si>
  <si>
    <r>
      <t>CL</t>
    </r>
    <r>
      <rPr>
        <vertAlign val="subscript"/>
        <sz val="11"/>
        <color theme="1"/>
        <rFont val="Calibri"/>
        <family val="2"/>
        <scheme val="minor"/>
      </rPr>
      <t>IN VITRO,INT</t>
    </r>
    <r>
      <rPr>
        <sz val="11"/>
        <color theme="1"/>
        <rFont val="Calibri"/>
        <family val="2"/>
        <scheme val="minor"/>
      </rPr>
      <t xml:space="preserve"> - in vitro intrinsic clearance; typically with units of ml/h/mg S9 protein or ml/h/10</t>
    </r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hepatocytes</t>
    </r>
  </si>
  <si>
    <r>
      <t>CL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- hepatic clearance rate; typically with units of L/d/kg fish</t>
    </r>
  </si>
  <si>
    <r>
      <t>CL</t>
    </r>
    <r>
      <rPr>
        <vertAlign val="subscript"/>
        <sz val="11"/>
        <color theme="1"/>
        <rFont val="Calibri"/>
        <family val="2"/>
        <scheme val="minor"/>
      </rPr>
      <t xml:space="preserve">IN VIVO,INT - </t>
    </r>
    <r>
      <rPr>
        <sz val="11"/>
        <color theme="1"/>
        <rFont val="Calibri"/>
        <family val="2"/>
        <scheme val="minor"/>
      </rPr>
      <t>in vivo intrinsic clearance rate; typically with units of L/d/kg fish</t>
    </r>
  </si>
  <si>
    <t>BCF - bioconcentration factor; defined as the chemical concentration in a fish divided by that in the water in which it resides</t>
  </si>
  <si>
    <t>S9 fraction - liver subcellular fraction obtained by low-speed (13,000 g) centrifugation of a crude liver homogenate</t>
  </si>
  <si>
    <t>RT-S9 - rainbow trout liver S9 fraction</t>
  </si>
  <si>
    <t>RT-HEP - rainbow trout hepatocytes</t>
  </si>
  <si>
    <t>fu - fraction unbound; unitless</t>
  </si>
  <si>
    <t>BCFs predicted using rainbow trout liver S9 fractions (RT-S9), fu = fu,p/fu,S9</t>
  </si>
  <si>
    <t>BCFs predicted using rainbow trout liver S9 fractions (RT-S9), fu = 1</t>
  </si>
  <si>
    <t>fu,S9 - fraction unbound in vitro in a solution containing S9 protein; unitless</t>
  </si>
  <si>
    <t>fu,p - fraction unbound in trout plasma; unitless</t>
  </si>
  <si>
    <t>fu,hep - fraction unbound in vitro in a solution of trout hepatocytes; unitless</t>
  </si>
  <si>
    <t>EROD - ethoxyresorufin-O-deethylase activity (a measure of CYP1 enzyme activity)</t>
  </si>
  <si>
    <t>Viability %</t>
  </si>
  <si>
    <r>
      <t>Table S7.  In vitro intrinsic clearance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;</t>
    </r>
    <r>
      <rPr>
        <b/>
        <vertAlign val="sub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mL/h/mg protein or mL/h/10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cells) of pyrene, measured in conjunction with in vitro studies for 5 test chemicals</t>
    </r>
  </si>
  <si>
    <r>
      <t>Table 9.  Comparison of in vitro intrinsic rates (CL</t>
    </r>
    <r>
      <rPr>
        <b/>
        <vertAlign val="subscript"/>
        <sz val="11"/>
        <color theme="1"/>
        <rFont val="Calibri"/>
        <family val="2"/>
        <scheme val="minor"/>
      </rPr>
      <t>IN VITRO,INT</t>
    </r>
    <r>
      <rPr>
        <b/>
        <sz val="11"/>
        <color theme="1"/>
        <rFont val="Calibri"/>
        <family val="2"/>
        <scheme val="minor"/>
      </rPr>
      <t>; mL/h/mg protein or mL/h/10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cells) measured in the present study to values reported in previous studies with rainbow trout.</t>
    </r>
  </si>
  <si>
    <t>Average, all pyrene</t>
  </si>
  <si>
    <t>SD, all pyrene</t>
  </si>
  <si>
    <t xml:space="preserve">These intra-laboratory means are provided below, along with the inter-laboratory means.  For pyrene, BCFs in Table 2 are mean values </t>
  </si>
  <si>
    <t>calculated as the average of modeled BCFs (inter-lab means) determined for pyrene when pyrene was run in parallel with each of the other test chemicals.</t>
  </si>
  <si>
    <t xml:space="preserve">substrate concentrations) used to create the figure are provided below.  Active  and inactive sample replicates are numbered 1-3.  </t>
  </si>
  <si>
    <t xml:space="preserve">The figure was constructed using GraphPad Prism 5.   Linear regressions were also performed in Prism.   Raw values (log-transformed </t>
  </si>
  <si>
    <t>time (h)</t>
  </si>
  <si>
    <t>active 1</t>
  </si>
  <si>
    <t>active 2</t>
  </si>
  <si>
    <t>active 3</t>
  </si>
  <si>
    <t>inactive 1</t>
  </si>
  <si>
    <t>inactive 2</t>
  </si>
  <si>
    <t>inactive 3</t>
  </si>
  <si>
    <t xml:space="preserve">The figure was constructed using GraphPad Prism 5.  Linear regressions were also performed in Prism.   Raw values (log-transformed </t>
  </si>
  <si>
    <t xml:space="preserve">Linear regressions were also performed in Prism.   Raw values (log-transformed Raw values (log-transformed substrate concentrations) </t>
  </si>
  <si>
    <t>S9 depletion data - FEN</t>
  </si>
  <si>
    <t>Hepatocyte depletion data - FEN</t>
  </si>
  <si>
    <t>Hepatocyte depletion data - CS</t>
  </si>
  <si>
    <t>S9 depletion data - CS</t>
  </si>
  <si>
    <t>S9 depletion data - 4NP</t>
  </si>
  <si>
    <t>Hepatocyte depletion data - 4NP</t>
  </si>
  <si>
    <t>S9 depletion data - DM</t>
  </si>
  <si>
    <t>Hepatocyte data - DM</t>
  </si>
  <si>
    <t>S9 depletion data - MC</t>
  </si>
  <si>
    <t>Hepatocyte depletion data - MC</t>
  </si>
  <si>
    <t xml:space="preserve">used to create the figure are provided below.  Active  sample replicates are numbered 1-3.  </t>
  </si>
  <si>
    <t>S9 depletion data for PYR - CS</t>
  </si>
  <si>
    <t>Hepatocyte depletion data for PYR - CS</t>
  </si>
  <si>
    <t>S9 depletion data for PYR - FEN</t>
  </si>
  <si>
    <t xml:space="preserve">Figure S6 presents substrate depletion data for PYR, run in parallel with FEN.  All data are for active samples.  Linear regressions were   </t>
  </si>
  <si>
    <t xml:space="preserve">Figure S7 presents substrate depletion data for PYR, run in parallel with 4NP.  All data are for active samples.  Linear regressions were   </t>
  </si>
  <si>
    <t>S9 depletion data for PYR - 4NP</t>
  </si>
  <si>
    <t xml:space="preserve">Figure S8 presents substrate depletion data for PYR, run in parallel with DM.  All data are for active samples.  Linear regressions were   </t>
  </si>
  <si>
    <t>S9 depletion data for PYR - DM</t>
  </si>
  <si>
    <t xml:space="preserve">Figure S9 presents substrate depletion data for PYR, run in parallel with MC.  All data are for active samples.  Linear regressions were   </t>
  </si>
  <si>
    <t>S9 depletion data for PYR - MC</t>
  </si>
  <si>
    <t>Hepatocyte depletion data for PYR - FEN</t>
  </si>
  <si>
    <t>Hepatocyte depletion data for PYR - 4NP</t>
  </si>
  <si>
    <t>Hepatocyte depletion data for PYR - DM</t>
  </si>
  <si>
    <t>No data</t>
  </si>
  <si>
    <t>Hepatocyte depletion data for PYR - 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</si>
</sst>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00"/>
    <numFmt numFmtId="166" formatCode="0.000"/>
    <numFmt numFmtId="167" formatCode="0.0000"/>
  </numFmts>
  <fonts count="24" x14ac:knownFonts="1"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i/>
      <sz val="11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vertAlign val="subscript"/>
      <sz val="12"/>
      <name val="Arial"/>
      <family val="2"/>
    </font>
    <font>
      <vertAlign val="superscript"/>
      <sz val="12"/>
      <name val="Arial"/>
      <family val="2"/>
    </font>
    <font>
      <vertAlign val="subscript"/>
      <sz val="10.45"/>
      <name val="Arial"/>
      <family val="2"/>
    </font>
    <font>
      <sz val="10.45"/>
      <name val="Arial"/>
      <family val="2"/>
    </font>
    <font>
      <sz val="12"/>
      <name val="Calibri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164" fontId="0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NumberFormat="1" applyAlignment="1">
      <alignment horizontal="center"/>
    </xf>
    <xf numFmtId="0" fontId="7" fillId="0" borderId="0" xfId="0" applyNumberFormat="1" applyFont="1" applyAlignment="1">
      <alignment horizontal="center"/>
    </xf>
    <xf numFmtId="0" fontId="8" fillId="0" borderId="0" xfId="0" applyFont="1"/>
    <xf numFmtId="0" fontId="2" fillId="0" borderId="0" xfId="0" applyFont="1" applyAlignment="1">
      <alignment horizontal="left"/>
    </xf>
    <xf numFmtId="0" fontId="12" fillId="0" borderId="0" xfId="0" applyFont="1"/>
    <xf numFmtId="0" fontId="13" fillId="0" borderId="0" xfId="0" applyFont="1" applyAlignment="1">
      <alignment vertical="center"/>
    </xf>
    <xf numFmtId="0" fontId="13" fillId="0" borderId="0" xfId="0" applyFont="1"/>
    <xf numFmtId="0" fontId="0" fillId="0" borderId="0" xfId="0" applyFont="1" applyAlignment="1">
      <alignment horizontal="center"/>
    </xf>
    <xf numFmtId="0" fontId="15" fillId="0" borderId="0" xfId="0" applyNumberFormat="1" applyFont="1"/>
    <xf numFmtId="0" fontId="16" fillId="0" borderId="0" xfId="0" applyNumberFormat="1" applyFont="1" applyAlignment="1">
      <alignment horizontal="center"/>
    </xf>
    <xf numFmtId="0" fontId="15" fillId="0" borderId="0" xfId="0" applyNumberFormat="1" applyFont="1" applyAlignment="1"/>
    <xf numFmtId="0" fontId="15" fillId="0" borderId="0" xfId="0" applyNumberFormat="1" applyFont="1" applyAlignment="1">
      <alignment horizontal="center"/>
    </xf>
    <xf numFmtId="0" fontId="16" fillId="0" borderId="0" xfId="0" applyNumberFormat="1" applyFont="1" applyAlignment="1"/>
    <xf numFmtId="0" fontId="0" fillId="0" borderId="0" xfId="0" applyNumberFormat="1" applyAlignment="1"/>
    <xf numFmtId="0" fontId="15" fillId="0" borderId="1" xfId="0" applyNumberFormat="1" applyFont="1" applyBorder="1" applyAlignment="1">
      <alignment horizontal="center"/>
    </xf>
    <xf numFmtId="0" fontId="15" fillId="0" borderId="0" xfId="0" applyNumberFormat="1" applyFont="1" applyFill="1" applyAlignment="1">
      <alignment horizontal="center"/>
    </xf>
    <xf numFmtId="0" fontId="17" fillId="0" borderId="0" xfId="0" applyNumberFormat="1" applyFont="1" applyAlignment="1"/>
    <xf numFmtId="0" fontId="15" fillId="0" borderId="2" xfId="0" applyNumberFormat="1" applyFont="1" applyBorder="1" applyAlignment="1">
      <alignment horizontal="center"/>
    </xf>
    <xf numFmtId="0" fontId="15" fillId="0" borderId="0" xfId="0" applyNumberFormat="1" applyFont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0" fontId="15" fillId="0" borderId="1" xfId="0" applyNumberFormat="1" applyFont="1" applyBorder="1"/>
    <xf numFmtId="0" fontId="15" fillId="0" borderId="1" xfId="0" applyNumberFormat="1" applyFont="1" applyBorder="1" applyAlignment="1"/>
    <xf numFmtId="165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left"/>
    </xf>
    <xf numFmtId="0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2" fontId="15" fillId="0" borderId="0" xfId="0" applyNumberFormat="1" applyFont="1" applyAlignment="1"/>
    <xf numFmtId="0" fontId="23" fillId="0" borderId="0" xfId="0" applyNumberFormat="1" applyFont="1"/>
    <xf numFmtId="167" fontId="15" fillId="0" borderId="0" xfId="0" applyNumberFormat="1" applyFont="1" applyAlignme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10</xdr:col>
          <xdr:colOff>266700</xdr:colOff>
          <xdr:row>33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10</xdr:col>
          <xdr:colOff>104775</xdr:colOff>
          <xdr:row>33</xdr:row>
          <xdr:rowOff>171450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609600</xdr:colOff>
          <xdr:row>2</xdr:row>
          <xdr:rowOff>0</xdr:rowOff>
        </xdr:from>
        <xdr:to>
          <xdr:col>10</xdr:col>
          <xdr:colOff>228600</xdr:colOff>
          <xdr:row>33</xdr:row>
          <xdr:rowOff>171450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</xdr:row>
          <xdr:rowOff>0</xdr:rowOff>
        </xdr:from>
        <xdr:to>
          <xdr:col>9</xdr:col>
          <xdr:colOff>571500</xdr:colOff>
          <xdr:row>34</xdr:row>
          <xdr:rowOff>0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609600</xdr:colOff>
          <xdr:row>3</xdr:row>
          <xdr:rowOff>0</xdr:rowOff>
        </xdr:from>
        <xdr:to>
          <xdr:col>9</xdr:col>
          <xdr:colOff>600075</xdr:colOff>
          <xdr:row>33</xdr:row>
          <xdr:rowOff>171450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</xdr:row>
          <xdr:rowOff>0</xdr:rowOff>
        </xdr:from>
        <xdr:to>
          <xdr:col>9</xdr:col>
          <xdr:colOff>457200</xdr:colOff>
          <xdr:row>34</xdr:row>
          <xdr:rowOff>9525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609600</xdr:colOff>
          <xdr:row>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609600</xdr:colOff>
          <xdr:row>3</xdr:row>
          <xdr:rowOff>0</xdr:rowOff>
        </xdr:from>
        <xdr:to>
          <xdr:col>9</xdr:col>
          <xdr:colOff>438150</xdr:colOff>
          <xdr:row>34</xdr:row>
          <xdr:rowOff>9525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8</xdr:col>
          <xdr:colOff>123825</xdr:colOff>
          <xdr:row>18</xdr:row>
          <xdr:rowOff>19050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8</xdr:col>
          <xdr:colOff>123825</xdr:colOff>
          <xdr:row>18</xdr:row>
          <xdr:rowOff>38100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5</xdr:col>
      <xdr:colOff>396875</xdr:colOff>
      <xdr:row>27</xdr:row>
      <xdr:rowOff>114300</xdr:rowOff>
    </xdr:to>
    <xdr:pic>
      <xdr:nvPicPr>
        <xdr:cNvPr id="2" name="Picture 1" descr="C:\Users\jnichols\AppData\Local\Microsoft\Windows\INetCache\Content.Outlook\6TL0NOAG\Box Plots 11-20-2017 U2 (002).tif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28625"/>
          <a:ext cx="2825750" cy="4981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156845</xdr:colOff>
      <xdr:row>33</xdr:row>
      <xdr:rowOff>0</xdr:rowOff>
    </xdr:to>
    <xdr:pic>
      <xdr:nvPicPr>
        <xdr:cNvPr id="3" name="Picture 2" descr="C:\Users\jnichols\AppData\Local\Microsoft\Windows\INetCache\Content.Outlook\6TL0NOAG\Rank-Rank Plots-8-29-2017 U3 (002).tif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71500"/>
          <a:ext cx="3204845" cy="5715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3</xdr:row>
          <xdr:rowOff>0</xdr:rowOff>
        </xdr:from>
        <xdr:to>
          <xdr:col>7</xdr:col>
          <xdr:colOff>390525</xdr:colOff>
          <xdr:row>17</xdr:row>
          <xdr:rowOff>180975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12</xdr:col>
          <xdr:colOff>257175</xdr:colOff>
          <xdr:row>17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609600</xdr:colOff>
          <xdr:row>2</xdr:row>
          <xdr:rowOff>0</xdr:rowOff>
        </xdr:from>
        <xdr:to>
          <xdr:col>10</xdr:col>
          <xdr:colOff>180975</xdr:colOff>
          <xdr:row>34</xdr:row>
          <xdr:rowOff>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142875</xdr:rowOff>
        </xdr:from>
        <xdr:to>
          <xdr:col>10</xdr:col>
          <xdr:colOff>57150</xdr:colOff>
          <xdr:row>33</xdr:row>
          <xdr:rowOff>133350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Relationship Id="rId4" Type="http://schemas.openxmlformats.org/officeDocument/2006/relationships/image" Target="../media/image8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Relationship Id="rId4" Type="http://schemas.openxmlformats.org/officeDocument/2006/relationships/image" Target="../media/image9.emf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Relationship Id="rId4" Type="http://schemas.openxmlformats.org/officeDocument/2006/relationships/image" Target="../media/image10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Relationship Id="rId4" Type="http://schemas.openxmlformats.org/officeDocument/2006/relationships/image" Target="../media/image11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Relationship Id="rId4" Type="http://schemas.openxmlformats.org/officeDocument/2006/relationships/image" Target="../media/image13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4.xml"/><Relationship Id="rId4" Type="http://schemas.openxmlformats.org/officeDocument/2006/relationships/image" Target="../media/image14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5.xml"/><Relationship Id="rId4" Type="http://schemas.openxmlformats.org/officeDocument/2006/relationships/image" Target="../media/image15.emf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4.bin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6.xml"/><Relationship Id="rId4" Type="http://schemas.openxmlformats.org/officeDocument/2006/relationships/image" Target="../media/image16.emf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9"/>
  <sheetViews>
    <sheetView topLeftCell="A24" workbookViewId="0">
      <selection activeCell="A50" sqref="A50"/>
    </sheetView>
  </sheetViews>
  <sheetFormatPr defaultRowHeight="15" x14ac:dyDescent="0.25"/>
  <sheetData>
    <row r="1" spans="1:1" x14ac:dyDescent="0.25">
      <c r="A1" t="s">
        <v>210</v>
      </c>
    </row>
    <row r="2" spans="1:1" x14ac:dyDescent="0.25">
      <c r="A2" t="s">
        <v>2</v>
      </c>
    </row>
    <row r="3" spans="1:1" x14ac:dyDescent="0.25">
      <c r="A3" t="s">
        <v>3</v>
      </c>
    </row>
    <row r="5" spans="1:1" x14ac:dyDescent="0.25">
      <c r="A5" t="s">
        <v>211</v>
      </c>
    </row>
    <row r="6" spans="1:1" x14ac:dyDescent="0.25">
      <c r="A6" t="s">
        <v>4</v>
      </c>
    </row>
    <row r="7" spans="1:1" x14ac:dyDescent="0.25">
      <c r="A7" t="s">
        <v>5</v>
      </c>
    </row>
    <row r="8" spans="1:1" x14ac:dyDescent="0.25">
      <c r="A8" t="s">
        <v>421</v>
      </c>
    </row>
    <row r="9" spans="1:1" x14ac:dyDescent="0.25">
      <c r="A9" t="s">
        <v>6</v>
      </c>
    </row>
    <row r="10" spans="1:1" x14ac:dyDescent="0.25">
      <c r="A10" t="s">
        <v>1</v>
      </c>
    </row>
    <row r="11" spans="1:1" x14ac:dyDescent="0.25">
      <c r="A11" t="s">
        <v>212</v>
      </c>
    </row>
    <row r="12" spans="1:1" x14ac:dyDescent="0.25">
      <c r="A12" t="s">
        <v>7</v>
      </c>
    </row>
    <row r="14" spans="1:1" x14ac:dyDescent="0.25">
      <c r="A14" t="s">
        <v>422</v>
      </c>
    </row>
    <row r="15" spans="1:1" x14ac:dyDescent="0.25">
      <c r="A15" t="s">
        <v>0</v>
      </c>
    </row>
    <row r="16" spans="1:1" x14ac:dyDescent="0.25">
      <c r="A16" t="s">
        <v>8</v>
      </c>
    </row>
    <row r="17" spans="1:15" x14ac:dyDescent="0.25">
      <c r="A17" t="s">
        <v>213</v>
      </c>
    </row>
    <row r="18" spans="1:15" x14ac:dyDescent="0.25">
      <c r="A18" t="s">
        <v>73</v>
      </c>
    </row>
    <row r="19" spans="1:15" x14ac:dyDescent="0.25">
      <c r="A19" t="s">
        <v>214</v>
      </c>
    </row>
    <row r="20" spans="1:15" x14ac:dyDescent="0.25">
      <c r="A20" t="s">
        <v>215</v>
      </c>
    </row>
    <row r="22" spans="1:15" x14ac:dyDescent="0.25">
      <c r="A22" t="s">
        <v>216</v>
      </c>
    </row>
    <row r="23" spans="1:15" x14ac:dyDescent="0.25">
      <c r="A23" t="s">
        <v>217</v>
      </c>
    </row>
    <row r="24" spans="1:15" x14ac:dyDescent="0.25">
      <c r="A24" t="s">
        <v>74</v>
      </c>
    </row>
    <row r="25" spans="1:15" x14ac:dyDescent="0.25">
      <c r="A25" t="s">
        <v>423</v>
      </c>
    </row>
    <row r="26" spans="1:15" ht="18" x14ac:dyDescent="0.35">
      <c r="A26" s="3" t="s">
        <v>76</v>
      </c>
    </row>
    <row r="27" spans="1:15" x14ac:dyDescent="0.25">
      <c r="A27" s="3" t="s">
        <v>77</v>
      </c>
    </row>
    <row r="28" spans="1:15" ht="18" x14ac:dyDescent="0.35">
      <c r="A28" s="3" t="s">
        <v>75</v>
      </c>
    </row>
    <row r="30" spans="1:15" x14ac:dyDescent="0.25">
      <c r="A30" s="38" t="s">
        <v>432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</row>
    <row r="31" spans="1:15" x14ac:dyDescent="0.2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</row>
    <row r="32" spans="1:15" x14ac:dyDescent="0.25">
      <c r="A32" s="38" t="s">
        <v>433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</row>
    <row r="33" spans="1:15" x14ac:dyDescent="0.25">
      <c r="A33" s="38" t="s">
        <v>434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</row>
    <row r="34" spans="1:15" x14ac:dyDescent="0.25">
      <c r="A34" s="38" t="s">
        <v>435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</row>
    <row r="35" spans="1:15" x14ac:dyDescent="0.25">
      <c r="A35" s="38" t="s">
        <v>436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</row>
    <row r="36" spans="1:15" x14ac:dyDescent="0.25">
      <c r="A36" s="38" t="s">
        <v>437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</row>
    <row r="37" spans="1:15" x14ac:dyDescent="0.25">
      <c r="A37" s="38" t="s">
        <v>438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</row>
    <row r="38" spans="1:15" ht="18.75" x14ac:dyDescent="0.35">
      <c r="A38" s="38" t="s">
        <v>439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</row>
    <row r="39" spans="1:15" ht="18" x14ac:dyDescent="0.35">
      <c r="A39" s="38" t="s">
        <v>441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</row>
    <row r="40" spans="1:15" ht="18" x14ac:dyDescent="0.35">
      <c r="A40" s="38" t="s">
        <v>440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</row>
    <row r="41" spans="1:15" x14ac:dyDescent="0.25">
      <c r="A41" s="38" t="s">
        <v>442</v>
      </c>
    </row>
    <row r="42" spans="1:15" x14ac:dyDescent="0.25">
      <c r="A42" s="38" t="s">
        <v>443</v>
      </c>
    </row>
    <row r="43" spans="1:15" x14ac:dyDescent="0.25">
      <c r="A43" s="38" t="s">
        <v>444</v>
      </c>
    </row>
    <row r="44" spans="1:15" x14ac:dyDescent="0.25">
      <c r="A44" s="38" t="s">
        <v>445</v>
      </c>
    </row>
    <row r="45" spans="1:15" x14ac:dyDescent="0.25">
      <c r="A45" s="38" t="s">
        <v>446</v>
      </c>
    </row>
    <row r="46" spans="1:15" x14ac:dyDescent="0.25">
      <c r="A46" s="38" t="s">
        <v>450</v>
      </c>
    </row>
    <row r="47" spans="1:15" x14ac:dyDescent="0.25">
      <c r="A47" s="38" t="s">
        <v>451</v>
      </c>
    </row>
    <row r="48" spans="1:15" x14ac:dyDescent="0.25">
      <c r="A48" s="38" t="s">
        <v>449</v>
      </c>
    </row>
    <row r="49" spans="1:1" x14ac:dyDescent="0.25">
      <c r="A49" s="38" t="s">
        <v>452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R70"/>
  <sheetViews>
    <sheetView workbookViewId="0">
      <selection activeCell="A11" sqref="A11"/>
    </sheetView>
  </sheetViews>
  <sheetFormatPr defaultRowHeight="15" x14ac:dyDescent="0.25"/>
  <cols>
    <col min="2" max="2" width="13.85546875" style="5" customWidth="1"/>
    <col min="4" max="4" width="19.140625" style="5" customWidth="1"/>
    <col min="5" max="5" width="12.85546875" style="5" customWidth="1"/>
    <col min="6" max="6" width="15.85546875" style="5" customWidth="1"/>
    <col min="7" max="7" width="12.7109375" style="5" customWidth="1"/>
    <col min="8" max="8" width="13.5703125" style="5" customWidth="1"/>
    <col min="11" max="11" width="11.5703125" customWidth="1"/>
    <col min="12" max="12" width="12" customWidth="1"/>
    <col min="13" max="13" width="12.42578125" customWidth="1"/>
    <col min="14" max="14" width="12" customWidth="1"/>
    <col min="15" max="15" width="11.7109375" customWidth="1"/>
    <col min="17" max="17" width="18.28515625" customWidth="1"/>
    <col min="18" max="18" width="20" customWidth="1"/>
  </cols>
  <sheetData>
    <row r="1" spans="1:18" x14ac:dyDescent="0.25">
      <c r="A1" s="3" t="s">
        <v>197</v>
      </c>
    </row>
    <row r="3" spans="1:18" x14ac:dyDescent="0.25">
      <c r="A3" t="s">
        <v>250</v>
      </c>
    </row>
    <row r="5" spans="1:18" x14ac:dyDescent="0.25">
      <c r="A5" t="s">
        <v>252</v>
      </c>
    </row>
    <row r="6" spans="1:18" x14ac:dyDescent="0.25">
      <c r="A6" t="s">
        <v>251</v>
      </c>
    </row>
    <row r="8" spans="1:18" x14ac:dyDescent="0.25">
      <c r="A8" t="s">
        <v>253</v>
      </c>
    </row>
    <row r="9" spans="1:18" x14ac:dyDescent="0.25">
      <c r="A9" t="s">
        <v>264</v>
      </c>
    </row>
    <row r="10" spans="1:18" x14ac:dyDescent="0.25">
      <c r="A10" t="s">
        <v>458</v>
      </c>
    </row>
    <row r="11" spans="1:18" x14ac:dyDescent="0.25">
      <c r="A11" t="s">
        <v>459</v>
      </c>
    </row>
    <row r="13" spans="1:18" x14ac:dyDescent="0.25">
      <c r="D13" s="11" t="s">
        <v>262</v>
      </c>
    </row>
    <row r="15" spans="1:18" x14ac:dyDescent="0.25">
      <c r="D15" s="5" t="s">
        <v>160</v>
      </c>
      <c r="E15" s="5" t="s">
        <v>153</v>
      </c>
      <c r="F15" s="5" t="s">
        <v>146</v>
      </c>
      <c r="G15" s="5" t="s">
        <v>137</v>
      </c>
      <c r="H15" s="5" t="s">
        <v>242</v>
      </c>
      <c r="K15" s="5" t="s">
        <v>416</v>
      </c>
      <c r="L15" s="5" t="s">
        <v>417</v>
      </c>
      <c r="M15" s="5" t="s">
        <v>418</v>
      </c>
      <c r="N15" s="5" t="s">
        <v>419</v>
      </c>
      <c r="O15" s="5" t="s">
        <v>420</v>
      </c>
      <c r="Q15" s="5" t="s">
        <v>456</v>
      </c>
      <c r="R15" s="5" t="s">
        <v>457</v>
      </c>
    </row>
    <row r="16" spans="1:18" x14ac:dyDescent="0.25">
      <c r="B16" s="5" t="s">
        <v>254</v>
      </c>
    </row>
    <row r="18" spans="2:18" x14ac:dyDescent="0.25">
      <c r="B18" s="5" t="s">
        <v>255</v>
      </c>
      <c r="D18" s="5">
        <v>232.88695762192376</v>
      </c>
      <c r="E18" s="5">
        <v>224.11472366580378</v>
      </c>
      <c r="F18" s="5">
        <v>4057.9711781753526</v>
      </c>
      <c r="G18" s="5">
        <v>3564.6324174732022</v>
      </c>
      <c r="H18" s="5">
        <v>4393.7257013423477</v>
      </c>
      <c r="K18">
        <v>1007.550408462777</v>
      </c>
      <c r="L18">
        <v>751.45339575939249</v>
      </c>
      <c r="M18">
        <v>1014.8044871537735</v>
      </c>
      <c r="N18">
        <v>777.37887028076295</v>
      </c>
      <c r="O18">
        <v>1223.5052875987067</v>
      </c>
    </row>
    <row r="19" spans="2:18" x14ac:dyDescent="0.25">
      <c r="B19" s="5" t="s">
        <v>256</v>
      </c>
      <c r="D19" s="5">
        <v>205.68938305948123</v>
      </c>
      <c r="E19" s="5">
        <v>247.05146318048637</v>
      </c>
      <c r="F19" s="5">
        <v>2103.2760982915261</v>
      </c>
      <c r="G19" s="5">
        <v>3524.6855273845881</v>
      </c>
      <c r="H19" s="5">
        <v>3616.1145182569035</v>
      </c>
      <c r="K19">
        <v>548.96854717837061</v>
      </c>
      <c r="L19">
        <v>461.08531903729852</v>
      </c>
      <c r="M19">
        <v>757.3194781439347</v>
      </c>
      <c r="N19">
        <v>666.01968657698239</v>
      </c>
    </row>
    <row r="20" spans="2:18" x14ac:dyDescent="0.25">
      <c r="B20" s="5" t="s">
        <v>257</v>
      </c>
      <c r="D20" s="5">
        <v>206.69336452477651</v>
      </c>
      <c r="E20" s="5">
        <v>332.05344270204137</v>
      </c>
      <c r="F20" s="5">
        <v>3204.5443471964263</v>
      </c>
      <c r="G20" s="5">
        <v>6600.097084933851</v>
      </c>
      <c r="H20" s="5">
        <v>4243.9826228109823</v>
      </c>
      <c r="K20">
        <v>769.89618710537388</v>
      </c>
      <c r="L20">
        <v>647.57240965977883</v>
      </c>
      <c r="M20">
        <v>753.80175530307122</v>
      </c>
      <c r="N20">
        <v>810.57924403610537</v>
      </c>
      <c r="O20">
        <v>691.5402388609258</v>
      </c>
    </row>
    <row r="21" spans="2:18" x14ac:dyDescent="0.25">
      <c r="B21" s="5" t="s">
        <v>258</v>
      </c>
      <c r="D21" s="5">
        <v>217.77361099752838</v>
      </c>
      <c r="E21" s="5">
        <v>282.53159724504746</v>
      </c>
      <c r="F21" s="5">
        <v>2558.6076711095529</v>
      </c>
      <c r="G21" s="5">
        <v>3978.3861584475417</v>
      </c>
      <c r="H21" s="5">
        <v>3539.3605949024786</v>
      </c>
      <c r="K21">
        <v>457.92742072490751</v>
      </c>
      <c r="L21">
        <v>539.84415109651559</v>
      </c>
      <c r="M21">
        <v>690.06868271794792</v>
      </c>
      <c r="N21">
        <v>743.60962790723681</v>
      </c>
      <c r="O21">
        <v>567.63794322244939</v>
      </c>
    </row>
    <row r="22" spans="2:18" x14ac:dyDescent="0.25">
      <c r="B22" s="5" t="s">
        <v>259</v>
      </c>
      <c r="D22" s="5">
        <v>213.31288809593846</v>
      </c>
      <c r="E22" s="5">
        <v>255.840697657909</v>
      </c>
      <c r="F22" s="5">
        <v>2945.6121894111106</v>
      </c>
      <c r="G22" s="5">
        <v>3353.6994697822847</v>
      </c>
      <c r="H22" s="5">
        <v>3799.7877214122964</v>
      </c>
      <c r="K22">
        <v>590.188121659682</v>
      </c>
      <c r="L22">
        <v>536.29065414989827</v>
      </c>
      <c r="M22">
        <v>742.55740814057651</v>
      </c>
      <c r="N22">
        <v>800.29208655903437</v>
      </c>
      <c r="O22">
        <v>707.55455529832443</v>
      </c>
    </row>
    <row r="23" spans="2:18" x14ac:dyDescent="0.25">
      <c r="B23" s="5" t="s">
        <v>260</v>
      </c>
      <c r="D23" s="5">
        <v>227.87077551375123</v>
      </c>
      <c r="E23" s="5">
        <v>323.2820454873405</v>
      </c>
      <c r="F23" s="5">
        <v>2585.2466643560306</v>
      </c>
      <c r="G23" s="5">
        <v>4262.738785888896</v>
      </c>
      <c r="H23" s="5">
        <v>3417.8406510214422</v>
      </c>
      <c r="K23">
        <v>753.76272298592096</v>
      </c>
      <c r="L23">
        <v>564.37335614710548</v>
      </c>
      <c r="M23">
        <v>618.28787106609548</v>
      </c>
      <c r="N23">
        <v>608.94435205046022</v>
      </c>
      <c r="O23">
        <v>695.38993355197795</v>
      </c>
    </row>
    <row r="25" spans="2:18" x14ac:dyDescent="0.25">
      <c r="B25" s="5" t="s">
        <v>261</v>
      </c>
      <c r="D25" s="5">
        <f>AVERAGE(D18:D23)</f>
        <v>217.37116330223327</v>
      </c>
      <c r="E25" s="5">
        <f t="shared" ref="E25:H25" si="0">AVERAGE(E18:E23)</f>
        <v>277.47899498977137</v>
      </c>
      <c r="F25" s="5">
        <f t="shared" si="0"/>
        <v>2909.2096914233334</v>
      </c>
      <c r="G25" s="5">
        <f t="shared" si="0"/>
        <v>4214.0399073183944</v>
      </c>
      <c r="H25" s="5">
        <f t="shared" si="0"/>
        <v>3835.1353016244084</v>
      </c>
      <c r="K25" s="5">
        <f t="shared" ref="K25:O25" si="1">AVERAGE(K18:K23)</f>
        <v>688.04890135283858</v>
      </c>
      <c r="L25" s="5">
        <f t="shared" si="1"/>
        <v>583.4365476416649</v>
      </c>
      <c r="M25" s="5">
        <f t="shared" si="1"/>
        <v>762.80661375423324</v>
      </c>
      <c r="N25" s="5">
        <f t="shared" si="1"/>
        <v>734.47064456843043</v>
      </c>
      <c r="O25" s="5">
        <f t="shared" si="1"/>
        <v>777.12559170647694</v>
      </c>
      <c r="Q25" s="5">
        <f>AVERAGE(K25:O25)</f>
        <v>709.17765980472882</v>
      </c>
      <c r="R25">
        <f>STDEV(K25:O25)</f>
        <v>78.086447209842461</v>
      </c>
    </row>
    <row r="28" spans="2:18" x14ac:dyDescent="0.25">
      <c r="D28" s="11" t="s">
        <v>263</v>
      </c>
    </row>
    <row r="30" spans="2:18" x14ac:dyDescent="0.25">
      <c r="D30" s="5" t="s">
        <v>160</v>
      </c>
      <c r="E30" s="5" t="s">
        <v>153</v>
      </c>
      <c r="F30" s="5" t="s">
        <v>146</v>
      </c>
      <c r="G30" s="5" t="s">
        <v>137</v>
      </c>
      <c r="H30" s="5" t="s">
        <v>242</v>
      </c>
      <c r="K30" s="5" t="s">
        <v>416</v>
      </c>
      <c r="L30" s="5" t="s">
        <v>417</v>
      </c>
      <c r="M30" s="5" t="s">
        <v>418</v>
      </c>
      <c r="N30" s="5" t="s">
        <v>419</v>
      </c>
      <c r="O30" s="5" t="s">
        <v>420</v>
      </c>
    </row>
    <row r="31" spans="2:18" x14ac:dyDescent="0.25">
      <c r="B31" s="5" t="s">
        <v>254</v>
      </c>
    </row>
    <row r="33" spans="2:18" x14ac:dyDescent="0.25">
      <c r="B33" s="5" t="s">
        <v>255</v>
      </c>
      <c r="D33" s="5">
        <v>181.72984750794058</v>
      </c>
      <c r="E33" s="5">
        <v>114.20921933303636</v>
      </c>
      <c r="F33" s="5">
        <v>344.41401671946278</v>
      </c>
      <c r="G33" s="5">
        <v>297.44771169003576</v>
      </c>
      <c r="H33" s="5">
        <v>565.4476565838653</v>
      </c>
      <c r="K33">
        <v>222.81219630731547</v>
      </c>
      <c r="L33">
        <v>214.27238435208483</v>
      </c>
      <c r="M33">
        <v>219.66387188171484</v>
      </c>
      <c r="N33">
        <v>214.37216203661686</v>
      </c>
      <c r="O33">
        <v>226.12646838377228</v>
      </c>
    </row>
    <row r="34" spans="2:18" x14ac:dyDescent="0.25">
      <c r="B34" s="5" t="s">
        <v>256</v>
      </c>
      <c r="D34" s="5">
        <v>179.98528910208438</v>
      </c>
      <c r="E34" s="5">
        <v>114.97510188359529</v>
      </c>
      <c r="F34" s="5">
        <v>301.1666234056708</v>
      </c>
      <c r="G34" s="5">
        <v>292.87864743567542</v>
      </c>
      <c r="H34" s="5">
        <v>373.06005039253233</v>
      </c>
      <c r="K34">
        <v>208.2794827279032</v>
      </c>
      <c r="L34">
        <v>205.97787583545892</v>
      </c>
      <c r="M34">
        <v>212.32050868412529</v>
      </c>
      <c r="N34">
        <v>210.5869702884828</v>
      </c>
    </row>
    <row r="35" spans="2:18" x14ac:dyDescent="0.25">
      <c r="B35" s="5" t="s">
        <v>257</v>
      </c>
      <c r="D35" s="5">
        <v>179.98710017503302</v>
      </c>
      <c r="E35" s="5">
        <v>119.67530126287384</v>
      </c>
      <c r="F35" s="5">
        <v>326.93295916538494</v>
      </c>
      <c r="G35" s="5">
        <v>368.49570205147774</v>
      </c>
      <c r="H35" s="5">
        <v>529.80116703406372</v>
      </c>
      <c r="K35">
        <v>213.17911926885259</v>
      </c>
      <c r="L35">
        <v>210.08632953971696</v>
      </c>
      <c r="M35">
        <v>212.93267423474612</v>
      </c>
      <c r="N35">
        <v>214.68045917188047</v>
      </c>
      <c r="O35">
        <v>211.76644748147535</v>
      </c>
    </row>
    <row r="36" spans="2:18" x14ac:dyDescent="0.25">
      <c r="B36" s="5" t="s">
        <v>258</v>
      </c>
      <c r="D36" s="5">
        <v>180.78469726194169</v>
      </c>
      <c r="E36" s="5">
        <v>116.82224058242934</v>
      </c>
      <c r="F36" s="5">
        <v>314.93554468557022</v>
      </c>
      <c r="G36" s="5">
        <v>301.04621374817219</v>
      </c>
      <c r="H36" s="5">
        <v>371.76748323295209</v>
      </c>
      <c r="K36">
        <v>206.8619372916431</v>
      </c>
      <c r="L36">
        <v>207.98078822558347</v>
      </c>
      <c r="M36">
        <v>211.89997333685483</v>
      </c>
      <c r="N36">
        <v>212.39367257578502</v>
      </c>
      <c r="O36">
        <v>209.5483279726574</v>
      </c>
    </row>
    <row r="37" spans="2:18" x14ac:dyDescent="0.25">
      <c r="B37" s="5" t="s">
        <v>259</v>
      </c>
      <c r="D37" s="5">
        <v>180.67961135307908</v>
      </c>
      <c r="E37" s="5">
        <v>115.48966285967872</v>
      </c>
      <c r="F37" s="5">
        <v>318.33490577389654</v>
      </c>
      <c r="G37" s="5">
        <v>293.41825688845182</v>
      </c>
      <c r="H37" s="5">
        <v>451.19115277104265</v>
      </c>
      <c r="K37">
        <v>210.69353858360768</v>
      </c>
      <c r="L37">
        <v>207.78523928247654</v>
      </c>
      <c r="M37">
        <v>213.79449144701871</v>
      </c>
      <c r="N37">
        <v>215.1137296314638</v>
      </c>
      <c r="O37">
        <v>213.4356527958322</v>
      </c>
    </row>
    <row r="38" spans="2:18" x14ac:dyDescent="0.25">
      <c r="B38" s="5" t="s">
        <v>260</v>
      </c>
      <c r="D38" s="5">
        <v>181.02401698916137</v>
      </c>
      <c r="E38" s="5">
        <v>120.07064894584482</v>
      </c>
      <c r="F38" s="5">
        <v>320.96819064269948</v>
      </c>
      <c r="G38" s="5">
        <v>337.96452270539754</v>
      </c>
      <c r="H38" s="5">
        <v>386.7457112284813</v>
      </c>
      <c r="K38">
        <v>213.17911926885259</v>
      </c>
      <c r="L38">
        <v>209.46456656819191</v>
      </c>
      <c r="M38">
        <v>211.20280324503227</v>
      </c>
      <c r="N38">
        <v>212.39367257578502</v>
      </c>
      <c r="O38">
        <v>213.98156899344266</v>
      </c>
    </row>
    <row r="40" spans="2:18" x14ac:dyDescent="0.25">
      <c r="B40" s="5" t="s">
        <v>261</v>
      </c>
      <c r="D40" s="5">
        <f>AVERAGE(D33:D38)</f>
        <v>180.69842706487336</v>
      </c>
      <c r="E40" s="5">
        <f t="shared" ref="E40:H40" si="2">AVERAGE(E33:E38)</f>
        <v>116.87369581124307</v>
      </c>
      <c r="F40" s="5">
        <f t="shared" si="2"/>
        <v>321.12537339878082</v>
      </c>
      <c r="G40" s="5">
        <f t="shared" si="2"/>
        <v>315.20850908653512</v>
      </c>
      <c r="H40" s="5">
        <f t="shared" si="2"/>
        <v>446.33553687382295</v>
      </c>
      <c r="K40" s="5">
        <f t="shared" ref="K40:O40" si="3">AVERAGE(K33:K38)</f>
        <v>212.50089890802914</v>
      </c>
      <c r="L40" s="5">
        <f t="shared" si="3"/>
        <v>209.26119730058545</v>
      </c>
      <c r="M40" s="5">
        <f t="shared" si="3"/>
        <v>213.635720471582</v>
      </c>
      <c r="N40" s="5">
        <f t="shared" si="3"/>
        <v>213.25677771333565</v>
      </c>
      <c r="O40" s="5">
        <f t="shared" si="3"/>
        <v>214.97169312543596</v>
      </c>
      <c r="Q40" s="5">
        <f>AVERAGE(K40:O40)</f>
        <v>212.72525750379364</v>
      </c>
      <c r="R40">
        <f>_xlfn.STDEV.S(K40:O40)</f>
        <v>2.1335404508699436</v>
      </c>
    </row>
    <row r="43" spans="2:18" x14ac:dyDescent="0.25">
      <c r="D43" s="11" t="s">
        <v>447</v>
      </c>
    </row>
    <row r="45" spans="2:18" x14ac:dyDescent="0.25">
      <c r="D45" s="5" t="s">
        <v>160</v>
      </c>
      <c r="E45" s="5" t="s">
        <v>153</v>
      </c>
      <c r="F45" s="5" t="s">
        <v>146</v>
      </c>
      <c r="G45" s="5" t="s">
        <v>137</v>
      </c>
      <c r="H45" s="5" t="s">
        <v>242</v>
      </c>
      <c r="K45" s="5" t="s">
        <v>416</v>
      </c>
      <c r="L45" s="5" t="s">
        <v>417</v>
      </c>
      <c r="M45" s="5" t="s">
        <v>418</v>
      </c>
      <c r="N45" s="5" t="s">
        <v>419</v>
      </c>
      <c r="O45" s="5" t="s">
        <v>420</v>
      </c>
    </row>
    <row r="46" spans="2:18" x14ac:dyDescent="0.25">
      <c r="B46" s="5" t="s">
        <v>254</v>
      </c>
    </row>
    <row r="48" spans="2:18" x14ac:dyDescent="0.25">
      <c r="B48" s="5" t="s">
        <v>255</v>
      </c>
      <c r="D48" s="5">
        <v>385.36421406373319</v>
      </c>
      <c r="E48" s="5">
        <v>188.90260303244804</v>
      </c>
      <c r="F48" s="5">
        <v>3625.0543445940834</v>
      </c>
      <c r="G48" s="5">
        <v>2323.114448868178</v>
      </c>
      <c r="H48" s="5">
        <v>3254.2104187283398</v>
      </c>
      <c r="K48">
        <v>334.45759855134429</v>
      </c>
      <c r="L48">
        <v>288.79275826176212</v>
      </c>
      <c r="M48">
        <v>283.77013773375205</v>
      </c>
      <c r="N48">
        <v>269.43599887380395</v>
      </c>
      <c r="O48">
        <v>277.28185142883223</v>
      </c>
    </row>
    <row r="49" spans="2:18" x14ac:dyDescent="0.25">
      <c r="B49" s="5" t="s">
        <v>256</v>
      </c>
      <c r="D49" s="5">
        <v>445.81095315903684</v>
      </c>
      <c r="E49" s="5">
        <v>168.94927139567284</v>
      </c>
      <c r="F49" s="5">
        <v>3659.594627916978</v>
      </c>
      <c r="G49" s="5">
        <v>2171.6718413659528</v>
      </c>
      <c r="H49" s="5">
        <v>3251.3922118873184</v>
      </c>
      <c r="K49">
        <v>310.35383052540487</v>
      </c>
      <c r="L49">
        <v>314.19861673332542</v>
      </c>
      <c r="M49">
        <v>280.45012192337248</v>
      </c>
      <c r="N49">
        <v>271.33601217173987</v>
      </c>
    </row>
    <row r="50" spans="2:18" x14ac:dyDescent="0.25">
      <c r="B50" s="5" t="s">
        <v>257</v>
      </c>
      <c r="D50" s="5">
        <v>433.36664261150281</v>
      </c>
      <c r="E50" s="5">
        <v>189.19230768260331</v>
      </c>
      <c r="F50" s="5">
        <v>3223.5796891318992</v>
      </c>
      <c r="G50" s="5">
        <v>2176.5936422623149</v>
      </c>
      <c r="H50" s="5">
        <v>3459.1216472639312</v>
      </c>
      <c r="K50">
        <v>329.34663313874307</v>
      </c>
      <c r="L50">
        <v>325.30372713927142</v>
      </c>
      <c r="M50">
        <v>277.87950365369915</v>
      </c>
      <c r="N50">
        <v>345.33759469494572</v>
      </c>
      <c r="O50">
        <v>292.21805883253649</v>
      </c>
    </row>
    <row r="51" spans="2:18" x14ac:dyDescent="0.25">
      <c r="B51" s="5" t="s">
        <v>258</v>
      </c>
      <c r="D51" s="5">
        <v>458.24099112077175</v>
      </c>
      <c r="E51" s="5">
        <v>205.03978879329861</v>
      </c>
      <c r="F51" s="5">
        <v>3589.5606137455684</v>
      </c>
      <c r="G51" s="5">
        <v>2484.2029117523311</v>
      </c>
      <c r="H51" s="5">
        <v>3429.1703762260554</v>
      </c>
      <c r="K51">
        <v>353.48305303785565</v>
      </c>
      <c r="L51">
        <v>344.60602307445976</v>
      </c>
      <c r="M51">
        <v>309.32786464191429</v>
      </c>
      <c r="N51">
        <v>330.56518463118033</v>
      </c>
      <c r="O51">
        <v>320.51488568585859</v>
      </c>
    </row>
    <row r="52" spans="2:18" x14ac:dyDescent="0.25">
      <c r="B52" s="5" t="s">
        <v>259</v>
      </c>
      <c r="D52" s="5">
        <v>430.11679885781996</v>
      </c>
      <c r="E52" s="5">
        <v>178.36229867043824</v>
      </c>
      <c r="F52" s="5">
        <v>4609.4001568510312</v>
      </c>
      <c r="G52" s="5">
        <v>2842.176236584357</v>
      </c>
      <c r="H52" s="5">
        <v>3266.1542355305319</v>
      </c>
      <c r="K52">
        <v>331.91285187559748</v>
      </c>
      <c r="L52">
        <v>284.16636618611437</v>
      </c>
      <c r="M52">
        <v>268.47325504742719</v>
      </c>
      <c r="N52">
        <v>372.54939858634003</v>
      </c>
      <c r="O52">
        <v>352.98220102217192</v>
      </c>
    </row>
    <row r="53" spans="2:18" x14ac:dyDescent="0.25">
      <c r="B53" s="5" t="s">
        <v>260</v>
      </c>
      <c r="D53" s="5">
        <v>537.70443615824991</v>
      </c>
      <c r="E53" s="5">
        <v>223.2668862469811</v>
      </c>
      <c r="F53" s="5">
        <v>4642.6334761130638</v>
      </c>
      <c r="G53" s="5">
        <v>2834.1011271938678</v>
      </c>
      <c r="H53" s="5">
        <v>3491.9325412381586</v>
      </c>
      <c r="K53">
        <v>355.48824980249941</v>
      </c>
      <c r="L53">
        <v>284.36097726699484</v>
      </c>
      <c r="M53">
        <v>284.87671796732775</v>
      </c>
      <c r="N53">
        <v>353.85312969961001</v>
      </c>
      <c r="O53">
        <v>408.04903647538191</v>
      </c>
    </row>
    <row r="55" spans="2:18" x14ac:dyDescent="0.25">
      <c r="B55" s="5" t="s">
        <v>261</v>
      </c>
      <c r="D55" s="5">
        <f>AVERAGE(D48:D53)</f>
        <v>448.43400599518577</v>
      </c>
      <c r="E55" s="5">
        <f t="shared" ref="E55:H55" si="4">AVERAGE(E48:E53)</f>
        <v>192.28552597024034</v>
      </c>
      <c r="F55" s="5">
        <f t="shared" si="4"/>
        <v>3891.637151392104</v>
      </c>
      <c r="G55" s="5">
        <f t="shared" si="4"/>
        <v>2471.9767013378337</v>
      </c>
      <c r="H55" s="5">
        <f t="shared" si="4"/>
        <v>3358.6635718123894</v>
      </c>
      <c r="K55" s="5">
        <f t="shared" ref="K55:O55" si="5">AVERAGE(K48:K53)</f>
        <v>335.84036948857414</v>
      </c>
      <c r="L55" s="5">
        <f t="shared" si="5"/>
        <v>306.90474477698803</v>
      </c>
      <c r="M55" s="5">
        <f t="shared" si="5"/>
        <v>284.12960016124885</v>
      </c>
      <c r="N55" s="5">
        <f t="shared" si="5"/>
        <v>323.84621977626995</v>
      </c>
      <c r="O55" s="5">
        <f t="shared" si="5"/>
        <v>330.20920668895621</v>
      </c>
      <c r="Q55" s="5">
        <f>AVERAGE(K55:O55)</f>
        <v>316.18602817840747</v>
      </c>
      <c r="R55">
        <f>_xlfn.STDEV.S(K55:O55)</f>
        <v>20.948615717917615</v>
      </c>
    </row>
    <row r="58" spans="2:18" x14ac:dyDescent="0.25">
      <c r="D58" s="11" t="s">
        <v>448</v>
      </c>
    </row>
    <row r="60" spans="2:18" x14ac:dyDescent="0.25">
      <c r="D60" s="5" t="s">
        <v>160</v>
      </c>
      <c r="E60" s="5" t="s">
        <v>153</v>
      </c>
      <c r="F60" s="5" t="s">
        <v>146</v>
      </c>
      <c r="G60" s="5" t="s">
        <v>137</v>
      </c>
      <c r="H60" s="5" t="s">
        <v>242</v>
      </c>
      <c r="K60" s="5" t="s">
        <v>416</v>
      </c>
      <c r="L60" s="5" t="s">
        <v>417</v>
      </c>
      <c r="M60" s="5" t="s">
        <v>418</v>
      </c>
      <c r="N60" s="5" t="s">
        <v>419</v>
      </c>
      <c r="O60" s="5" t="s">
        <v>420</v>
      </c>
    </row>
    <row r="61" spans="2:18" x14ac:dyDescent="0.25">
      <c r="B61" s="5" t="s">
        <v>254</v>
      </c>
    </row>
    <row r="63" spans="2:18" x14ac:dyDescent="0.25">
      <c r="B63" s="5" t="s">
        <v>255</v>
      </c>
      <c r="D63" s="5">
        <v>180.76037850177156</v>
      </c>
      <c r="E63" s="5">
        <v>113.13717621036271</v>
      </c>
      <c r="F63" s="5">
        <v>367.51289434011142</v>
      </c>
      <c r="G63" s="5">
        <v>287.08361527751578</v>
      </c>
      <c r="H63" s="5">
        <v>406.33905316369038</v>
      </c>
      <c r="K63">
        <v>204.2336014348592</v>
      </c>
      <c r="L63">
        <v>202.97637741198022</v>
      </c>
      <c r="M63">
        <v>202.84022552867</v>
      </c>
      <c r="N63">
        <v>202.45393379014681</v>
      </c>
      <c r="O63">
        <v>202.66495641513333</v>
      </c>
    </row>
    <row r="64" spans="2:18" x14ac:dyDescent="0.25">
      <c r="B64" s="5" t="s">
        <v>256</v>
      </c>
      <c r="D64" s="5">
        <v>181.3794400360739</v>
      </c>
      <c r="E64" s="5">
        <v>112.30505110938212</v>
      </c>
      <c r="F64" s="5">
        <v>368.38914522701089</v>
      </c>
      <c r="G64" s="5">
        <v>283.71938424598267</v>
      </c>
      <c r="H64" s="5">
        <v>406.52043535820627</v>
      </c>
      <c r="K64">
        <v>203.56560645121041</v>
      </c>
      <c r="L64">
        <v>203.67149647739603</v>
      </c>
      <c r="M64">
        <v>202.75045520400582</v>
      </c>
      <c r="N64">
        <v>202.50494475478567</v>
      </c>
    </row>
    <row r="65" spans="2:18" x14ac:dyDescent="0.25">
      <c r="B65" s="5" t="s">
        <v>257</v>
      </c>
      <c r="D65" s="5">
        <v>181.2428943713137</v>
      </c>
      <c r="E65" s="5">
        <v>113.17965415009662</v>
      </c>
      <c r="F65" s="5">
        <v>353.09095503377688</v>
      </c>
      <c r="G65" s="5">
        <v>283.24901234157824</v>
      </c>
      <c r="H65" s="5">
        <v>439.08352793230415</v>
      </c>
      <c r="K65">
        <v>204.09113123587593</v>
      </c>
      <c r="L65">
        <v>203.97875092496378</v>
      </c>
      <c r="M65">
        <v>202.68107205934979</v>
      </c>
      <c r="N65">
        <v>204.53838662071931</v>
      </c>
      <c r="O65">
        <v>203.06946840170903</v>
      </c>
    </row>
    <row r="66" spans="2:18" x14ac:dyDescent="0.25">
      <c r="B66" s="5" t="s">
        <v>258</v>
      </c>
      <c r="D66" s="5">
        <v>181.50596386374806</v>
      </c>
      <c r="E66" s="5">
        <v>113.87377764349988</v>
      </c>
      <c r="F66" s="5">
        <v>385.46699987079728</v>
      </c>
      <c r="G66" s="5">
        <v>291.41549171062269</v>
      </c>
      <c r="H66" s="5">
        <v>433.93315700093513</v>
      </c>
      <c r="K66">
        <v>204.76791519168475</v>
      </c>
      <c r="L66">
        <v>204.51782849327449</v>
      </c>
      <c r="M66">
        <v>203.53739224472318</v>
      </c>
      <c r="N66">
        <v>204.1250581116735</v>
      </c>
      <c r="O66">
        <v>203.84599698180702</v>
      </c>
    </row>
    <row r="67" spans="2:18" x14ac:dyDescent="0.25">
      <c r="B67" s="5" t="s">
        <v>259</v>
      </c>
      <c r="D67" s="5">
        <v>181.20822620314405</v>
      </c>
      <c r="E67" s="5">
        <v>112.68982264738065</v>
      </c>
      <c r="F67" s="5">
        <v>405.73028733586244</v>
      </c>
      <c r="G67" s="5">
        <v>302.93945811131329</v>
      </c>
      <c r="H67" s="5">
        <v>408.12164159964158</v>
      </c>
      <c r="K67">
        <v>204.16260950146588</v>
      </c>
      <c r="L67">
        <v>202.85095129276405</v>
      </c>
      <c r="M67">
        <v>202.42810871246635</v>
      </c>
      <c r="N67">
        <v>205.30974348314697</v>
      </c>
      <c r="O67">
        <v>204.75376835398708</v>
      </c>
    </row>
    <row r="68" spans="2:18" x14ac:dyDescent="0.25">
      <c r="B68" s="5" t="s">
        <v>260</v>
      </c>
      <c r="D68" s="5">
        <v>182.39978788785677</v>
      </c>
      <c r="E68" s="5">
        <v>114.76477721231787</v>
      </c>
      <c r="F68" s="5">
        <v>407.21409041628436</v>
      </c>
      <c r="G68" s="5">
        <v>303.66166100688156</v>
      </c>
      <c r="H68" s="5">
        <v>445.88091838395485</v>
      </c>
      <c r="K68">
        <v>204.82459713158772</v>
      </c>
      <c r="L68">
        <v>202.85622029136724</v>
      </c>
      <c r="M68">
        <v>202.87018672873015</v>
      </c>
      <c r="N68">
        <v>204.77837103332328</v>
      </c>
      <c r="O68">
        <v>206.33594765114896</v>
      </c>
    </row>
    <row r="70" spans="2:18" x14ac:dyDescent="0.25">
      <c r="B70" s="5" t="s">
        <v>261</v>
      </c>
      <c r="D70" s="5">
        <f>AVERAGE(D63:D68)</f>
        <v>181.41611514398468</v>
      </c>
      <c r="E70" s="5">
        <f t="shared" ref="E70:H70" si="6">AVERAGE(E63:E68)</f>
        <v>113.32504316217332</v>
      </c>
      <c r="F70" s="5">
        <f t="shared" si="6"/>
        <v>381.23406203730724</v>
      </c>
      <c r="G70" s="5">
        <f t="shared" si="6"/>
        <v>292.01143711564902</v>
      </c>
      <c r="H70" s="5">
        <f t="shared" si="6"/>
        <v>423.31312223978875</v>
      </c>
      <c r="K70" s="5">
        <f t="shared" ref="K70:O70" si="7">AVERAGE(K63:K68)</f>
        <v>204.27424349111399</v>
      </c>
      <c r="L70" s="5">
        <f t="shared" si="7"/>
        <v>203.47527081529097</v>
      </c>
      <c r="M70" s="5">
        <f t="shared" si="7"/>
        <v>202.85124007965757</v>
      </c>
      <c r="N70" s="5">
        <f t="shared" si="7"/>
        <v>203.95173963229925</v>
      </c>
      <c r="O70" s="5">
        <f t="shared" si="7"/>
        <v>204.13402756075706</v>
      </c>
      <c r="Q70" s="5">
        <f>AVERAGE(K70:O70)</f>
        <v>203.73730431582379</v>
      </c>
      <c r="R70">
        <f>_xlfn.STDEV.S(K70:O70)</f>
        <v>0.57996700380235988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4"/>
  <sheetViews>
    <sheetView workbookViewId="0">
      <selection activeCell="A5" sqref="A5"/>
    </sheetView>
  </sheetViews>
  <sheetFormatPr defaultRowHeight="15" x14ac:dyDescent="0.25"/>
  <sheetData>
    <row r="1" spans="1:1" x14ac:dyDescent="0.25">
      <c r="A1" s="3" t="s">
        <v>87</v>
      </c>
    </row>
    <row r="4" spans="1:1" x14ac:dyDescent="0.25">
      <c r="A4" t="s">
        <v>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4"/>
  <sheetViews>
    <sheetView workbookViewId="0">
      <selection activeCell="A5" sqref="A5"/>
    </sheetView>
  </sheetViews>
  <sheetFormatPr defaultRowHeight="15" x14ac:dyDescent="0.25"/>
  <sheetData>
    <row r="1" spans="1:1" x14ac:dyDescent="0.25">
      <c r="A1" s="3" t="s">
        <v>178</v>
      </c>
    </row>
    <row r="4" spans="1:1" x14ac:dyDescent="0.25">
      <c r="A4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G89"/>
  <sheetViews>
    <sheetView topLeftCell="A54" workbookViewId="0">
      <selection activeCell="H76" sqref="H76"/>
    </sheetView>
  </sheetViews>
  <sheetFormatPr defaultRowHeight="15" x14ac:dyDescent="0.25"/>
  <cols>
    <col min="1" max="1" width="13.85546875" customWidth="1"/>
    <col min="2" max="2" width="21.85546875" customWidth="1"/>
    <col min="3" max="3" width="11" customWidth="1"/>
    <col min="4" max="4" width="13.5703125" customWidth="1"/>
    <col min="5" max="6" width="14.7109375" customWidth="1"/>
    <col min="7" max="8" width="16.5703125" customWidth="1"/>
    <col min="9" max="10" width="16.140625" customWidth="1"/>
    <col min="11" max="12" width="16.42578125" customWidth="1"/>
    <col min="13" max="13" width="15.85546875" customWidth="1"/>
    <col min="14" max="14" width="15.140625" customWidth="1"/>
  </cols>
  <sheetData>
    <row r="1" spans="1:15" x14ac:dyDescent="0.25">
      <c r="A1" s="3" t="s">
        <v>191</v>
      </c>
    </row>
    <row r="3" spans="1:15" x14ac:dyDescent="0.25">
      <c r="A3" t="s">
        <v>177</v>
      </c>
      <c r="B3" s="5" t="s">
        <v>176</v>
      </c>
      <c r="C3" s="5" t="s">
        <v>175</v>
      </c>
      <c r="D3" s="5" t="s">
        <v>115</v>
      </c>
      <c r="E3" s="5" t="s">
        <v>174</v>
      </c>
      <c r="F3" s="5" t="s">
        <v>115</v>
      </c>
      <c r="G3" s="5" t="s">
        <v>173</v>
      </c>
      <c r="H3" s="5" t="s">
        <v>115</v>
      </c>
      <c r="I3" s="5" t="s">
        <v>172</v>
      </c>
      <c r="J3" s="5" t="s">
        <v>115</v>
      </c>
      <c r="K3" s="5" t="s">
        <v>171</v>
      </c>
      <c r="L3" s="5" t="s">
        <v>115</v>
      </c>
      <c r="M3" s="5" t="s">
        <v>170</v>
      </c>
      <c r="N3" s="5" t="s">
        <v>115</v>
      </c>
      <c r="O3" s="5"/>
    </row>
    <row r="4" spans="1:15" x14ac:dyDescent="0.25">
      <c r="B4" s="5"/>
      <c r="C4" s="5"/>
      <c r="D4" s="5" t="s">
        <v>116</v>
      </c>
      <c r="E4" s="5"/>
      <c r="F4" s="5" t="s">
        <v>116</v>
      </c>
      <c r="G4" s="5" t="s">
        <v>169</v>
      </c>
      <c r="H4" s="5" t="s">
        <v>116</v>
      </c>
      <c r="I4" s="5" t="s">
        <v>168</v>
      </c>
      <c r="J4" s="5" t="s">
        <v>116</v>
      </c>
      <c r="K4" s="5" t="s">
        <v>168</v>
      </c>
      <c r="L4" s="5" t="s">
        <v>116</v>
      </c>
      <c r="M4" s="5" t="s">
        <v>167</v>
      </c>
      <c r="N4" s="5" t="s">
        <v>116</v>
      </c>
      <c r="O4" s="5"/>
    </row>
    <row r="5" spans="1:15" x14ac:dyDescent="0.25">
      <c r="A5" s="3" t="s">
        <v>166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 x14ac:dyDescent="0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7.25" x14ac:dyDescent="0.25">
      <c r="A7" s="7" t="s">
        <v>161</v>
      </c>
      <c r="B7" s="5" t="s">
        <v>165</v>
      </c>
      <c r="C7" s="5">
        <v>50.8</v>
      </c>
      <c r="D7" s="5">
        <f>ROUND(AVERAGE(C7,C9,C11,C13),1)</f>
        <v>46.2</v>
      </c>
      <c r="E7" s="5">
        <v>82</v>
      </c>
      <c r="F7" s="5">
        <f>ROUND(AVERAGE(E7,E9,E11,E13),1)</f>
        <v>81</v>
      </c>
      <c r="G7" s="5">
        <v>2.4239616816000007</v>
      </c>
      <c r="H7" s="5">
        <f>ROUND(AVERAGE(G7,G9,G11),2)</f>
        <v>2.38</v>
      </c>
      <c r="I7" s="5">
        <v>5.4916886374526683</v>
      </c>
      <c r="J7" s="5">
        <f>ROUND(AVERAGE(I7,I9,I11),2)</f>
        <v>5.0999999999999996</v>
      </c>
      <c r="K7" s="5">
        <v>222.65563366468717</v>
      </c>
      <c r="L7" s="5">
        <f>ROUND(AVERAGE(K7,K9,K11),0)</f>
        <v>213</v>
      </c>
      <c r="M7" s="5">
        <v>375.68627999915856</v>
      </c>
      <c r="N7" s="5">
        <f>ROUND(AVERAGE(M7,M9,M11),0)</f>
        <v>386</v>
      </c>
    </row>
    <row r="8" spans="1:15" x14ac:dyDescent="0.25">
      <c r="A8" s="7" t="s">
        <v>159</v>
      </c>
      <c r="B8" s="5"/>
      <c r="C8" s="5"/>
      <c r="D8" s="5">
        <f>ROUND(_xlfn.STDEV.S(C7,C9,C11,C13),1)</f>
        <v>5.5</v>
      </c>
      <c r="E8" s="5"/>
      <c r="F8" s="5">
        <f>ROUND(_xlfn.STDEV.S(E7,E9,E11,E13),1)</f>
        <v>0.8</v>
      </c>
      <c r="G8" s="5"/>
      <c r="H8" s="5">
        <f>ROUND(_xlfn.STDEV.S(G7,G9,G11),2)</f>
        <v>0.04</v>
      </c>
      <c r="I8" s="5"/>
      <c r="J8" s="5">
        <f>ROUND(_xlfn.STDEV.S(I7,I9,I11),2)</f>
        <v>0.45</v>
      </c>
      <c r="K8" s="5"/>
      <c r="L8" s="5">
        <f>ROUND(_xlfn.STDEV.S(K7,K9,K11),0)</f>
        <v>14</v>
      </c>
      <c r="M8" s="5"/>
      <c r="N8" s="5">
        <f>ROUND(_xlfn.STDEV.S(M7,M9,M11),0)</f>
        <v>36</v>
      </c>
    </row>
    <row r="9" spans="1:15" x14ac:dyDescent="0.25">
      <c r="A9" s="7" t="s">
        <v>158</v>
      </c>
      <c r="B9" s="5"/>
      <c r="C9" s="5">
        <v>43.6</v>
      </c>
      <c r="D9" s="5"/>
      <c r="E9" s="5">
        <v>81</v>
      </c>
      <c r="F9" s="5"/>
      <c r="G9" s="5">
        <v>2.3799952701000002</v>
      </c>
      <c r="H9" s="5"/>
      <c r="I9" s="5">
        <v>5.1929407755752433</v>
      </c>
      <c r="J9" s="5"/>
      <c r="K9" s="5">
        <v>219.47483889804883</v>
      </c>
      <c r="L9" s="5"/>
      <c r="M9" s="5">
        <v>426.03642069510096</v>
      </c>
      <c r="N9" s="5"/>
    </row>
    <row r="10" spans="1:15" x14ac:dyDescent="0.25">
      <c r="A10" s="7" t="s">
        <v>157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5" x14ac:dyDescent="0.25">
      <c r="A11" s="7" t="s">
        <v>156</v>
      </c>
      <c r="B11" s="5"/>
      <c r="C11" s="5">
        <v>39.700000000000003</v>
      </c>
      <c r="D11" s="5"/>
      <c r="E11" s="5">
        <v>80</v>
      </c>
      <c r="F11" s="5"/>
      <c r="G11" s="5">
        <v>2.3403728301000006</v>
      </c>
      <c r="H11" s="5"/>
      <c r="I11" s="5">
        <v>4.6130184554602414</v>
      </c>
      <c r="J11" s="5"/>
      <c r="K11" s="5">
        <v>197.20927553158006</v>
      </c>
      <c r="L11" s="5"/>
      <c r="M11" s="5">
        <v>355.61625142283771</v>
      </c>
      <c r="N11" s="5"/>
    </row>
    <row r="12" spans="1:15" x14ac:dyDescent="0.25">
      <c r="A12" s="7" t="s">
        <v>155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</row>
    <row r="13" spans="1:15" x14ac:dyDescent="0.25">
      <c r="A13" s="7" t="s">
        <v>164</v>
      </c>
      <c r="B13" s="5"/>
      <c r="C13" s="5">
        <v>50.6</v>
      </c>
      <c r="D13" s="5"/>
      <c r="E13" s="5">
        <v>81</v>
      </c>
      <c r="F13" s="5"/>
      <c r="G13" s="5"/>
      <c r="H13" s="5"/>
      <c r="I13" s="5"/>
      <c r="J13" s="5"/>
      <c r="K13" s="5"/>
      <c r="L13" s="5"/>
      <c r="M13" s="5"/>
      <c r="N13" s="5"/>
    </row>
    <row r="14" spans="1:15" x14ac:dyDescent="0.25">
      <c r="A14" s="7" t="s">
        <v>163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5" x14ac:dyDescent="0.25">
      <c r="A15" s="7" t="s">
        <v>154</v>
      </c>
      <c r="B15" s="5" t="s">
        <v>153</v>
      </c>
      <c r="C15" s="5">
        <v>64.599999999999994</v>
      </c>
      <c r="D15" s="5">
        <f>ROUND(AVERAGE(C15,C17,C19),1)</f>
        <v>57.5</v>
      </c>
      <c r="E15" s="5">
        <v>92</v>
      </c>
      <c r="F15" s="5">
        <f>ROUND(AVERAGE(E15,E17,E19),1)</f>
        <v>87.3</v>
      </c>
      <c r="G15" s="5">
        <v>2.7900895536000001</v>
      </c>
      <c r="H15" s="5">
        <f>ROUND(AVERAGE(G15,G17,G19),2)</f>
        <v>2.81</v>
      </c>
      <c r="I15" s="5">
        <v>5.9875096687198237</v>
      </c>
      <c r="J15" s="5">
        <f>ROUND(AVERAGE(I15,I17,I19),2)</f>
        <v>6.12</v>
      </c>
      <c r="K15" s="5">
        <v>185.39489496978041</v>
      </c>
      <c r="L15" s="5">
        <f>ROUND(AVERAGE(K15,K17,K19),0)</f>
        <v>201</v>
      </c>
      <c r="M15" s="5">
        <v>522.2894512775822</v>
      </c>
      <c r="N15" s="9">
        <f>ROUND(AVERAGE(M15,M17,M19),0)</f>
        <v>462</v>
      </c>
    </row>
    <row r="16" spans="1:15" x14ac:dyDescent="0.25">
      <c r="A16" s="7" t="s">
        <v>152</v>
      </c>
      <c r="B16" s="5"/>
      <c r="C16" s="5"/>
      <c r="D16" s="5">
        <f>ROUND(_xlfn.STDEV.S(C15,C17,C19),1)</f>
        <v>6.3</v>
      </c>
      <c r="E16" s="5"/>
      <c r="F16" s="5">
        <f>ROUND(_xlfn.STDEV.S(E15,E17,E19),1)</f>
        <v>5</v>
      </c>
      <c r="G16" s="5"/>
      <c r="H16" s="5">
        <f>ROUND(_xlfn.STDEV.S(G15,G17,G19),2)</f>
        <v>0.03</v>
      </c>
      <c r="I16" s="5"/>
      <c r="J16" s="5">
        <f>ROUND(_xlfn.STDEV.S(I15,I17,I19),2)</f>
        <v>0.32</v>
      </c>
      <c r="K16" s="5"/>
      <c r="L16" s="5">
        <f>ROUND(_xlfn.STDEV.S(K15,K17,K19),0)</f>
        <v>13</v>
      </c>
      <c r="M16" s="5"/>
      <c r="N16" s="9">
        <f>ROUND(_xlfn.STDEV.S(M15,M17,M19),0)</f>
        <v>53</v>
      </c>
    </row>
    <row r="17" spans="1:14" x14ac:dyDescent="0.25">
      <c r="A17" s="7" t="s">
        <v>151</v>
      </c>
      <c r="B17" s="5"/>
      <c r="C17" s="5">
        <v>54.9</v>
      </c>
      <c r="D17" s="5"/>
      <c r="E17" s="5">
        <v>88</v>
      </c>
      <c r="F17" s="5"/>
      <c r="G17" s="5">
        <v>2.8376551101000005</v>
      </c>
      <c r="H17" s="5"/>
      <c r="I17" s="5">
        <v>6.477054484401318</v>
      </c>
      <c r="J17" s="5"/>
      <c r="K17" s="5">
        <v>207.20605908387211</v>
      </c>
      <c r="L17" s="5"/>
      <c r="M17" s="5">
        <v>422.47924718019271</v>
      </c>
      <c r="N17" s="9"/>
    </row>
    <row r="18" spans="1:14" x14ac:dyDescent="0.25">
      <c r="A18" s="7" t="s">
        <v>150</v>
      </c>
      <c r="B18" s="5"/>
      <c r="C18" s="5"/>
      <c r="D18" s="5"/>
      <c r="E18" s="5"/>
      <c r="F18" s="5"/>
      <c r="G18" s="5"/>
      <c r="H18" s="5"/>
      <c r="I18" s="5"/>
      <c r="K18" s="5"/>
      <c r="L18" s="5"/>
      <c r="M18" s="5"/>
      <c r="N18" s="5"/>
    </row>
    <row r="19" spans="1:14" x14ac:dyDescent="0.25">
      <c r="A19" s="7" t="s">
        <v>149</v>
      </c>
      <c r="B19" s="5"/>
      <c r="C19" s="5">
        <v>52.9</v>
      </c>
      <c r="D19" s="5"/>
      <c r="E19" s="5">
        <v>82</v>
      </c>
      <c r="F19" s="5"/>
      <c r="G19" s="5">
        <v>2.7987080916000004</v>
      </c>
      <c r="H19" s="5"/>
      <c r="I19" s="5">
        <v>5.8820692468807332</v>
      </c>
      <c r="J19" s="5"/>
      <c r="K19" s="5">
        <v>209.93245459813366</v>
      </c>
      <c r="L19" s="5"/>
      <c r="M19" s="5">
        <v>441.82681597606359</v>
      </c>
      <c r="N19" s="5"/>
    </row>
    <row r="20" spans="1:14" x14ac:dyDescent="0.25">
      <c r="A20" s="7" t="s">
        <v>148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7" t="s">
        <v>147</v>
      </c>
      <c r="B21" s="5" t="s">
        <v>146</v>
      </c>
      <c r="C21" s="5">
        <v>56.3</v>
      </c>
      <c r="D21" s="5">
        <f>ROUND(AVERAGE(C21,C23,C25),1)</f>
        <v>66.900000000000006</v>
      </c>
      <c r="E21" s="5">
        <v>83</v>
      </c>
      <c r="F21" s="5">
        <f>ROUND(AVERAGE(E21,E23,E25),1)</f>
        <v>83</v>
      </c>
      <c r="G21" s="5">
        <v>3.2325761421000005</v>
      </c>
      <c r="H21" s="5">
        <f>ROUND(AVERAGE(G21,G23,G25),2)</f>
        <v>3.28</v>
      </c>
      <c r="I21">
        <v>7.6354505578079026</v>
      </c>
      <c r="J21" s="5">
        <f>ROUND(AVERAGE(I21,I23,I25),2)</f>
        <v>7.02</v>
      </c>
      <c r="K21" s="5">
        <v>252.22964111357899</v>
      </c>
      <c r="L21" s="5">
        <f>ROUND(AVERAGE(K21,K23,K25),0)</f>
        <v>238</v>
      </c>
      <c r="M21" s="5">
        <v>455.79269051061533</v>
      </c>
      <c r="N21" s="5">
        <f>ROUND(AVERAGE(M21,M23,M25),0)</f>
        <v>436</v>
      </c>
    </row>
    <row r="22" spans="1:14" x14ac:dyDescent="0.25">
      <c r="A22" s="7" t="s">
        <v>144</v>
      </c>
      <c r="B22" s="5"/>
      <c r="C22" s="5"/>
      <c r="D22" s="5">
        <f>ROUND(_xlfn.STDEV.S(C21,C23,C25),1)</f>
        <v>9.1999999999999993</v>
      </c>
      <c r="E22" s="5"/>
      <c r="F22" s="5">
        <f>ROUND(_xlfn.STDEV.S(E21,E23,E25),1)</f>
        <v>2</v>
      </c>
      <c r="G22" s="5"/>
      <c r="H22" s="5">
        <f>ROUND(_xlfn.STDEV.S(G21,G23,G25),2)</f>
        <v>0.06</v>
      </c>
      <c r="I22" s="5"/>
      <c r="J22" s="5">
        <f>ROUND(_xlfn.STDEV.S(I21,I23,I25),2)</f>
        <v>0.59</v>
      </c>
      <c r="K22" s="5"/>
      <c r="L22" s="5">
        <f>ROUND(_xlfn.STDEV.S(K21,K23,K25),0)</f>
        <v>13</v>
      </c>
      <c r="M22" s="5"/>
      <c r="N22" s="5">
        <f>ROUND(_xlfn.STDEV.S(M21,M23,M25),0)</f>
        <v>30</v>
      </c>
    </row>
    <row r="23" spans="1:14" x14ac:dyDescent="0.25">
      <c r="A23" s="7" t="s">
        <v>143</v>
      </c>
      <c r="B23" s="5"/>
      <c r="C23" s="5">
        <v>71.599999999999994</v>
      </c>
      <c r="D23" s="5"/>
      <c r="E23" s="5">
        <v>85</v>
      </c>
      <c r="F23" s="5"/>
      <c r="G23" s="5">
        <v>3.2650892276000008</v>
      </c>
      <c r="H23" s="5"/>
      <c r="I23" s="5">
        <v>6.9591169419647789</v>
      </c>
      <c r="J23" s="5"/>
      <c r="K23" s="5">
        <v>227.45708707563827</v>
      </c>
      <c r="L23" s="5"/>
      <c r="M23" s="5">
        <v>400.93496634501219</v>
      </c>
      <c r="N23" s="5"/>
    </row>
    <row r="24" spans="1:14" x14ac:dyDescent="0.25">
      <c r="A24" s="7" t="s">
        <v>142</v>
      </c>
      <c r="B24" s="5"/>
      <c r="C24" s="5"/>
      <c r="D24" s="5"/>
      <c r="E24" s="5"/>
      <c r="F24" s="5"/>
      <c r="G24" s="5"/>
      <c r="H24" s="5"/>
      <c r="I24" s="5"/>
      <c r="K24" s="5"/>
      <c r="L24" s="5"/>
      <c r="M24" s="5"/>
      <c r="N24" s="5"/>
    </row>
    <row r="25" spans="1:14" x14ac:dyDescent="0.25">
      <c r="A25" s="7" t="s">
        <v>141</v>
      </c>
      <c r="B25" s="5"/>
      <c r="C25" s="5">
        <v>72.7</v>
      </c>
      <c r="D25" s="5"/>
      <c r="E25" s="5">
        <v>81</v>
      </c>
      <c r="F25" s="5"/>
      <c r="G25" s="5">
        <v>3.3447237981000009</v>
      </c>
      <c r="H25" s="5"/>
      <c r="I25" s="5">
        <v>6.4666986076228543</v>
      </c>
      <c r="J25" s="5"/>
      <c r="K25" s="5">
        <v>234.21323817689483</v>
      </c>
      <c r="L25" s="5"/>
      <c r="M25" s="5">
        <v>449.93903103485235</v>
      </c>
      <c r="N25" s="5"/>
    </row>
    <row r="26" spans="1:14" x14ac:dyDescent="0.25">
      <c r="A26" s="7" t="s">
        <v>139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7" t="s">
        <v>138</v>
      </c>
      <c r="B27" s="5" t="s">
        <v>137</v>
      </c>
      <c r="C27" s="5">
        <v>57.3</v>
      </c>
      <c r="D27" s="5">
        <f>ROUND(AVERAGE(C27,C29,C31),1)</f>
        <v>65.7</v>
      </c>
      <c r="E27" s="5">
        <v>88</v>
      </c>
      <c r="F27" s="5">
        <f>ROUND(AVERAGE(E27,E29,E31),1)</f>
        <v>88.3</v>
      </c>
      <c r="G27" s="5">
        <v>2.8812435501000007</v>
      </c>
      <c r="H27" s="5">
        <f>ROUND(AVERAGE(G27,G29,G31),2)</f>
        <v>2.86</v>
      </c>
      <c r="I27" s="5">
        <v>3.8278518711556857</v>
      </c>
      <c r="J27" s="5">
        <f>ROUND(AVERAGE(I27,I29,I31),2)</f>
        <v>3.85</v>
      </c>
      <c r="K27" s="5">
        <v>251.14244438464118</v>
      </c>
      <c r="L27" s="5">
        <f>ROUND(AVERAGE(K27,K29,K31),0)</f>
        <v>247</v>
      </c>
      <c r="M27" s="5">
        <v>392.05128815663159</v>
      </c>
      <c r="N27" s="5">
        <f>ROUND(AVERAGE(M27,M29,M31),0)</f>
        <v>398</v>
      </c>
    </row>
    <row r="28" spans="1:14" x14ac:dyDescent="0.25">
      <c r="A28" s="7" t="s">
        <v>136</v>
      </c>
      <c r="B28" s="5"/>
      <c r="C28" s="5"/>
      <c r="D28" s="5">
        <f>ROUND(_xlfn.STDEV.S(C27,C29,C31),1)</f>
        <v>10.199999999999999</v>
      </c>
      <c r="E28" s="5"/>
      <c r="F28" s="5">
        <f>ROUND(_xlfn.STDEV.S(E27,E29,E31),1)</f>
        <v>2.5</v>
      </c>
      <c r="G28" s="5"/>
      <c r="H28" s="5">
        <f>ROUND(_xlfn.STDEV.S(G27,G29,G31),2)</f>
        <v>0.02</v>
      </c>
      <c r="I28" s="5"/>
      <c r="J28" s="5">
        <f>ROUND(_xlfn.STDEV.S(I27,I29,I31),2)</f>
        <v>0.24</v>
      </c>
      <c r="K28" s="5"/>
      <c r="L28" s="5">
        <f>ROUND(_xlfn.STDEV.S(K27,K29,K31),0)</f>
        <v>7</v>
      </c>
      <c r="M28" s="5"/>
      <c r="N28" s="5">
        <f>ROUND(_xlfn.STDEV.S(M27,M29,M31),0)</f>
        <v>35</v>
      </c>
    </row>
    <row r="29" spans="1:14" x14ac:dyDescent="0.25">
      <c r="A29" s="7" t="s">
        <v>135</v>
      </c>
      <c r="B29" s="5"/>
      <c r="C29" s="5">
        <v>77.099999999999994</v>
      </c>
      <c r="D29" s="5"/>
      <c r="E29" s="5">
        <v>91</v>
      </c>
      <c r="F29" s="5"/>
      <c r="G29" s="5">
        <v>2.8550508261000007</v>
      </c>
      <c r="H29" s="5"/>
      <c r="I29" s="5">
        <v>4.0978943312019416</v>
      </c>
      <c r="J29" s="5"/>
      <c r="K29" s="5">
        <v>238.32905436501648</v>
      </c>
      <c r="L29" s="5"/>
      <c r="M29" s="5">
        <v>435.20979688090159</v>
      </c>
      <c r="N29" s="5"/>
    </row>
    <row r="30" spans="1:14" x14ac:dyDescent="0.25">
      <c r="A30" s="7" t="s">
        <v>134</v>
      </c>
      <c r="B30" s="5"/>
      <c r="C30" s="5"/>
      <c r="D30" s="5"/>
      <c r="E30" s="5"/>
      <c r="F30" s="5"/>
      <c r="G30" s="5"/>
      <c r="H30" s="5"/>
      <c r="I30" s="5"/>
      <c r="K30" s="5"/>
      <c r="L30" s="5"/>
      <c r="M30" s="5"/>
      <c r="N30" s="5"/>
    </row>
    <row r="31" spans="1:14" x14ac:dyDescent="0.25">
      <c r="A31" s="7" t="s">
        <v>133</v>
      </c>
      <c r="B31" s="5"/>
      <c r="C31" s="5">
        <v>62.7</v>
      </c>
      <c r="D31" s="5"/>
      <c r="E31" s="5">
        <v>86</v>
      </c>
      <c r="F31" s="5"/>
      <c r="G31" s="5">
        <v>2.8376551101000005</v>
      </c>
      <c r="H31" s="5"/>
      <c r="I31" s="5">
        <v>3.6118179031186806</v>
      </c>
      <c r="J31" s="5"/>
      <c r="K31" s="5">
        <v>251.14244438464127</v>
      </c>
      <c r="L31" s="5"/>
      <c r="M31" s="5">
        <v>366.74825703988108</v>
      </c>
      <c r="N31" s="5"/>
    </row>
    <row r="32" spans="1:14" x14ac:dyDescent="0.25">
      <c r="A32" s="7" t="s">
        <v>132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</row>
    <row r="33" spans="1:14" x14ac:dyDescent="0.25">
      <c r="A33" s="7" t="s">
        <v>131</v>
      </c>
      <c r="B33" s="5" t="s">
        <v>130</v>
      </c>
      <c r="C33" s="5">
        <v>55.4</v>
      </c>
      <c r="D33" s="5">
        <f>ROUND(AVERAGE(C33,C35,C37),1)</f>
        <v>53.8</v>
      </c>
      <c r="E33" s="5">
        <v>84</v>
      </c>
      <c r="F33" s="5">
        <f>ROUND(AVERAGE(E33,E35,E37),1)</f>
        <v>82.7</v>
      </c>
      <c r="G33" s="5">
        <v>3.0274302996000007</v>
      </c>
      <c r="H33" s="5">
        <f>ROUND(AVERAGE(G33,G35,G37),2)</f>
        <v>2.93</v>
      </c>
      <c r="I33" s="5">
        <v>5.4548576929343797</v>
      </c>
      <c r="J33" s="5">
        <f>ROUND(AVERAGE(I33,I35,I37),2)</f>
        <v>5.05</v>
      </c>
      <c r="K33" s="5">
        <v>274.20654641996532</v>
      </c>
      <c r="L33" s="5">
        <f>ROUND(AVERAGE(K33,K35,K37),0)</f>
        <v>228</v>
      </c>
      <c r="M33" s="8">
        <v>463.31058741334334</v>
      </c>
      <c r="N33" s="8">
        <f>ROUND(AVERAGE(M33,M35,M37),0)</f>
        <v>441</v>
      </c>
    </row>
    <row r="34" spans="1:14" x14ac:dyDescent="0.25">
      <c r="A34" s="7" t="s">
        <v>129</v>
      </c>
      <c r="B34" s="5"/>
      <c r="C34" s="5"/>
      <c r="D34" s="5">
        <f>ROUND(_xlfn.STDEV.S(C33,C35,C37),1)</f>
        <v>6.7</v>
      </c>
      <c r="E34" s="5"/>
      <c r="F34" s="5">
        <f>ROUND(_xlfn.STDEV.S(E33,E35,E37),1)</f>
        <v>5.0999999999999996</v>
      </c>
      <c r="G34" s="5"/>
      <c r="H34" s="5">
        <f>ROUND(_xlfn.STDEV.S(G33,G35,G37),2)</f>
        <v>0.09</v>
      </c>
      <c r="I34" s="5"/>
      <c r="J34" s="5">
        <f>ROUND(_xlfn.STDEV.S(I33,I35,I37),2)</f>
        <v>0.46</v>
      </c>
      <c r="K34" s="5"/>
      <c r="L34" s="5">
        <f>ROUND(_xlfn.STDEV.S(K33,K35,K37),0)</f>
        <v>46</v>
      </c>
      <c r="M34" s="5"/>
      <c r="N34" s="8">
        <f>ROUND(_xlfn.STDEV.S(M33,M35,M37),0)</f>
        <v>27</v>
      </c>
    </row>
    <row r="35" spans="1:14" x14ac:dyDescent="0.25">
      <c r="A35" s="7" t="s">
        <v>128</v>
      </c>
      <c r="B35" s="5"/>
      <c r="C35" s="5">
        <v>59.6</v>
      </c>
      <c r="D35" s="5"/>
      <c r="E35" s="5">
        <v>87</v>
      </c>
      <c r="F35" s="5"/>
      <c r="G35" s="5">
        <v>2.9163522621000011</v>
      </c>
      <c r="H35" s="5"/>
      <c r="I35" s="5">
        <v>5.1375578023800292</v>
      </c>
      <c r="J35" s="5"/>
      <c r="K35" s="5">
        <v>228.07834234931696</v>
      </c>
      <c r="L35" s="5"/>
      <c r="M35" s="8">
        <v>449.15814114929867</v>
      </c>
      <c r="N35" s="8"/>
    </row>
    <row r="36" spans="1:14" x14ac:dyDescent="0.25">
      <c r="A36" s="7" t="s">
        <v>127</v>
      </c>
      <c r="B36" s="5"/>
      <c r="C36" s="5"/>
      <c r="D36" s="5"/>
      <c r="E36" s="5"/>
      <c r="F36" s="5"/>
      <c r="G36" s="5"/>
      <c r="H36" s="5"/>
      <c r="I36" s="5"/>
      <c r="K36" s="5"/>
      <c r="L36" s="5"/>
      <c r="M36" s="5"/>
      <c r="N36" s="5"/>
    </row>
    <row r="37" spans="1:14" x14ac:dyDescent="0.25">
      <c r="A37" s="7" t="s">
        <v>126</v>
      </c>
      <c r="B37" s="5"/>
      <c r="C37" s="5">
        <v>46.5</v>
      </c>
      <c r="D37" s="5"/>
      <c r="E37" s="5">
        <v>77</v>
      </c>
      <c r="F37" s="5"/>
      <c r="G37" s="5">
        <v>2.8419990816</v>
      </c>
      <c r="H37" s="5"/>
      <c r="I37" s="5">
        <v>4.5502154517794207</v>
      </c>
      <c r="J37" s="5"/>
      <c r="K37" s="5">
        <v>181.9501382786685</v>
      </c>
      <c r="L37" s="5"/>
      <c r="M37" s="8">
        <v>411.53584191412483</v>
      </c>
      <c r="N37" s="5"/>
    </row>
    <row r="38" spans="1:14" x14ac:dyDescent="0.25">
      <c r="A38" s="7" t="s">
        <v>125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</row>
    <row r="39" spans="1:14" x14ac:dyDescent="0.25">
      <c r="A39" s="7"/>
      <c r="B39" s="5"/>
      <c r="C39" s="5"/>
      <c r="D39" s="5"/>
      <c r="E39" s="5"/>
      <c r="F39" s="5"/>
      <c r="G39" s="5"/>
      <c r="H39" s="5"/>
      <c r="I39" s="5"/>
      <c r="K39" s="5"/>
      <c r="L39" s="5"/>
      <c r="M39" s="5"/>
      <c r="N39" s="5"/>
    </row>
    <row r="40" spans="1:14" x14ac:dyDescent="0.25">
      <c r="A40" s="7" t="s">
        <v>124</v>
      </c>
      <c r="B40" s="5"/>
      <c r="C40" s="5"/>
      <c r="D40" s="5">
        <f>ROUND(AVERAGE(D7,D15,D21,D27,D33),1)</f>
        <v>58</v>
      </c>
      <c r="E40" s="5"/>
      <c r="F40" s="5">
        <f>ROUND(AVERAGE(F7,F15,F21,F27,F33),1)</f>
        <v>84.5</v>
      </c>
      <c r="G40" s="5"/>
      <c r="H40" s="5">
        <f>ROUND(AVERAGE(H7,H15,H21,H27,H33),2)</f>
        <v>2.85</v>
      </c>
      <c r="I40" s="5"/>
      <c r="J40" s="5">
        <f>ROUND(AVERAGE(J7,J15,J21,J27,J33),2)</f>
        <v>5.43</v>
      </c>
      <c r="K40" s="5"/>
      <c r="L40" s="5">
        <f>ROUND(AVERAGE(L7,L15,L21,L27,L33),0)</f>
        <v>225</v>
      </c>
      <c r="M40" s="5"/>
      <c r="N40" s="5">
        <f>ROUND(AVERAGE(N7,N15,N21,N27,N33),0)</f>
        <v>425</v>
      </c>
    </row>
    <row r="41" spans="1:14" x14ac:dyDescent="0.25">
      <c r="A41" s="7" t="s">
        <v>123</v>
      </c>
      <c r="B41" s="5"/>
      <c r="C41" s="5"/>
      <c r="D41" s="5">
        <f>ROUND(_xlfn.STDEV.S(D7,D15,D21,D27,D33),1)</f>
        <v>8.6</v>
      </c>
      <c r="E41" s="5"/>
      <c r="F41" s="5">
        <f>ROUND(_xlfn.STDEV.S(F7,F15,F21,F27,F33),1)</f>
        <v>3.2</v>
      </c>
      <c r="G41" s="5"/>
      <c r="H41" s="5">
        <f>ROUND(_xlfn.STDEV.S(H7,H15,H21,H21,H27,H33),2)</f>
        <v>0.34</v>
      </c>
      <c r="I41" s="5"/>
      <c r="J41" s="5">
        <f>ROUND(_xlfn.STDEV.S(J7,J15,J21,J27,J33),2)</f>
        <v>1.2</v>
      </c>
      <c r="K41" s="5"/>
      <c r="L41" s="5">
        <f>ROUND(_xlfn.STDEV.S(L7,L15,L21,L27,L33),0)</f>
        <v>19</v>
      </c>
      <c r="M41" s="5"/>
      <c r="N41" s="5">
        <f>ROUND(_xlfn.STDEV.S(N7,N15,N21,N27,N33),0)</f>
        <v>32</v>
      </c>
    </row>
    <row r="42" spans="1:14" x14ac:dyDescent="0.25">
      <c r="B42" s="5"/>
      <c r="C42" s="6"/>
      <c r="D42" s="6"/>
      <c r="E42" s="6"/>
      <c r="F42" s="6"/>
      <c r="G42" s="5"/>
      <c r="H42" s="5"/>
      <c r="I42" s="5"/>
      <c r="J42" s="5"/>
      <c r="K42" s="5"/>
      <c r="L42" s="5"/>
      <c r="M42" s="5"/>
      <c r="N42" s="5"/>
    </row>
    <row r="43" spans="1:14" x14ac:dyDescent="0.25">
      <c r="A43" s="3" t="s">
        <v>162</v>
      </c>
      <c r="B43" s="5"/>
      <c r="C43" s="6"/>
      <c r="D43" s="6"/>
      <c r="E43" s="6"/>
      <c r="F43" s="6"/>
      <c r="G43" s="5"/>
      <c r="H43" s="5"/>
      <c r="I43" s="5"/>
      <c r="J43" s="5"/>
      <c r="K43" s="5"/>
      <c r="L43" s="5"/>
      <c r="M43" s="5"/>
      <c r="N43" s="5"/>
    </row>
    <row r="44" spans="1:14" x14ac:dyDescent="0.25">
      <c r="B44" s="5"/>
      <c r="C44" s="6"/>
      <c r="D44" s="6"/>
      <c r="E44" s="6"/>
      <c r="F44" s="6"/>
      <c r="G44" s="5"/>
      <c r="H44" s="5"/>
      <c r="I44" s="5"/>
      <c r="J44" s="5"/>
      <c r="K44" s="5"/>
      <c r="L44" s="5"/>
      <c r="M44" s="5"/>
      <c r="N44" s="5"/>
    </row>
    <row r="45" spans="1:14" x14ac:dyDescent="0.25">
      <c r="A45" s="7" t="s">
        <v>161</v>
      </c>
      <c r="B45" s="5" t="s">
        <v>160</v>
      </c>
      <c r="C45" s="6"/>
      <c r="D45" s="6"/>
      <c r="E45" s="6"/>
      <c r="F45" s="6"/>
      <c r="G45" s="5">
        <v>22.344947756359996</v>
      </c>
      <c r="H45" s="5">
        <f>ROUND(AVERAGE(G45,G47,G49),1)</f>
        <v>23.1</v>
      </c>
      <c r="I45" s="5">
        <v>6.0340054849327283</v>
      </c>
      <c r="J45" s="5">
        <f>ROUND(AVERAGE(I45:I50),2)</f>
        <v>6.02</v>
      </c>
      <c r="K45" s="5">
        <v>1156.4731885042138</v>
      </c>
      <c r="L45" s="5">
        <f>ROUND(AVERAGE(K45:K50),0)</f>
        <v>1208</v>
      </c>
      <c r="M45" s="5">
        <v>890.17407723146357</v>
      </c>
      <c r="N45" s="5">
        <f>ROUND(AVERAGE(M45,M47,M49),0)</f>
        <v>906</v>
      </c>
    </row>
    <row r="46" spans="1:14" x14ac:dyDescent="0.25">
      <c r="A46" s="7" t="s">
        <v>159</v>
      </c>
      <c r="B46" s="5"/>
      <c r="C46" s="6"/>
      <c r="D46" s="6"/>
      <c r="E46" s="6"/>
      <c r="F46" s="6"/>
      <c r="G46" s="5"/>
      <c r="H46" s="5">
        <f>ROUND(_xlfn.STDEV.S(G45,G47,G49),1)</f>
        <v>0.7</v>
      </c>
      <c r="I46" s="5">
        <v>6.3546697764177269</v>
      </c>
      <c r="J46" s="5">
        <f>ROUND(_xlfn.STDEV.S(I45:I50),2)</f>
        <v>0.3</v>
      </c>
      <c r="K46" s="5">
        <v>1304.1080636324123</v>
      </c>
      <c r="L46" s="5">
        <f>ROUND(_xlfn.STDEV.S(K45:K50),0)</f>
        <v>51</v>
      </c>
      <c r="M46" s="5"/>
      <c r="N46" s="5">
        <f>ROUND(_xlfn.STDEV.S(M45,M47,M49),0)</f>
        <v>14</v>
      </c>
    </row>
    <row r="47" spans="1:14" x14ac:dyDescent="0.25">
      <c r="A47" s="7" t="s">
        <v>158</v>
      </c>
      <c r="B47" s="5"/>
      <c r="C47" s="6"/>
      <c r="D47" s="6"/>
      <c r="E47" s="6"/>
      <c r="F47" s="6"/>
      <c r="G47" s="5">
        <v>23.766027298760001</v>
      </c>
      <c r="H47" s="5"/>
      <c r="I47" s="5">
        <v>5.9133253752340744</v>
      </c>
      <c r="J47" s="5"/>
      <c r="K47" s="5">
        <v>1193.3819072862634</v>
      </c>
      <c r="L47" s="5"/>
      <c r="M47" s="5">
        <v>916.30593102619946</v>
      </c>
      <c r="N47" s="5"/>
    </row>
    <row r="48" spans="1:14" x14ac:dyDescent="0.25">
      <c r="A48" s="7" t="s">
        <v>157</v>
      </c>
      <c r="B48" s="5"/>
      <c r="C48" s="6"/>
      <c r="D48" s="6"/>
      <c r="E48" s="6"/>
      <c r="F48" s="6"/>
      <c r="G48" s="5"/>
      <c r="H48" s="5"/>
      <c r="I48" s="5">
        <v>5.5099090085271438</v>
      </c>
      <c r="J48" s="5"/>
      <c r="K48" s="5">
        <v>1181.0790010255803</v>
      </c>
      <c r="L48" s="5"/>
      <c r="M48" s="5"/>
      <c r="N48" s="5"/>
    </row>
    <row r="49" spans="1:14" x14ac:dyDescent="0.25">
      <c r="A49" s="7" t="s">
        <v>156</v>
      </c>
      <c r="B49" s="5"/>
      <c r="C49" s="6"/>
      <c r="D49" s="6"/>
      <c r="E49" s="6"/>
      <c r="F49" s="6"/>
      <c r="G49" s="5">
        <v>23.184701290759996</v>
      </c>
      <c r="H49" s="5"/>
      <c r="I49" s="5">
        <v>6.0202134723957403</v>
      </c>
      <c r="J49" s="5"/>
      <c r="K49" s="5">
        <v>1205.6848135469463</v>
      </c>
      <c r="L49" s="5"/>
      <c r="M49" s="5">
        <v>911.63872262169718</v>
      </c>
      <c r="N49" s="5"/>
    </row>
    <row r="50" spans="1:14" x14ac:dyDescent="0.25">
      <c r="A50" s="7" t="s">
        <v>155</v>
      </c>
      <c r="B50" s="5"/>
      <c r="C50" s="6"/>
      <c r="D50" s="6"/>
      <c r="E50" s="6"/>
      <c r="F50" s="6"/>
      <c r="G50" s="5"/>
      <c r="H50" s="5"/>
      <c r="I50" s="5">
        <v>6.282261710598533</v>
      </c>
      <c r="J50" s="5"/>
      <c r="K50" s="5">
        <v>1205.684813546947</v>
      </c>
      <c r="L50" s="5"/>
      <c r="M50" s="5"/>
      <c r="N50" s="5"/>
    </row>
    <row r="51" spans="1:14" x14ac:dyDescent="0.25">
      <c r="A51" s="7" t="s">
        <v>154</v>
      </c>
      <c r="B51" s="5" t="s">
        <v>153</v>
      </c>
      <c r="C51" s="6"/>
      <c r="D51" s="6"/>
      <c r="E51" s="6"/>
      <c r="F51" s="6"/>
      <c r="G51" s="5">
        <v>22.156227140360002</v>
      </c>
      <c r="H51" s="5">
        <f>ROUND(AVERAGE(G51,G53,G55),1)</f>
        <v>22.6</v>
      </c>
      <c r="I51" s="5">
        <v>4.9445738043699183</v>
      </c>
      <c r="J51" s="5">
        <f>ROUND(AVERAGE(I51:I56),2)</f>
        <v>5.52</v>
      </c>
      <c r="K51" s="5">
        <v>1182.0588785153689</v>
      </c>
      <c r="L51" s="5">
        <f>ROUND(AVERAGE(K51:K56),0)</f>
        <v>1226</v>
      </c>
      <c r="M51" s="5">
        <v>1105.1115585034754</v>
      </c>
      <c r="N51" s="5">
        <f>ROUND(AVERAGE(M51,M53,M55),0)</f>
        <v>1088</v>
      </c>
    </row>
    <row r="52" spans="1:14" x14ac:dyDescent="0.25">
      <c r="A52" s="7" t="s">
        <v>152</v>
      </c>
      <c r="B52" s="5"/>
      <c r="C52" s="6"/>
      <c r="D52" s="6"/>
      <c r="E52" s="6"/>
      <c r="F52" s="6"/>
      <c r="G52" s="5"/>
      <c r="H52" s="5">
        <f>ROUND(_xlfn.STDEV.S(G51,G53,G55),1)</f>
        <v>0.4</v>
      </c>
      <c r="I52" s="5">
        <v>5.6071396455827101</v>
      </c>
      <c r="J52" s="5">
        <f>ROUND(_xlfn.STDEV.S(I51:I56),2)</f>
        <v>0.36</v>
      </c>
      <c r="K52" s="5">
        <v>1207.2090674199508</v>
      </c>
      <c r="L52" s="5">
        <f>ROUND(_xlfn.STDEV.S(K51:K56),0)</f>
        <v>35</v>
      </c>
      <c r="M52" s="5"/>
      <c r="N52" s="5">
        <f>ROUND(_xlfn.STDEV.S(M51,M53,M55),0)</f>
        <v>149</v>
      </c>
    </row>
    <row r="53" spans="1:14" x14ac:dyDescent="0.25">
      <c r="A53" s="7" t="s">
        <v>151</v>
      </c>
      <c r="B53" s="5"/>
      <c r="C53" s="6"/>
      <c r="D53" s="6"/>
      <c r="E53" s="6"/>
      <c r="F53" s="6"/>
      <c r="G53" s="5">
        <v>22.839317621959999</v>
      </c>
      <c r="H53" s="5"/>
      <c r="I53" s="5">
        <v>5.3040510160917522</v>
      </c>
      <c r="J53" s="5"/>
      <c r="K53" s="5">
        <v>1282.6596341336983</v>
      </c>
      <c r="L53" s="5"/>
      <c r="M53" s="5">
        <v>930.540207716743</v>
      </c>
      <c r="N53" s="5"/>
    </row>
    <row r="54" spans="1:14" x14ac:dyDescent="0.25">
      <c r="A54" s="7" t="s">
        <v>150</v>
      </c>
      <c r="B54" s="5"/>
      <c r="C54" s="6"/>
      <c r="D54" s="6"/>
      <c r="E54" s="6"/>
      <c r="F54" s="6"/>
      <c r="G54" s="5"/>
      <c r="H54" s="5"/>
      <c r="I54" s="5">
        <v>6.0124325803671308</v>
      </c>
      <c r="J54" s="5"/>
      <c r="K54" s="5">
        <v>1207.2090674199508</v>
      </c>
      <c r="L54" s="5"/>
      <c r="M54" s="5"/>
      <c r="N54" s="5"/>
    </row>
    <row r="55" spans="1:14" x14ac:dyDescent="0.25">
      <c r="A55" s="7" t="s">
        <v>149</v>
      </c>
      <c r="B55" s="5"/>
      <c r="C55" s="6"/>
      <c r="D55" s="6"/>
      <c r="E55" s="6"/>
      <c r="F55" s="6"/>
      <c r="G55" s="5">
        <v>22.801099618759995</v>
      </c>
      <c r="H55" s="5"/>
      <c r="I55" s="5">
        <v>5.6282853639192867</v>
      </c>
      <c r="J55" s="5"/>
      <c r="K55" s="5">
        <v>1232.3592563245338</v>
      </c>
      <c r="L55" s="5"/>
      <c r="M55" s="5">
        <v>1227.230849697281</v>
      </c>
      <c r="N55" s="5"/>
    </row>
    <row r="56" spans="1:14" x14ac:dyDescent="0.25">
      <c r="A56" s="7" t="s">
        <v>148</v>
      </c>
      <c r="B56" s="5"/>
      <c r="C56" s="6"/>
      <c r="D56" s="6"/>
      <c r="E56" s="6"/>
      <c r="F56" s="6"/>
      <c r="G56" s="5"/>
      <c r="H56" s="5"/>
      <c r="I56" s="5">
        <v>5.6494310822558678</v>
      </c>
      <c r="J56" s="5"/>
      <c r="K56" s="5">
        <v>1244.9343507768249</v>
      </c>
      <c r="L56" s="5"/>
      <c r="M56" s="5"/>
      <c r="N56" s="5"/>
    </row>
    <row r="57" spans="1:14" ht="17.25" x14ac:dyDescent="0.25">
      <c r="A57" s="7" t="s">
        <v>147</v>
      </c>
      <c r="B57" s="5" t="s">
        <v>146</v>
      </c>
      <c r="C57" s="6"/>
      <c r="D57" s="6"/>
      <c r="E57" s="6"/>
      <c r="F57" s="6"/>
      <c r="G57" s="5">
        <v>24.078974300360002</v>
      </c>
      <c r="H57" s="5">
        <f>ROUND(AVERAGE(G57,G59,G61),1)</f>
        <v>23.8</v>
      </c>
      <c r="I57" s="5">
        <v>4.7028219049997499</v>
      </c>
      <c r="J57" s="5">
        <f>ROUND(AVERAGE(I57:I62),2)</f>
        <v>4.83</v>
      </c>
      <c r="K57" s="5">
        <v>1141.2693133306459</v>
      </c>
      <c r="L57" s="5">
        <f>ROUND(AVERAGE(K57:K62),0)</f>
        <v>1197</v>
      </c>
      <c r="M57" s="5">
        <v>706.21062029999996</v>
      </c>
      <c r="N57" s="5" t="s">
        <v>145</v>
      </c>
    </row>
    <row r="58" spans="1:14" x14ac:dyDescent="0.25">
      <c r="A58" s="7" t="s">
        <v>144</v>
      </c>
      <c r="B58" s="5"/>
      <c r="C58" s="6"/>
      <c r="D58" s="6"/>
      <c r="E58" s="6"/>
      <c r="F58" s="6"/>
      <c r="G58" s="5"/>
      <c r="H58" s="5">
        <f>ROUND(_xlfn.STDEV.S(G57,G59,G61),1)</f>
        <v>0.3</v>
      </c>
      <c r="I58" s="5">
        <v>4.7594422820429498</v>
      </c>
      <c r="J58" s="5">
        <f>ROUND(_xlfn.STDEV.S(I57:I62),2)</f>
        <v>0.14000000000000001</v>
      </c>
      <c r="K58" s="5">
        <v>1153.2826745235993</v>
      </c>
      <c r="L58" s="5">
        <f>ROUND(_xlfn.STDEV.S(K57:K62),0)</f>
        <v>46</v>
      </c>
      <c r="M58" s="5"/>
      <c r="N58" s="5"/>
    </row>
    <row r="59" spans="1:14" x14ac:dyDescent="0.25">
      <c r="A59" s="7" t="s">
        <v>143</v>
      </c>
      <c r="B59" s="5"/>
      <c r="C59" s="6"/>
      <c r="D59" s="6"/>
      <c r="E59" s="6"/>
      <c r="F59" s="6"/>
      <c r="G59" s="5">
        <v>23.766027298760001</v>
      </c>
      <c r="H59" s="5"/>
      <c r="I59" s="5">
        <v>5.1024951547164434</v>
      </c>
      <c r="J59" s="5"/>
      <c r="K59" s="5">
        <v>1249.3895640672333</v>
      </c>
      <c r="L59" s="5"/>
      <c r="M59" s="5" t="s">
        <v>140</v>
      </c>
      <c r="N59" s="5"/>
    </row>
    <row r="60" spans="1:14" x14ac:dyDescent="0.25">
      <c r="A60" s="7" t="s">
        <v>142</v>
      </c>
      <c r="B60" s="5"/>
      <c r="C60" s="6"/>
      <c r="D60" s="6"/>
      <c r="E60" s="6"/>
      <c r="F60" s="6"/>
      <c r="G60" s="5"/>
      <c r="H60" s="5"/>
      <c r="I60" s="5">
        <v>4.8526993736435111</v>
      </c>
      <c r="J60" s="5"/>
      <c r="K60" s="5">
        <v>1177.309396909508</v>
      </c>
      <c r="L60" s="5"/>
      <c r="M60" s="5"/>
      <c r="N60" s="5"/>
    </row>
    <row r="61" spans="1:14" x14ac:dyDescent="0.25">
      <c r="A61" s="7" t="s">
        <v>141</v>
      </c>
      <c r="B61" s="5"/>
      <c r="C61" s="6"/>
      <c r="D61" s="6"/>
      <c r="E61" s="6"/>
      <c r="F61" s="6"/>
      <c r="G61" s="5">
        <v>23.571462162759996</v>
      </c>
      <c r="H61" s="5"/>
      <c r="I61" s="5">
        <v>4.8060708278432296</v>
      </c>
      <c r="J61" s="5"/>
      <c r="K61" s="5">
        <v>1237.376202874279</v>
      </c>
      <c r="L61" s="5"/>
      <c r="M61" s="5" t="s">
        <v>140</v>
      </c>
      <c r="N61" s="5"/>
    </row>
    <row r="62" spans="1:14" x14ac:dyDescent="0.25">
      <c r="A62" s="7" t="s">
        <v>139</v>
      </c>
      <c r="B62" s="5"/>
      <c r="C62" s="6"/>
      <c r="D62" s="6"/>
      <c r="E62" s="6"/>
      <c r="F62" s="6"/>
      <c r="G62" s="5"/>
      <c r="H62" s="5"/>
      <c r="I62" s="5">
        <v>4.7527810612143373</v>
      </c>
      <c r="J62" s="5"/>
      <c r="K62" s="5">
        <v>1225.3628416813244</v>
      </c>
      <c r="L62" s="5"/>
      <c r="M62" s="5"/>
      <c r="N62" s="5"/>
    </row>
    <row r="63" spans="1:14" x14ac:dyDescent="0.25">
      <c r="A63" s="7" t="s">
        <v>138</v>
      </c>
      <c r="B63" s="5" t="s">
        <v>137</v>
      </c>
      <c r="C63" s="6"/>
      <c r="D63" s="6"/>
      <c r="E63" s="6"/>
      <c r="F63" s="6"/>
      <c r="G63" s="5">
        <v>21.372225169159996</v>
      </c>
      <c r="H63" s="5">
        <f>ROUND(AVERAGE(G63,G65,G67),1)</f>
        <v>21</v>
      </c>
      <c r="I63" s="5">
        <v>5.2909608095024421</v>
      </c>
      <c r="J63" s="5">
        <f>ROUND(AVERAGE(I63:I68),2)</f>
        <v>5.36</v>
      </c>
      <c r="K63" s="5">
        <v>1014.9897665063581</v>
      </c>
      <c r="L63" s="5">
        <f>ROUND(AVERAGE(K63:K68),0)</f>
        <v>990</v>
      </c>
      <c r="M63" s="5">
        <v>698.9583444411536</v>
      </c>
      <c r="N63" s="5">
        <f>ROUND(AVERAGE(M63,M65,M67),0)</f>
        <v>756</v>
      </c>
    </row>
    <row r="64" spans="1:14" x14ac:dyDescent="0.25">
      <c r="A64" s="7" t="s">
        <v>136</v>
      </c>
      <c r="B64" s="5"/>
      <c r="C64" s="6"/>
      <c r="D64" s="6"/>
      <c r="E64" s="6"/>
      <c r="F64" s="6"/>
      <c r="G64" s="5"/>
      <c r="H64" s="5">
        <f>ROUND(_xlfn.STDEV.S(G63,G65,G67),1)</f>
        <v>0.3</v>
      </c>
      <c r="I64" s="5">
        <v>5.7954036680428178</v>
      </c>
      <c r="J64" s="5">
        <f>ROUND(_xlfn.STDEV.S(I63:I68),2)</f>
        <v>0.23</v>
      </c>
      <c r="K64" s="5">
        <v>974.39017584610428</v>
      </c>
      <c r="L64" s="5">
        <f>ROUND(_xlfn.STDEV.S(K63:K68),0)</f>
        <v>13</v>
      </c>
      <c r="M64" s="5"/>
      <c r="N64" s="5">
        <f>ROUND(_xlfn.STDEV.S(M63,M65,M67),0)</f>
        <v>66</v>
      </c>
    </row>
    <row r="65" spans="1:33" x14ac:dyDescent="0.25">
      <c r="A65" s="7" t="s">
        <v>135</v>
      </c>
      <c r="B65" s="5"/>
      <c r="C65" s="6"/>
      <c r="D65" s="6"/>
      <c r="E65" s="6"/>
      <c r="F65" s="6"/>
      <c r="G65" s="5">
        <v>20.67489501236</v>
      </c>
      <c r="H65" s="5"/>
      <c r="I65" s="5">
        <v>5.3137176301884743</v>
      </c>
      <c r="J65" s="5"/>
      <c r="K65" s="5">
        <v>987.92337273285546</v>
      </c>
      <c r="L65" s="5"/>
      <c r="M65" s="5">
        <v>828.29862253274155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x14ac:dyDescent="0.25">
      <c r="A66" s="7" t="s">
        <v>134</v>
      </c>
      <c r="B66" s="5"/>
      <c r="C66" s="6"/>
      <c r="D66" s="6"/>
      <c r="E66" s="6"/>
      <c r="F66" s="6"/>
      <c r="G66" s="5"/>
      <c r="H66" s="5"/>
      <c r="I66" s="5">
        <v>5.3819880922465702</v>
      </c>
      <c r="J66" s="5"/>
      <c r="K66" s="5">
        <v>987.92337273285546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x14ac:dyDescent="0.25">
      <c r="A67" s="7" t="s">
        <v>133</v>
      </c>
      <c r="B67" s="5"/>
      <c r="C67" s="6"/>
      <c r="D67" s="6"/>
      <c r="E67" s="6"/>
      <c r="F67" s="6"/>
      <c r="G67" s="5">
        <v>21.003787657159993</v>
      </c>
      <c r="H67" s="5"/>
      <c r="I67" s="5">
        <v>5.1278702612525464</v>
      </c>
      <c r="J67" s="5"/>
      <c r="K67" s="5">
        <v>987.92337273285682</v>
      </c>
      <c r="L67" s="5"/>
      <c r="M67" s="5">
        <v>740.99703259363469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x14ac:dyDescent="0.25">
      <c r="A68" s="7" t="s">
        <v>132</v>
      </c>
      <c r="B68" s="5"/>
      <c r="C68" s="6"/>
      <c r="D68" s="6"/>
      <c r="E68" s="6"/>
      <c r="F68" s="6"/>
      <c r="G68" s="5"/>
      <c r="H68" s="5"/>
      <c r="I68" s="5">
        <v>5.2264831508920189</v>
      </c>
      <c r="J68" s="5"/>
      <c r="K68" s="5">
        <v>987.92337273285546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x14ac:dyDescent="0.25">
      <c r="A69" s="7" t="s">
        <v>131</v>
      </c>
      <c r="B69" s="5" t="s">
        <v>130</v>
      </c>
      <c r="C69" s="6"/>
      <c r="D69" s="6"/>
      <c r="E69" s="6"/>
      <c r="F69" s="6"/>
      <c r="G69" s="5">
        <v>22.534458172359997</v>
      </c>
      <c r="H69" s="5">
        <f>ROUND(AVERAGE(G69,G71,G73),1)</f>
        <v>24.4</v>
      </c>
      <c r="I69" s="5">
        <v>5.5635905906855383</v>
      </c>
      <c r="J69" s="5">
        <f>ROUND(AVERAGE(I69:I74),2)</f>
        <v>5.71</v>
      </c>
      <c r="K69" s="5">
        <v>1242.4422016902292</v>
      </c>
      <c r="L69" s="5">
        <f>ROUND(AVERAGE(K69:K74),0)</f>
        <v>1271</v>
      </c>
      <c r="M69" s="5">
        <v>957.00991885600342</v>
      </c>
      <c r="N69" s="5">
        <f>ROUND(AVERAGE(M69,M71,M73),0)</f>
        <v>989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x14ac:dyDescent="0.25">
      <c r="A70" s="7" t="s">
        <v>129</v>
      </c>
      <c r="B70" s="5"/>
      <c r="C70" s="6"/>
      <c r="D70" s="6"/>
      <c r="E70" s="6"/>
      <c r="F70" s="6"/>
      <c r="G70" s="5"/>
      <c r="H70" s="5">
        <f>ROUND(_xlfn.STDEV.S(G69,G71,G73),1)</f>
        <v>1.6</v>
      </c>
      <c r="I70" s="5">
        <v>5.6437383542968549</v>
      </c>
      <c r="J70" s="5">
        <f>ROUND(_xlfn.STDEV.S(I69:I74),2)</f>
        <v>0.13</v>
      </c>
      <c r="K70" s="5">
        <v>1298.9168472216036</v>
      </c>
      <c r="L70" s="5">
        <f>ROUND(_xlfn.STDEV.S(K69:K74),0)</f>
        <v>21</v>
      </c>
      <c r="M70" s="5"/>
      <c r="N70" s="5">
        <f>ROUND(_xlfn.STDEV.S(M69,M71,M73),0)</f>
        <v>31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x14ac:dyDescent="0.25">
      <c r="A71" s="7" t="s">
        <v>128</v>
      </c>
      <c r="B71" s="5"/>
      <c r="C71" s="6"/>
      <c r="D71" s="6"/>
      <c r="E71" s="6"/>
      <c r="F71" s="6"/>
      <c r="G71" s="5">
        <v>25.150097650759999</v>
      </c>
      <c r="H71" s="5"/>
      <c r="I71" s="5">
        <v>5.7272256080586432</v>
      </c>
      <c r="J71" s="5"/>
      <c r="K71" s="5">
        <v>1287.621918115329</v>
      </c>
      <c r="L71" s="5"/>
      <c r="M71" s="5">
        <v>990.01026250384905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x14ac:dyDescent="0.25">
      <c r="A72" s="7" t="s">
        <v>127</v>
      </c>
      <c r="B72" s="5"/>
      <c r="C72" s="6"/>
      <c r="D72" s="6"/>
      <c r="E72" s="6"/>
      <c r="F72" s="6"/>
      <c r="G72" s="5"/>
      <c r="H72" s="5"/>
      <c r="I72" s="5">
        <v>5.7305650982091159</v>
      </c>
      <c r="J72" s="5"/>
      <c r="K72" s="5">
        <v>1276.3269890090542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x14ac:dyDescent="0.25">
      <c r="A73" s="7" t="s">
        <v>126</v>
      </c>
      <c r="B73" s="5"/>
      <c r="C73" s="6"/>
      <c r="D73" s="6"/>
      <c r="E73" s="6"/>
      <c r="F73" s="6"/>
      <c r="G73" s="5">
        <v>25.512256671559996</v>
      </c>
      <c r="H73" s="5"/>
      <c r="I73" s="5">
        <v>5.6637752951996854</v>
      </c>
      <c r="J73" s="5"/>
      <c r="K73" s="5">
        <v>1265.0320599027793</v>
      </c>
      <c r="L73" s="5"/>
      <c r="M73" s="5">
        <v>1018.6987883907087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x14ac:dyDescent="0.25">
      <c r="A74" s="7" t="s">
        <v>125</v>
      </c>
      <c r="B74" s="5"/>
      <c r="C74" s="6"/>
      <c r="D74" s="6"/>
      <c r="E74" s="6"/>
      <c r="F74" s="6"/>
      <c r="G74" s="5"/>
      <c r="H74" s="5"/>
      <c r="I74" s="5">
        <v>5.9476319579897643</v>
      </c>
      <c r="J74" s="5"/>
      <c r="K74" s="5">
        <v>1253.7371307965043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x14ac:dyDescent="0.25">
      <c r="A75" s="7"/>
      <c r="B75" s="5"/>
      <c r="C75" s="6"/>
      <c r="D75" s="6"/>
      <c r="E75" s="6"/>
      <c r="F75" s="6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x14ac:dyDescent="0.25">
      <c r="A76" s="7" t="s">
        <v>124</v>
      </c>
      <c r="B76" s="5"/>
      <c r="C76" s="6"/>
      <c r="D76" s="6"/>
      <c r="E76" s="6"/>
      <c r="F76" s="6"/>
      <c r="G76" s="5"/>
      <c r="H76" s="5">
        <f>ROUND(AVERAGE(H45,H51,H57,H63,H69),1)</f>
        <v>23</v>
      </c>
      <c r="I76" s="5"/>
      <c r="J76" s="5">
        <f>ROUND(AVERAGE(J45,J51,J57,J63,J69),2)</f>
        <v>5.49</v>
      </c>
      <c r="K76" s="5"/>
      <c r="L76" s="5">
        <f>ROUND(AVERAGE(L45,L51,L57,L63,L69),0)</f>
        <v>1178</v>
      </c>
      <c r="M76" s="5"/>
      <c r="N76" s="5">
        <f>ROUND(AVERAGE(N45,N51,N57,N63,N69),0)</f>
        <v>935</v>
      </c>
    </row>
    <row r="77" spans="1:33" x14ac:dyDescent="0.25">
      <c r="A77" s="7" t="s">
        <v>123</v>
      </c>
      <c r="B77" s="5"/>
      <c r="C77" s="6"/>
      <c r="D77" s="6"/>
      <c r="E77" s="6"/>
      <c r="F77" s="6"/>
      <c r="G77" s="5"/>
      <c r="H77" s="5">
        <f>ROUND(_xlfn.STDEV.S(H45,H51,H57,H63,H69),1)</f>
        <v>1.3</v>
      </c>
      <c r="I77" s="5"/>
      <c r="J77" s="5">
        <f>ROUND(_xlfn.STDEV.S(J45,J51,J57,J63,J69),2)</f>
        <v>0.44</v>
      </c>
      <c r="K77" s="5"/>
      <c r="L77" s="5">
        <f>ROUND(_xlfn.STDEV.S(L45,L51,L57,L63,L69),0)</f>
        <v>109</v>
      </c>
      <c r="M77" s="5"/>
      <c r="N77" s="5">
        <f>ROUND(_xlfn.STDEV.S(N45,N51,N57,N63,N69),0)</f>
        <v>140</v>
      </c>
    </row>
    <row r="80" spans="1:33" x14ac:dyDescent="0.25">
      <c r="A80" s="12" t="s">
        <v>122</v>
      </c>
      <c r="B80" s="12"/>
      <c r="C80" s="12"/>
      <c r="D80" s="12"/>
      <c r="E80" s="12"/>
      <c r="F80" s="12"/>
      <c r="G80" s="12"/>
      <c r="H80" s="12"/>
      <c r="I80" s="12"/>
      <c r="J80" s="12"/>
    </row>
    <row r="81" spans="1:10" ht="17.25" x14ac:dyDescent="0.25">
      <c r="A81" s="13" t="s">
        <v>223</v>
      </c>
      <c r="B81" s="12"/>
      <c r="C81" s="12"/>
      <c r="D81" s="12"/>
      <c r="E81" s="12"/>
      <c r="F81" s="12"/>
      <c r="G81" s="12"/>
      <c r="H81" s="12"/>
      <c r="I81" s="12"/>
      <c r="J81" s="12"/>
    </row>
    <row r="82" spans="1:10" ht="17.25" x14ac:dyDescent="0.25">
      <c r="A82" s="13" t="s">
        <v>224</v>
      </c>
      <c r="B82" s="12"/>
      <c r="C82" s="12"/>
      <c r="D82" s="12"/>
      <c r="E82" s="12"/>
      <c r="F82" s="12"/>
      <c r="G82" s="12"/>
      <c r="H82" s="12"/>
      <c r="I82" s="12"/>
      <c r="J82" s="12"/>
    </row>
    <row r="83" spans="1:10" ht="17.25" x14ac:dyDescent="0.25">
      <c r="A83" s="14" t="s">
        <v>225</v>
      </c>
      <c r="B83" s="12"/>
      <c r="C83" s="12"/>
      <c r="D83" s="12"/>
      <c r="E83" s="12"/>
      <c r="F83" s="12"/>
      <c r="G83" s="12"/>
      <c r="H83" s="12"/>
      <c r="I83" s="12"/>
      <c r="J83" s="12"/>
    </row>
    <row r="84" spans="1:10" x14ac:dyDescent="0.25">
      <c r="A84" s="12" t="s">
        <v>121</v>
      </c>
      <c r="B84" s="12"/>
      <c r="C84" s="12"/>
      <c r="D84" s="12"/>
      <c r="E84" s="12"/>
      <c r="F84" s="12"/>
      <c r="G84" s="12"/>
      <c r="H84" s="12"/>
      <c r="I84" s="12"/>
      <c r="J84" s="12"/>
    </row>
    <row r="85" spans="1:10" ht="17.25" x14ac:dyDescent="0.25">
      <c r="A85" s="12" t="s">
        <v>226</v>
      </c>
      <c r="B85" s="12"/>
      <c r="C85" s="12"/>
      <c r="D85" s="12"/>
      <c r="E85" s="12"/>
      <c r="F85" s="12"/>
      <c r="G85" s="12"/>
      <c r="H85" s="12"/>
      <c r="I85" s="12"/>
      <c r="J85" s="12"/>
    </row>
    <row r="86" spans="1:10" ht="17.25" x14ac:dyDescent="0.25">
      <c r="A86" s="12" t="s">
        <v>227</v>
      </c>
      <c r="B86" s="12"/>
      <c r="C86" s="12"/>
      <c r="D86" s="12"/>
      <c r="E86" s="12"/>
      <c r="F86" s="12"/>
      <c r="G86" s="12"/>
      <c r="H86" s="12"/>
      <c r="I86" s="12"/>
      <c r="J86" s="12"/>
    </row>
    <row r="87" spans="1:10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2"/>
    </row>
    <row r="88" spans="1:10" x14ac:dyDescent="0.25">
      <c r="A88" s="10" t="s">
        <v>120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3" t="s">
        <v>119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98"/>
  <sheetViews>
    <sheetView topLeftCell="A71" workbookViewId="0">
      <selection activeCell="K9" sqref="K9"/>
    </sheetView>
  </sheetViews>
  <sheetFormatPr defaultRowHeight="15" x14ac:dyDescent="0.25"/>
  <cols>
    <col min="7" max="7" width="10.28515625" customWidth="1"/>
    <col min="11" max="12" width="11" customWidth="1"/>
    <col min="14" max="15" width="13.7109375" customWidth="1"/>
  </cols>
  <sheetData>
    <row r="1" spans="1:16" x14ac:dyDescent="0.25">
      <c r="A1" s="3" t="s">
        <v>190</v>
      </c>
    </row>
    <row r="3" spans="1:16" x14ac:dyDescent="0.25">
      <c r="A3" t="s">
        <v>118</v>
      </c>
      <c r="B3" t="s">
        <v>117</v>
      </c>
      <c r="C3" t="s">
        <v>175</v>
      </c>
      <c r="D3" t="s">
        <v>115</v>
      </c>
      <c r="E3" t="s">
        <v>116</v>
      </c>
      <c r="F3" t="s">
        <v>113</v>
      </c>
      <c r="G3" t="s">
        <v>453</v>
      </c>
      <c r="H3" t="s">
        <v>115</v>
      </c>
      <c r="I3" t="s">
        <v>114</v>
      </c>
      <c r="J3" t="s">
        <v>113</v>
      </c>
      <c r="K3" t="s">
        <v>112</v>
      </c>
      <c r="L3" t="s">
        <v>111</v>
      </c>
      <c r="M3" t="s">
        <v>108</v>
      </c>
      <c r="N3" t="s">
        <v>110</v>
      </c>
      <c r="O3" t="s">
        <v>109</v>
      </c>
      <c r="P3" t="s">
        <v>108</v>
      </c>
    </row>
    <row r="4" spans="1:16" x14ac:dyDescent="0.25">
      <c r="K4" t="s">
        <v>107</v>
      </c>
      <c r="L4" t="s">
        <v>107</v>
      </c>
      <c r="M4" t="s">
        <v>106</v>
      </c>
      <c r="N4" t="s">
        <v>107</v>
      </c>
      <c r="O4" t="s">
        <v>107</v>
      </c>
      <c r="P4" t="s">
        <v>106</v>
      </c>
    </row>
    <row r="5" spans="1:16" x14ac:dyDescent="0.25">
      <c r="A5">
        <v>1</v>
      </c>
      <c r="B5" t="s">
        <v>105</v>
      </c>
      <c r="C5">
        <v>27.3</v>
      </c>
      <c r="D5">
        <f>AVERAGE(C5:C7)</f>
        <v>26.066666666666666</v>
      </c>
      <c r="E5">
        <f>_xlfn.STDEV.S(C5:C7)</f>
        <v>1.2503332889007368</v>
      </c>
      <c r="F5">
        <f>E5/D5*(100)</f>
        <v>4.7966750213583254</v>
      </c>
      <c r="G5">
        <v>82</v>
      </c>
      <c r="H5">
        <f>AVERAGE(G5:G7)</f>
        <v>81.033333333333346</v>
      </c>
      <c r="I5">
        <f>STDEV(G5:G7)</f>
        <v>0.87368949480541203</v>
      </c>
      <c r="J5">
        <f>I5/H5*(100)</f>
        <v>1.0781853082748811</v>
      </c>
      <c r="K5">
        <f>AVERAGE(D5,D8,D11,D14,D20,D17)</f>
        <v>28.564930555555559</v>
      </c>
      <c r="L5">
        <f>_xlfn.STDEV.S(D5,D8,D11,D14,D20,D17)</f>
        <v>4.1202671536957167</v>
      </c>
      <c r="M5">
        <f>L5/K5*(100)</f>
        <v>14.424215545289925</v>
      </c>
      <c r="N5">
        <f>AVERAGE(H5,H8,H11,H14,H20,H17)</f>
        <v>85.472222222222229</v>
      </c>
      <c r="O5">
        <f>_xlfn.STDEV.S(H5,H8,H11,H14,H20,H17)</f>
        <v>5.1888520103376612</v>
      </c>
      <c r="P5">
        <f>O5/N5*(100)</f>
        <v>6.0708050819680146</v>
      </c>
    </row>
    <row r="6" spans="1:16" x14ac:dyDescent="0.25">
      <c r="B6" t="s">
        <v>104</v>
      </c>
      <c r="C6">
        <v>24.8</v>
      </c>
      <c r="G6">
        <v>80.8</v>
      </c>
    </row>
    <row r="7" spans="1:16" x14ac:dyDescent="0.25">
      <c r="B7" t="s">
        <v>103</v>
      </c>
      <c r="C7">
        <v>26.1</v>
      </c>
      <c r="G7">
        <v>80.3</v>
      </c>
    </row>
    <row r="8" spans="1:16" x14ac:dyDescent="0.25">
      <c r="B8" t="s">
        <v>102</v>
      </c>
      <c r="C8">
        <v>27.6</v>
      </c>
      <c r="D8">
        <f>AVERAGE(C8:C10)</f>
        <v>25</v>
      </c>
      <c r="E8">
        <f>_xlfn.STDEV.S(C8:C10)</f>
        <v>2.2516660498395416</v>
      </c>
      <c r="F8">
        <f>E8/D8*(100)</f>
        <v>9.0066641993581662</v>
      </c>
      <c r="G8">
        <v>92</v>
      </c>
      <c r="H8">
        <f>AVERAGE(G8:G10)</f>
        <v>92.866666666666674</v>
      </c>
      <c r="I8">
        <f>STDEV(G8:G10)</f>
        <v>0.80829037686547356</v>
      </c>
      <c r="J8">
        <f>I8/H8*(100)</f>
        <v>0.87037729023561394</v>
      </c>
    </row>
    <row r="9" spans="1:16" x14ac:dyDescent="0.25">
      <c r="B9" t="s">
        <v>101</v>
      </c>
      <c r="C9">
        <v>23.7</v>
      </c>
      <c r="G9">
        <v>93</v>
      </c>
    </row>
    <row r="10" spans="1:16" x14ac:dyDescent="0.25">
      <c r="B10" t="s">
        <v>100</v>
      </c>
      <c r="C10">
        <v>23.7</v>
      </c>
      <c r="G10">
        <v>93.6</v>
      </c>
    </row>
    <row r="11" spans="1:16" x14ac:dyDescent="0.25">
      <c r="B11" t="s">
        <v>99</v>
      </c>
      <c r="C11">
        <v>31</v>
      </c>
      <c r="D11">
        <f>AVERAGE(C11:C13)</f>
        <v>30.266666666666666</v>
      </c>
      <c r="E11">
        <f>_xlfn.STDEV.S(C11:C13)</f>
        <v>0.63508529610858921</v>
      </c>
      <c r="F11">
        <f>E11/D11*(100)</f>
        <v>2.0982994364821228</v>
      </c>
      <c r="G11">
        <v>82.3</v>
      </c>
      <c r="H11">
        <f>AVERAGE(G11:G13)</f>
        <v>81.733333333333334</v>
      </c>
      <c r="I11">
        <f>STDEV(G11:G13)</f>
        <v>1.0692676621563637</v>
      </c>
      <c r="J11">
        <f>I11/H11*(100)</f>
        <v>1.3082393908927779</v>
      </c>
    </row>
    <row r="12" spans="1:16" x14ac:dyDescent="0.25">
      <c r="B12" t="s">
        <v>98</v>
      </c>
      <c r="C12">
        <v>29.9</v>
      </c>
      <c r="G12">
        <v>82.4</v>
      </c>
    </row>
    <row r="13" spans="1:16" x14ac:dyDescent="0.25">
      <c r="B13" t="s">
        <v>97</v>
      </c>
      <c r="C13">
        <v>29.9</v>
      </c>
      <c r="G13">
        <v>80.5</v>
      </c>
    </row>
    <row r="14" spans="1:16" x14ac:dyDescent="0.25">
      <c r="B14" t="s">
        <v>96</v>
      </c>
      <c r="C14" s="4">
        <v>24.102499999999999</v>
      </c>
      <c r="D14">
        <f>AVERAGE(C14:C16)</f>
        <v>24.789583333333336</v>
      </c>
      <c r="E14">
        <f>_xlfn.STDEV.S(C14:C16)</f>
        <v>2.2278094388509402</v>
      </c>
      <c r="F14">
        <f>E14/D14*(100)</f>
        <v>8.9868773060631248</v>
      </c>
      <c r="G14">
        <v>89.9</v>
      </c>
      <c r="H14">
        <f>AVERAGE(G14:G16)</f>
        <v>91.233333333333334</v>
      </c>
      <c r="I14">
        <f>STDEV(G14:G16)</f>
        <v>2.0550750189064413</v>
      </c>
      <c r="J14">
        <f>I14/H14*(100)</f>
        <v>2.2525484313917881</v>
      </c>
    </row>
    <row r="15" spans="1:16" x14ac:dyDescent="0.25">
      <c r="B15" t="s">
        <v>95</v>
      </c>
      <c r="C15" s="4">
        <v>22.986249999999998</v>
      </c>
      <c r="G15">
        <v>93.6</v>
      </c>
    </row>
    <row r="16" spans="1:16" x14ac:dyDescent="0.25">
      <c r="B16" t="s">
        <v>94</v>
      </c>
      <c r="C16" s="4">
        <v>27.28</v>
      </c>
      <c r="G16">
        <v>90.2</v>
      </c>
    </row>
    <row r="17" spans="1:16" x14ac:dyDescent="0.25">
      <c r="B17" t="s">
        <v>93</v>
      </c>
      <c r="C17">
        <v>34.700000000000003</v>
      </c>
      <c r="D17">
        <f>AVERAGE(C17:C19)</f>
        <v>35.433333333333337</v>
      </c>
      <c r="E17">
        <f>_xlfn.STDEV.S(C17:C19)</f>
        <v>4.7427137098219534</v>
      </c>
      <c r="F17">
        <f>E17/D17*(100)</f>
        <v>13.384892878142859</v>
      </c>
      <c r="G17">
        <v>82</v>
      </c>
      <c r="H17">
        <f>AVERAGE(G17:G19)</f>
        <v>82.4</v>
      </c>
      <c r="I17">
        <f>STDEV(G17:G19)</f>
        <v>5.8103356185335837</v>
      </c>
      <c r="J17">
        <f>I17/H17*(100)</f>
        <v>7.0513781778320181</v>
      </c>
    </row>
    <row r="18" spans="1:16" x14ac:dyDescent="0.25">
      <c r="B18" t="s">
        <v>92</v>
      </c>
      <c r="C18">
        <v>40.5</v>
      </c>
      <c r="G18">
        <v>76.8</v>
      </c>
    </row>
    <row r="19" spans="1:16" x14ac:dyDescent="0.25">
      <c r="B19" t="s">
        <v>91</v>
      </c>
      <c r="C19">
        <v>31.1</v>
      </c>
      <c r="G19">
        <v>88.4</v>
      </c>
    </row>
    <row r="20" spans="1:16" x14ac:dyDescent="0.25">
      <c r="B20" t="s">
        <v>90</v>
      </c>
      <c r="C20">
        <v>23.5</v>
      </c>
      <c r="D20">
        <f>AVERAGE(C20:C22)</f>
        <v>29.833333333333332</v>
      </c>
      <c r="E20">
        <f>_xlfn.STDEV.S(C20:C22)</f>
        <v>10.969655114602887</v>
      </c>
      <c r="F20">
        <f>E20/D20*(100)</f>
        <v>36.769793680233143</v>
      </c>
      <c r="G20">
        <v>82.5</v>
      </c>
      <c r="H20">
        <f>AVERAGE(G20:G22)</f>
        <v>83.566666666666663</v>
      </c>
      <c r="I20">
        <f>STDEV(G20:G22)</f>
        <v>3.7166292972710293</v>
      </c>
      <c r="J20">
        <f>I20/H20*(100)</f>
        <v>4.4475021507032659</v>
      </c>
    </row>
    <row r="21" spans="1:16" x14ac:dyDescent="0.25">
      <c r="B21" t="s">
        <v>89</v>
      </c>
      <c r="C21">
        <v>42.5</v>
      </c>
      <c r="G21">
        <v>80.5</v>
      </c>
    </row>
    <row r="22" spans="1:16" x14ac:dyDescent="0.25">
      <c r="B22" t="s">
        <v>88</v>
      </c>
      <c r="C22">
        <v>23.5</v>
      </c>
      <c r="G22">
        <v>87.7</v>
      </c>
    </row>
    <row r="24" spans="1:16" x14ac:dyDescent="0.25">
      <c r="A24">
        <v>2</v>
      </c>
      <c r="B24" t="s">
        <v>105</v>
      </c>
      <c r="C24">
        <v>18.399999999999999</v>
      </c>
      <c r="D24">
        <f>AVERAGE(C24:C26)</f>
        <v>24.533333333333331</v>
      </c>
      <c r="E24">
        <f>_xlfn.STDEV.S(C24:C26)</f>
        <v>7.1591433379513676</v>
      </c>
      <c r="F24">
        <f>E24/D24*(100)</f>
        <v>29.181290779693075</v>
      </c>
      <c r="G24">
        <v>81</v>
      </c>
      <c r="H24">
        <f>AVERAGE(G24:G26)</f>
        <v>82.13333333333334</v>
      </c>
      <c r="I24">
        <f>STDEV(G24:G26)</f>
        <v>1.4742229591663982</v>
      </c>
      <c r="J24">
        <f>I24/H24*(100)</f>
        <v>1.7949143171668809</v>
      </c>
      <c r="K24">
        <f>AVERAGE(D24,D27,D30,D33,D39,D36)</f>
        <v>30.437083333333334</v>
      </c>
      <c r="L24">
        <f>_xlfn.STDEV.S(D24,D27,D30,D33,D39,D36)</f>
        <v>10.485497706488601</v>
      </c>
      <c r="M24">
        <f>L24/K24*(100)</f>
        <v>34.44974537033039</v>
      </c>
      <c r="N24">
        <f>AVERAGE(H24,H27,H30,H33,H39,H36)</f>
        <v>86.733333333333348</v>
      </c>
      <c r="O24">
        <f>_xlfn.STDEV.S(H24,H27,H30,H33,H39,H36)</f>
        <v>5.0208454356700587</v>
      </c>
      <c r="P24">
        <f>O24/N24*(100)</f>
        <v>5.7888302486587904</v>
      </c>
    </row>
    <row r="25" spans="1:16" x14ac:dyDescent="0.25">
      <c r="B25" t="s">
        <v>104</v>
      </c>
      <c r="C25">
        <v>32.4</v>
      </c>
      <c r="G25">
        <v>83.8</v>
      </c>
    </row>
    <row r="26" spans="1:16" x14ac:dyDescent="0.25">
      <c r="B26" t="s">
        <v>103</v>
      </c>
      <c r="C26">
        <v>22.8</v>
      </c>
      <c r="G26">
        <v>81.599999999999994</v>
      </c>
    </row>
    <row r="27" spans="1:16" x14ac:dyDescent="0.25">
      <c r="B27" t="s">
        <v>102</v>
      </c>
      <c r="C27">
        <v>27.3</v>
      </c>
      <c r="D27">
        <f>AVERAGE(C27:C29)</f>
        <v>26.066666666666666</v>
      </c>
      <c r="E27">
        <f>_xlfn.STDEV.S(C27:C29)</f>
        <v>3.4210134950527835</v>
      </c>
      <c r="F27">
        <f>E27/D27*(100)</f>
        <v>13.124092692018351</v>
      </c>
      <c r="G27">
        <v>94</v>
      </c>
      <c r="H27">
        <f>AVERAGE(G27:G29)</f>
        <v>94.5</v>
      </c>
      <c r="I27">
        <f>STDEV(G27:G29)</f>
        <v>0.69999999999999774</v>
      </c>
      <c r="J27">
        <f>I27/H27*(100)</f>
        <v>0.74074074074073837</v>
      </c>
    </row>
    <row r="28" spans="1:16" x14ac:dyDescent="0.25">
      <c r="B28" t="s">
        <v>101</v>
      </c>
      <c r="C28">
        <v>22.2</v>
      </c>
      <c r="G28">
        <v>94.2</v>
      </c>
    </row>
    <row r="29" spans="1:16" x14ac:dyDescent="0.25">
      <c r="B29" t="s">
        <v>100</v>
      </c>
      <c r="C29">
        <v>28.7</v>
      </c>
      <c r="G29">
        <v>95.3</v>
      </c>
    </row>
    <row r="30" spans="1:16" x14ac:dyDescent="0.25">
      <c r="B30" t="s">
        <v>99</v>
      </c>
      <c r="C30">
        <v>35</v>
      </c>
      <c r="D30">
        <f>AVERAGE(C30:C32)</f>
        <v>33</v>
      </c>
      <c r="E30">
        <f>_xlfn.STDEV.S(C30:C32)</f>
        <v>2.4979991993593593</v>
      </c>
      <c r="F30">
        <f>E30/D30*(100)</f>
        <v>7.5696945435132097</v>
      </c>
      <c r="G30">
        <v>87.5</v>
      </c>
      <c r="H30">
        <f>AVERAGE(G30:G32)</f>
        <v>86.366666666666674</v>
      </c>
      <c r="I30">
        <f>STDEV(G30:G32)</f>
        <v>1.8770544300401448</v>
      </c>
      <c r="J30">
        <f>I30/H30*(100)</f>
        <v>2.1733551872328962</v>
      </c>
    </row>
    <row r="31" spans="1:16" x14ac:dyDescent="0.25">
      <c r="B31" t="s">
        <v>98</v>
      </c>
      <c r="C31">
        <v>33.799999999999997</v>
      </c>
      <c r="G31">
        <v>87.4</v>
      </c>
    </row>
    <row r="32" spans="1:16" x14ac:dyDescent="0.25">
      <c r="B32" t="s">
        <v>97</v>
      </c>
      <c r="C32">
        <v>30.2</v>
      </c>
      <c r="G32">
        <v>84.2</v>
      </c>
    </row>
    <row r="33" spans="1:16" x14ac:dyDescent="0.25">
      <c r="B33" t="s">
        <v>96</v>
      </c>
      <c r="C33" s="4">
        <v>30.767499999999998</v>
      </c>
      <c r="D33">
        <f>AVERAGE(C33:C35)</f>
        <v>31.322500000000002</v>
      </c>
      <c r="E33">
        <f>_xlfn.STDEV.S(C33:C35)</f>
        <v>3.1568051491975231</v>
      </c>
      <c r="F33">
        <f>E33/D33*(100)</f>
        <v>10.078394601955537</v>
      </c>
      <c r="G33">
        <v>88.2</v>
      </c>
      <c r="H33">
        <f>AVERAGE(G33:G35)</f>
        <v>90.5</v>
      </c>
      <c r="I33">
        <f>STDEV(G33:G35)</f>
        <v>2.6514147167125715</v>
      </c>
      <c r="J33">
        <f>I33/H33*(100)</f>
        <v>2.92974001846693</v>
      </c>
    </row>
    <row r="34" spans="1:16" x14ac:dyDescent="0.25">
      <c r="B34" t="s">
        <v>95</v>
      </c>
      <c r="C34" s="4">
        <v>34.72</v>
      </c>
      <c r="G34">
        <v>93.4</v>
      </c>
    </row>
    <row r="35" spans="1:16" x14ac:dyDescent="0.25">
      <c r="B35" t="s">
        <v>94</v>
      </c>
      <c r="C35" s="4">
        <v>28.48</v>
      </c>
      <c r="G35">
        <v>89.9</v>
      </c>
    </row>
    <row r="36" spans="1:16" x14ac:dyDescent="0.25">
      <c r="B36" t="s">
        <v>93</v>
      </c>
      <c r="C36">
        <v>40</v>
      </c>
      <c r="D36">
        <f>AVERAGE(C36:C38)</f>
        <v>49.1</v>
      </c>
      <c r="E36">
        <f>_xlfn.STDEV.S(C36:C38)</f>
        <v>8.7709748602991056</v>
      </c>
      <c r="F36">
        <f>E36/D36*(100)</f>
        <v>17.863492587167222</v>
      </c>
      <c r="G36">
        <v>78.2</v>
      </c>
      <c r="H36">
        <f>AVERAGE(G36:G38)</f>
        <v>81.366666666666674</v>
      </c>
      <c r="I36">
        <f>STDEV(G36:G38)</f>
        <v>3.2005207909547013</v>
      </c>
      <c r="J36">
        <f>I36/H36*(100)</f>
        <v>3.9334544747497349</v>
      </c>
    </row>
    <row r="37" spans="1:16" x14ac:dyDescent="0.25">
      <c r="B37" t="s">
        <v>92</v>
      </c>
      <c r="C37">
        <v>49.8</v>
      </c>
      <c r="G37">
        <v>84.6</v>
      </c>
    </row>
    <row r="38" spans="1:16" x14ac:dyDescent="0.25">
      <c r="B38" t="s">
        <v>91</v>
      </c>
      <c r="C38">
        <v>57.5</v>
      </c>
      <c r="G38">
        <v>81.3</v>
      </c>
    </row>
    <row r="39" spans="1:16" x14ac:dyDescent="0.25">
      <c r="B39" t="s">
        <v>90</v>
      </c>
      <c r="C39">
        <v>18.8</v>
      </c>
      <c r="D39">
        <f>AVERAGE(C39:C41)</f>
        <v>18.599999999999998</v>
      </c>
      <c r="E39">
        <f>_xlfn.STDEV.S(C39:C41)</f>
        <v>1.8083141320025131</v>
      </c>
      <c r="F39">
        <f>E39/D39*(100)</f>
        <v>9.7221189892608244</v>
      </c>
      <c r="G39">
        <v>82.9</v>
      </c>
      <c r="H39">
        <f>AVERAGE(G39:G41)</f>
        <v>85.533333333333346</v>
      </c>
      <c r="I39">
        <f>STDEV(G39:G41)</f>
        <v>2.2854612955229241</v>
      </c>
      <c r="J39">
        <f>I39/H39*(100)</f>
        <v>2.672012426566162</v>
      </c>
    </row>
    <row r="40" spans="1:16" x14ac:dyDescent="0.25">
      <c r="B40" t="s">
        <v>89</v>
      </c>
      <c r="C40">
        <v>16.7</v>
      </c>
      <c r="G40">
        <v>87</v>
      </c>
    </row>
    <row r="41" spans="1:16" x14ac:dyDescent="0.25">
      <c r="B41" t="s">
        <v>88</v>
      </c>
      <c r="C41">
        <v>20.3</v>
      </c>
      <c r="G41">
        <v>86.7</v>
      </c>
    </row>
    <row r="43" spans="1:16" x14ac:dyDescent="0.25">
      <c r="A43">
        <v>3</v>
      </c>
      <c r="B43" t="s">
        <v>105</v>
      </c>
      <c r="C43">
        <v>35.1</v>
      </c>
      <c r="D43">
        <f>AVERAGE(C43:C45)</f>
        <v>27.133333333333336</v>
      </c>
      <c r="E43">
        <f>_xlfn.STDEV.S(C43:C45)</f>
        <v>6.9212233986003655</v>
      </c>
      <c r="F43">
        <f>E43/D43*(100)</f>
        <v>25.50819434373599</v>
      </c>
      <c r="G43">
        <v>83.4</v>
      </c>
      <c r="H43">
        <f>AVERAGE(G43:G45)</f>
        <v>82.13333333333334</v>
      </c>
      <c r="I43">
        <f>STDEV(G43:G45)</f>
        <v>1.167618659209138</v>
      </c>
      <c r="J43">
        <f>I43/H43*(100)</f>
        <v>1.4216136272838531</v>
      </c>
      <c r="K43">
        <f>AVERAGE(D43,D46,D49,D52,D58,D55)</f>
        <v>35.313263888888891</v>
      </c>
      <c r="L43">
        <f>_xlfn.STDEV.S(D43,D46,D49,D52,D58,D55)</f>
        <v>6.7363491617444655</v>
      </c>
      <c r="M43">
        <f>L43/K43*(100)</f>
        <v>19.075974350431025</v>
      </c>
      <c r="N43">
        <f>AVERAGE(H43,H46,H49,H52,H58,H55)</f>
        <v>87.166666666666671</v>
      </c>
      <c r="O43">
        <f>_xlfn.STDEV.S(H43,H46,H49,H52,H58,H55)</f>
        <v>4.0196738397260257</v>
      </c>
      <c r="P43">
        <f>O43/N43*(100)</f>
        <v>4.6114805044658036</v>
      </c>
    </row>
    <row r="44" spans="1:16" x14ac:dyDescent="0.25">
      <c r="B44" t="s">
        <v>104</v>
      </c>
      <c r="C44">
        <v>22.6</v>
      </c>
      <c r="G44">
        <v>81.099999999999994</v>
      </c>
    </row>
    <row r="45" spans="1:16" x14ac:dyDescent="0.25">
      <c r="B45" t="s">
        <v>103</v>
      </c>
      <c r="C45">
        <v>23.7</v>
      </c>
      <c r="G45">
        <v>81.900000000000006</v>
      </c>
    </row>
    <row r="46" spans="1:16" x14ac:dyDescent="0.25">
      <c r="B46" t="s">
        <v>102</v>
      </c>
      <c r="C46">
        <v>35.700000000000003</v>
      </c>
      <c r="D46">
        <f>AVERAGE(C46:C48)</f>
        <v>33.1</v>
      </c>
      <c r="E46">
        <f>_xlfn.STDEV.S(C46:C48)</f>
        <v>2.2869193252058562</v>
      </c>
      <c r="F46">
        <f>E46/D46*(100)</f>
        <v>6.9091218284164837</v>
      </c>
      <c r="G46">
        <v>92.6</v>
      </c>
      <c r="H46">
        <f>AVERAGE(G46:G48)</f>
        <v>93.066666666666663</v>
      </c>
      <c r="I46">
        <f>STDEV(G46:G48)</f>
        <v>0.50332229568471631</v>
      </c>
      <c r="J46">
        <f>I46/H46*(100)</f>
        <v>0.54081908562111347</v>
      </c>
    </row>
    <row r="47" spans="1:16" x14ac:dyDescent="0.25">
      <c r="B47" t="s">
        <v>101</v>
      </c>
      <c r="C47">
        <v>32.200000000000003</v>
      </c>
      <c r="G47">
        <v>93</v>
      </c>
    </row>
    <row r="48" spans="1:16" x14ac:dyDescent="0.25">
      <c r="B48" t="s">
        <v>100</v>
      </c>
      <c r="C48">
        <v>31.4</v>
      </c>
      <c r="G48">
        <v>93.6</v>
      </c>
    </row>
    <row r="49" spans="1:16" x14ac:dyDescent="0.25">
      <c r="B49" t="s">
        <v>99</v>
      </c>
      <c r="C49">
        <v>43</v>
      </c>
      <c r="D49">
        <f>AVERAGE(C49:C51)</f>
        <v>43.4</v>
      </c>
      <c r="E49">
        <f>_xlfn.STDEV.S(C49:C51)</f>
        <v>1.7349351572897462</v>
      </c>
      <c r="F49">
        <f>E49/D49*(100)</f>
        <v>3.9975464453680791</v>
      </c>
      <c r="G49">
        <v>85.3</v>
      </c>
      <c r="H49">
        <f>AVERAGE(G49:G51)</f>
        <v>83.8</v>
      </c>
      <c r="I49">
        <f>STDEV(G49:G51)</f>
        <v>1.3747727084867529</v>
      </c>
      <c r="J49">
        <f>I49/H49*(100)</f>
        <v>1.6405402249245262</v>
      </c>
    </row>
    <row r="50" spans="1:16" x14ac:dyDescent="0.25">
      <c r="B50" t="s">
        <v>98</v>
      </c>
      <c r="C50">
        <v>45.3</v>
      </c>
      <c r="G50">
        <v>82.6</v>
      </c>
    </row>
    <row r="51" spans="1:16" x14ac:dyDescent="0.25">
      <c r="B51" t="s">
        <v>97</v>
      </c>
      <c r="C51">
        <v>41.9</v>
      </c>
      <c r="G51">
        <v>83.5</v>
      </c>
    </row>
    <row r="52" spans="1:16" x14ac:dyDescent="0.25">
      <c r="B52" t="s">
        <v>96</v>
      </c>
      <c r="C52" s="4">
        <v>33.253749999999997</v>
      </c>
      <c r="D52">
        <f>AVERAGE(C52:C54)</f>
        <v>34.779583333333335</v>
      </c>
      <c r="E52">
        <f>_xlfn.STDEV.S(C52:C54)</f>
        <v>2.5642019754366752</v>
      </c>
      <c r="F52">
        <f>E52/D52*(100)</f>
        <v>7.3727219525919416</v>
      </c>
      <c r="G52">
        <v>89.1</v>
      </c>
      <c r="H52">
        <f>AVERAGE(G52:G54)</f>
        <v>89.866666666666674</v>
      </c>
      <c r="I52">
        <f>STDEV(G52:G54)</f>
        <v>1.3279056191361458</v>
      </c>
      <c r="J52">
        <f>I52/H52*(100)</f>
        <v>1.4776397839052067</v>
      </c>
    </row>
    <row r="53" spans="1:16" x14ac:dyDescent="0.25">
      <c r="B53" t="s">
        <v>95</v>
      </c>
      <c r="C53" s="4">
        <v>33.344999999999999</v>
      </c>
      <c r="G53">
        <v>89.1</v>
      </c>
    </row>
    <row r="54" spans="1:16" x14ac:dyDescent="0.25">
      <c r="B54" t="s">
        <v>94</v>
      </c>
      <c r="C54" s="4">
        <v>37.74</v>
      </c>
      <c r="G54">
        <v>91.4</v>
      </c>
    </row>
    <row r="55" spans="1:16" x14ac:dyDescent="0.25">
      <c r="B55" t="s">
        <v>93</v>
      </c>
      <c r="C55">
        <v>45.9</v>
      </c>
      <c r="D55">
        <f>AVERAGE(C55:C57)</f>
        <v>43.266666666666673</v>
      </c>
      <c r="E55">
        <f>_xlfn.STDEV.S(C55:C57)</f>
        <v>8.2706307699795349</v>
      </c>
      <c r="F55">
        <f>E55/D55*(100)</f>
        <v>19.115479437548998</v>
      </c>
      <c r="G55">
        <v>84.5</v>
      </c>
      <c r="H55">
        <f>AVERAGE(G55:G57)</f>
        <v>86.066666666666663</v>
      </c>
      <c r="I55">
        <f>STDEV(G55:G57)</f>
        <v>1.379613472438322</v>
      </c>
      <c r="J55">
        <f>I55/H55*(100)</f>
        <v>1.6029591081777559</v>
      </c>
    </row>
    <row r="56" spans="1:16" x14ac:dyDescent="0.25">
      <c r="B56" t="s">
        <v>92</v>
      </c>
      <c r="C56">
        <v>49.9</v>
      </c>
      <c r="G56">
        <v>86.6</v>
      </c>
    </row>
    <row r="57" spans="1:16" x14ac:dyDescent="0.25">
      <c r="B57" t="s">
        <v>91</v>
      </c>
      <c r="C57">
        <v>34</v>
      </c>
      <c r="G57">
        <v>87.1</v>
      </c>
    </row>
    <row r="58" spans="1:16" x14ac:dyDescent="0.25">
      <c r="B58" t="s">
        <v>90</v>
      </c>
      <c r="C58">
        <v>28.4</v>
      </c>
      <c r="D58">
        <f>AVERAGE(C58:C60)</f>
        <v>30.2</v>
      </c>
      <c r="E58">
        <f>_xlfn.STDEV.S(C58:C60)</f>
        <v>1.6370705543744914</v>
      </c>
      <c r="F58">
        <f>E58/D58*(100)</f>
        <v>5.4207634250810974</v>
      </c>
      <c r="G58">
        <v>92.1</v>
      </c>
      <c r="H58">
        <f>AVERAGE(G58:G60)</f>
        <v>88.066666666666663</v>
      </c>
      <c r="I58">
        <f>STDEV(G58:G60)</f>
        <v>3.7819747927945437</v>
      </c>
      <c r="J58">
        <f>I58/H58*(100)</f>
        <v>4.294445260553986</v>
      </c>
    </row>
    <row r="59" spans="1:16" x14ac:dyDescent="0.25">
      <c r="B59" t="s">
        <v>89</v>
      </c>
      <c r="C59">
        <v>31.6</v>
      </c>
      <c r="G59">
        <v>87.5</v>
      </c>
    </row>
    <row r="60" spans="1:16" x14ac:dyDescent="0.25">
      <c r="B60" t="s">
        <v>88</v>
      </c>
      <c r="C60">
        <v>30.6</v>
      </c>
      <c r="G60">
        <v>84.6</v>
      </c>
    </row>
    <row r="62" spans="1:16" x14ac:dyDescent="0.25">
      <c r="A62">
        <v>4</v>
      </c>
      <c r="B62" t="s">
        <v>105</v>
      </c>
      <c r="C62">
        <v>20.9</v>
      </c>
      <c r="D62">
        <f>AVERAGE(C62:C64)</f>
        <v>22.099999999999998</v>
      </c>
      <c r="E62">
        <f>_xlfn.STDEV.S(C62:C64)</f>
        <v>1.8248287590894661</v>
      </c>
      <c r="F62">
        <f>E62/D62*(100)</f>
        <v>8.2571437062871773</v>
      </c>
      <c r="G62">
        <v>80.900000000000006</v>
      </c>
      <c r="H62">
        <f>AVERAGE(G62:G64)</f>
        <v>80.766666666666666</v>
      </c>
      <c r="I62">
        <f>STDEV(G62:G64)</f>
        <v>0.15275252316519994</v>
      </c>
      <c r="J62">
        <f>I62/H62*(100)</f>
        <v>0.18912817560693349</v>
      </c>
      <c r="K62">
        <f>AVERAGE(D62,D65,D68,D71,D77,D74)</f>
        <v>28.09708333333333</v>
      </c>
      <c r="L62">
        <f>_xlfn.STDEV.S(D62,D65,D68,D71,D77,D74)</f>
        <v>11.432573149533956</v>
      </c>
      <c r="M62">
        <f>L62/K62*(100)</f>
        <v>40.689537109251397</v>
      </c>
      <c r="N62">
        <f>AVERAGE(H62,H65,H68,H71,H77,H74)</f>
        <v>86.294444444444437</v>
      </c>
      <c r="O62">
        <f>_xlfn.STDEV.S(H62,H65,H68,H71,H77,H74)</f>
        <v>5.5875821313045693</v>
      </c>
      <c r="P62">
        <f>O62/N62*(100)</f>
        <v>6.4750195302570175</v>
      </c>
    </row>
    <row r="63" spans="1:16" x14ac:dyDescent="0.25">
      <c r="B63" t="s">
        <v>104</v>
      </c>
      <c r="C63">
        <v>21.2</v>
      </c>
      <c r="G63">
        <v>80.8</v>
      </c>
    </row>
    <row r="64" spans="1:16" x14ac:dyDescent="0.25">
      <c r="B64" t="s">
        <v>103</v>
      </c>
      <c r="C64">
        <v>24.2</v>
      </c>
      <c r="G64">
        <v>80.599999999999994</v>
      </c>
    </row>
    <row r="65" spans="2:10" x14ac:dyDescent="0.25">
      <c r="B65" t="s">
        <v>102</v>
      </c>
      <c r="C65">
        <v>18.899999999999999</v>
      </c>
      <c r="D65">
        <f>AVERAGE(C65:C67)</f>
        <v>20.5</v>
      </c>
      <c r="E65">
        <f>_xlfn.STDEV.S(C65:C67)</f>
        <v>1.4177446878757838</v>
      </c>
      <c r="F65">
        <f>E65/D65*(100)</f>
        <v>6.9158277457355313</v>
      </c>
      <c r="G65">
        <v>95.1</v>
      </c>
      <c r="H65">
        <f>AVERAGE(G65:G67)</f>
        <v>95.066666666666677</v>
      </c>
      <c r="I65">
        <f>STDEV(G65:G67)</f>
        <v>0.65064070986476952</v>
      </c>
      <c r="J65">
        <f>I65/H65*(100)</f>
        <v>0.68440467377079528</v>
      </c>
    </row>
    <row r="66" spans="2:10" x14ac:dyDescent="0.25">
      <c r="B66" t="s">
        <v>101</v>
      </c>
      <c r="C66">
        <v>21</v>
      </c>
      <c r="G66">
        <v>95.7</v>
      </c>
    </row>
    <row r="67" spans="2:10" x14ac:dyDescent="0.25">
      <c r="B67" t="s">
        <v>100</v>
      </c>
      <c r="C67">
        <v>21.6</v>
      </c>
      <c r="G67">
        <v>94.4</v>
      </c>
    </row>
    <row r="68" spans="2:10" x14ac:dyDescent="0.25">
      <c r="B68" t="s">
        <v>99</v>
      </c>
      <c r="C68">
        <v>30.9</v>
      </c>
      <c r="D68">
        <f>AVERAGE(C68:C70)</f>
        <v>33.533333333333331</v>
      </c>
      <c r="E68">
        <f>_xlfn.STDEV.S(C68:C70)</f>
        <v>3.0664855018951802</v>
      </c>
      <c r="F68">
        <f>E68/D68*(100)</f>
        <v>9.1445889718544144</v>
      </c>
      <c r="G68">
        <v>84.9</v>
      </c>
      <c r="H68">
        <f>AVERAGE(G68:G70)</f>
        <v>83.766666666666666</v>
      </c>
      <c r="I68">
        <f>STDEV(G68:G70)</f>
        <v>1.0016652800877834</v>
      </c>
      <c r="J68">
        <f>I68/H68*(100)</f>
        <v>1.1957802786563272</v>
      </c>
    </row>
    <row r="69" spans="2:10" x14ac:dyDescent="0.25">
      <c r="B69" t="s">
        <v>98</v>
      </c>
      <c r="C69">
        <v>36.9</v>
      </c>
      <c r="G69">
        <v>83</v>
      </c>
    </row>
    <row r="70" spans="2:10" x14ac:dyDescent="0.25">
      <c r="B70" t="s">
        <v>97</v>
      </c>
      <c r="C70">
        <v>32.799999999999997</v>
      </c>
      <c r="G70">
        <v>83.4</v>
      </c>
    </row>
    <row r="71" spans="2:10" x14ac:dyDescent="0.25">
      <c r="B71" t="s">
        <v>96</v>
      </c>
      <c r="C71" s="4">
        <v>27.0425</v>
      </c>
      <c r="D71">
        <f>AVERAGE(C71:C73)</f>
        <v>24.382500000000004</v>
      </c>
      <c r="E71">
        <f>_xlfn.STDEV.S(C71:C73)</f>
        <v>3.7055642282923529</v>
      </c>
      <c r="F71">
        <f>E71/D71*(100)</f>
        <v>15.197638586249779</v>
      </c>
      <c r="G71">
        <v>91.5</v>
      </c>
      <c r="H71">
        <f>AVERAGE(G71:G73)</f>
        <v>90.7</v>
      </c>
      <c r="I71">
        <f>STDEV(G71:G73)</f>
        <v>2.4979991993593571</v>
      </c>
      <c r="J71">
        <f>I71/H71*(100)</f>
        <v>2.7541336266365568</v>
      </c>
    </row>
    <row r="72" spans="2:10" x14ac:dyDescent="0.25">
      <c r="B72" t="s">
        <v>95</v>
      </c>
      <c r="C72" s="4">
        <v>25.954999999999998</v>
      </c>
      <c r="G72">
        <v>92.7</v>
      </c>
    </row>
    <row r="73" spans="2:10" x14ac:dyDescent="0.25">
      <c r="B73" t="s">
        <v>94</v>
      </c>
      <c r="C73" s="4">
        <v>20.149999999999999</v>
      </c>
      <c r="G73">
        <v>87.9</v>
      </c>
    </row>
    <row r="74" spans="2:10" x14ac:dyDescent="0.25">
      <c r="B74" t="s">
        <v>93</v>
      </c>
      <c r="C74">
        <v>36.1</v>
      </c>
      <c r="D74">
        <f>AVERAGE(C74:C76)</f>
        <v>48.966666666666669</v>
      </c>
      <c r="E74">
        <f>_xlfn.STDEV.S(C74:C76)</f>
        <v>14.198708861489237</v>
      </c>
      <c r="F74">
        <f>E74/D74*(100)</f>
        <v>28.996682494532138</v>
      </c>
      <c r="G74">
        <v>83.8</v>
      </c>
      <c r="H74">
        <f>AVERAGE(G74:G76)</f>
        <v>85.933333333333323</v>
      </c>
      <c r="I74">
        <f>STDEV(G74:G76)</f>
        <v>2.0550750189064511</v>
      </c>
      <c r="J74">
        <f>I74/H74*(100)</f>
        <v>2.3914759723504089</v>
      </c>
    </row>
    <row r="75" spans="2:10" x14ac:dyDescent="0.25">
      <c r="B75" t="s">
        <v>92</v>
      </c>
      <c r="C75">
        <v>64.2</v>
      </c>
      <c r="G75">
        <v>87.9</v>
      </c>
    </row>
    <row r="76" spans="2:10" x14ac:dyDescent="0.25">
      <c r="B76" t="s">
        <v>91</v>
      </c>
      <c r="C76">
        <v>46.6</v>
      </c>
      <c r="G76">
        <v>86.1</v>
      </c>
    </row>
    <row r="77" spans="2:10" x14ac:dyDescent="0.25">
      <c r="B77" t="s">
        <v>90</v>
      </c>
      <c r="C77">
        <v>27.4</v>
      </c>
      <c r="D77">
        <f>AVERAGE(C77:C79)</f>
        <v>19.099999999999998</v>
      </c>
      <c r="E77">
        <f>_xlfn.STDEV.S(C77:C79)</f>
        <v>7.1965269401288259</v>
      </c>
      <c r="F77">
        <f>E77/D77*(100)</f>
        <v>37.678151518999094</v>
      </c>
      <c r="G77">
        <v>85.3</v>
      </c>
      <c r="H77">
        <f>AVERAGE(G77:G79)</f>
        <v>81.533333333333331</v>
      </c>
      <c r="I77">
        <f>STDEV(G77:G79)</f>
        <v>3.7018013633004814</v>
      </c>
      <c r="J77">
        <f>I77/H77*(100)</f>
        <v>4.5402306172941307</v>
      </c>
    </row>
    <row r="78" spans="2:10" x14ac:dyDescent="0.25">
      <c r="B78" t="s">
        <v>89</v>
      </c>
      <c r="C78">
        <v>14.6</v>
      </c>
      <c r="G78">
        <v>81.400000000000006</v>
      </c>
    </row>
    <row r="79" spans="2:10" x14ac:dyDescent="0.25">
      <c r="B79" t="s">
        <v>88</v>
      </c>
      <c r="C79">
        <v>15.3</v>
      </c>
      <c r="G79">
        <v>77.900000000000006</v>
      </c>
    </row>
    <row r="81" spans="1:16" x14ac:dyDescent="0.25">
      <c r="A81">
        <v>5</v>
      </c>
      <c r="B81" t="s">
        <v>105</v>
      </c>
      <c r="C81">
        <v>30.96</v>
      </c>
      <c r="D81">
        <f>AVERAGE(C81:C83)</f>
        <v>30.819999999999997</v>
      </c>
      <c r="E81">
        <f>_xlfn.STDEV.S(C81:C83)</f>
        <v>2.0535822359964051</v>
      </c>
      <c r="F81">
        <f>E81/D81*(100)</f>
        <v>6.6631480726684149</v>
      </c>
      <c r="G81">
        <v>80.400000000000006</v>
      </c>
      <c r="H81">
        <f>AVERAGE(G81:G83)</f>
        <v>80.399999999999991</v>
      </c>
      <c r="I81">
        <f>STDEV(G81:G83)</f>
        <v>0.39999999999999858</v>
      </c>
      <c r="J81">
        <f>I81/H81*(100)</f>
        <v>0.49751243781094351</v>
      </c>
      <c r="K81">
        <f>AVERAGE(D81,D84,D87,D90,D96,D93)</f>
        <v>30.306111111111111</v>
      </c>
      <c r="L81">
        <f>_xlfn.STDEV.S(D81,D84,D87,D90,D96,D93)</f>
        <v>7.0305588261110001</v>
      </c>
      <c r="M81">
        <f>L81/K81*(100)</f>
        <v>23.198485613462267</v>
      </c>
      <c r="N81">
        <f>AVERAGE(H81,H84,H87,H90,H96,H93)</f>
        <v>86.961111111111109</v>
      </c>
      <c r="O81">
        <f>_xlfn.STDEV.S(H81,H84,H87,H90,H96,H93)</f>
        <v>4.4195231852752173</v>
      </c>
      <c r="P81">
        <f>O81/N81*(100)</f>
        <v>5.0821834367184504</v>
      </c>
    </row>
    <row r="82" spans="1:16" x14ac:dyDescent="0.25">
      <c r="B82" t="s">
        <v>104</v>
      </c>
      <c r="C82">
        <v>32.799999999999997</v>
      </c>
      <c r="G82">
        <v>80.8</v>
      </c>
    </row>
    <row r="83" spans="1:16" x14ac:dyDescent="0.25">
      <c r="B83" t="s">
        <v>103</v>
      </c>
      <c r="C83">
        <v>28.7</v>
      </c>
      <c r="G83">
        <v>80</v>
      </c>
    </row>
    <row r="84" spans="1:16" x14ac:dyDescent="0.25">
      <c r="B84" t="s">
        <v>102</v>
      </c>
      <c r="C84">
        <v>30.2</v>
      </c>
      <c r="D84">
        <f>AVERAGE(C84:C86)</f>
        <v>29.466666666666669</v>
      </c>
      <c r="E84">
        <f>_xlfn.STDEV.S(C84:C86)</f>
        <v>1.1846237095944567</v>
      </c>
      <c r="F84">
        <f>E84/D84*(100)</f>
        <v>4.020216209030961</v>
      </c>
      <c r="G84">
        <v>93.6</v>
      </c>
      <c r="H84">
        <f>AVERAGE(G84:G86)</f>
        <v>92.8</v>
      </c>
      <c r="I84">
        <f>STDEV(G84:G86)</f>
        <v>0.69282032302754437</v>
      </c>
      <c r="J84">
        <f>I84/H84*(100)</f>
        <v>0.74657362395209526</v>
      </c>
    </row>
    <row r="85" spans="1:16" x14ac:dyDescent="0.25">
      <c r="B85" t="s">
        <v>101</v>
      </c>
      <c r="C85">
        <v>28.1</v>
      </c>
      <c r="G85">
        <v>92.4</v>
      </c>
    </row>
    <row r="86" spans="1:16" x14ac:dyDescent="0.25">
      <c r="B86" t="s">
        <v>100</v>
      </c>
      <c r="C86">
        <v>30.1</v>
      </c>
      <c r="G86">
        <v>92.4</v>
      </c>
    </row>
    <row r="87" spans="1:16" x14ac:dyDescent="0.25">
      <c r="B87" t="s">
        <v>99</v>
      </c>
      <c r="C87">
        <v>34.1</v>
      </c>
      <c r="D87">
        <f>AVERAGE(C87:C89)</f>
        <v>30.5</v>
      </c>
      <c r="E87">
        <f>_xlfn.STDEV.S(C87:C89)</f>
        <v>3.1575306807693901</v>
      </c>
      <c r="F87">
        <f>E87/D87*(100)</f>
        <v>10.352559609079966</v>
      </c>
      <c r="G87">
        <v>88.7</v>
      </c>
      <c r="H87">
        <f>AVERAGE(G87:G89)</f>
        <v>85.633333333333326</v>
      </c>
      <c r="I87">
        <f>STDEV(G87:G89)</f>
        <v>2.6633312473917576</v>
      </c>
      <c r="J87">
        <f>I87/H87*(100)</f>
        <v>3.1101571592741428</v>
      </c>
    </row>
    <row r="88" spans="1:16" x14ac:dyDescent="0.25">
      <c r="B88" t="s">
        <v>98</v>
      </c>
      <c r="C88">
        <v>29.2</v>
      </c>
      <c r="G88">
        <v>84.3</v>
      </c>
    </row>
    <row r="89" spans="1:16" x14ac:dyDescent="0.25">
      <c r="B89" t="s">
        <v>97</v>
      </c>
      <c r="C89">
        <v>28.2</v>
      </c>
      <c r="G89">
        <v>83.9</v>
      </c>
    </row>
    <row r="90" spans="1:16" x14ac:dyDescent="0.25">
      <c r="B90" t="s">
        <v>96</v>
      </c>
      <c r="C90" s="4">
        <v>23.587499999999999</v>
      </c>
      <c r="D90">
        <f>AVERAGE(C90:C92)</f>
        <v>29.216666666666669</v>
      </c>
      <c r="E90">
        <f>_xlfn.STDEV.S(C90:C92)</f>
        <v>6.2751904021577865</v>
      </c>
      <c r="F90">
        <f>E90/D90*(100)</f>
        <v>21.478118889302177</v>
      </c>
      <c r="G90">
        <v>89</v>
      </c>
      <c r="H90">
        <f>AVERAGE(G90:G92)</f>
        <v>90.8</v>
      </c>
      <c r="I90">
        <f>STDEV(G90:G92)</f>
        <v>1.5620499351813284</v>
      </c>
      <c r="J90">
        <f>I90/H90*(100)</f>
        <v>1.7203193118737099</v>
      </c>
    </row>
    <row r="91" spans="1:16" x14ac:dyDescent="0.25">
      <c r="B91" t="s">
        <v>95</v>
      </c>
      <c r="C91" s="4">
        <v>28.08</v>
      </c>
      <c r="G91">
        <v>91.8</v>
      </c>
    </row>
    <row r="92" spans="1:16" x14ac:dyDescent="0.25">
      <c r="B92" t="s">
        <v>94</v>
      </c>
      <c r="C92" s="4">
        <v>35.982500000000002</v>
      </c>
      <c r="G92">
        <v>91.6</v>
      </c>
    </row>
    <row r="93" spans="1:16" x14ac:dyDescent="0.25">
      <c r="B93" t="s">
        <v>93</v>
      </c>
      <c r="C93">
        <v>37.6</v>
      </c>
      <c r="D93">
        <f>AVERAGE(C93:C95)</f>
        <v>41.966666666666669</v>
      </c>
      <c r="E93">
        <f>_xlfn.STDEV.S(C93:C95)</f>
        <v>3.924708057083143</v>
      </c>
      <c r="F93">
        <f>E93/D93*(100)</f>
        <v>9.3519651876484744</v>
      </c>
      <c r="G93">
        <v>82.2</v>
      </c>
      <c r="H93">
        <f>AVERAGE(G93:G95)</f>
        <v>87.166666666666671</v>
      </c>
      <c r="I93">
        <f>STDEV(G93:G95)</f>
        <v>4.3247350593225145</v>
      </c>
      <c r="J93">
        <f>I93/H93*(100)</f>
        <v>4.9614551349780278</v>
      </c>
    </row>
    <row r="94" spans="1:16" x14ac:dyDescent="0.25">
      <c r="B94" t="s">
        <v>92</v>
      </c>
      <c r="C94">
        <v>45.2</v>
      </c>
      <c r="G94">
        <v>90.1</v>
      </c>
    </row>
    <row r="95" spans="1:16" x14ac:dyDescent="0.25">
      <c r="B95" t="s">
        <v>91</v>
      </c>
      <c r="C95">
        <v>43.1</v>
      </c>
      <c r="G95">
        <v>89.2</v>
      </c>
    </row>
    <row r="96" spans="1:16" x14ac:dyDescent="0.25">
      <c r="B96" t="s">
        <v>90</v>
      </c>
      <c r="C96">
        <v>19.8</v>
      </c>
      <c r="D96">
        <f>AVERAGE(C96:C98)</f>
        <v>19.866666666666667</v>
      </c>
      <c r="E96">
        <f>_xlfn.STDEV.S(C96:C98)</f>
        <v>1.1015141094572201</v>
      </c>
      <c r="F96">
        <f>E96/D96*(100)</f>
        <v>5.5445341080061414</v>
      </c>
      <c r="G96">
        <v>87</v>
      </c>
      <c r="H96">
        <f>AVERAGE(G96:G98)</f>
        <v>84.966666666666669</v>
      </c>
      <c r="I96">
        <f>STDEV(G96:G98)</f>
        <v>2.4131583730317696</v>
      </c>
      <c r="J96">
        <f>I96/H96*(100)</f>
        <v>2.8401236245960413</v>
      </c>
    </row>
    <row r="97" spans="2:7" x14ac:dyDescent="0.25">
      <c r="B97" t="s">
        <v>89</v>
      </c>
      <c r="C97">
        <v>18.8</v>
      </c>
      <c r="G97">
        <v>82.3</v>
      </c>
    </row>
    <row r="98" spans="2:7" x14ac:dyDescent="0.25">
      <c r="B98" t="s">
        <v>88</v>
      </c>
      <c r="C98">
        <v>21</v>
      </c>
      <c r="G98">
        <v>85.6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W96"/>
  <sheetViews>
    <sheetView topLeftCell="A34" workbookViewId="0">
      <selection activeCell="U92" sqref="U92"/>
    </sheetView>
  </sheetViews>
  <sheetFormatPr defaultRowHeight="15" x14ac:dyDescent="0.25"/>
  <sheetData>
    <row r="1" spans="1:1" x14ac:dyDescent="0.25">
      <c r="A1" s="3" t="s">
        <v>78</v>
      </c>
    </row>
    <row r="36" spans="1:23" x14ac:dyDescent="0.25">
      <c r="A36" t="s">
        <v>79</v>
      </c>
    </row>
    <row r="37" spans="1:23" x14ac:dyDescent="0.25">
      <c r="A37" t="s">
        <v>81</v>
      </c>
    </row>
    <row r="38" spans="1:23" x14ac:dyDescent="0.25">
      <c r="A38" t="s">
        <v>218</v>
      </c>
    </row>
    <row r="39" spans="1:23" ht="18" x14ac:dyDescent="0.35">
      <c r="A39" t="s">
        <v>219</v>
      </c>
    </row>
    <row r="40" spans="1:23" x14ac:dyDescent="0.25">
      <c r="A40" t="s">
        <v>461</v>
      </c>
    </row>
    <row r="41" spans="1:23" x14ac:dyDescent="0.25">
      <c r="A41" t="s">
        <v>460</v>
      </c>
    </row>
    <row r="43" spans="1:23" x14ac:dyDescent="0.25">
      <c r="K43" t="s">
        <v>474</v>
      </c>
    </row>
    <row r="45" spans="1:23" x14ac:dyDescent="0.25">
      <c r="D45" t="s">
        <v>38</v>
      </c>
      <c r="L45" t="s">
        <v>39</v>
      </c>
      <c r="T45" t="s">
        <v>40</v>
      </c>
    </row>
    <row r="47" spans="1:23" x14ac:dyDescent="0.25">
      <c r="A47" t="s">
        <v>462</v>
      </c>
      <c r="B47" t="s">
        <v>463</v>
      </c>
      <c r="C47" t="s">
        <v>464</v>
      </c>
      <c r="D47" t="s">
        <v>465</v>
      </c>
      <c r="E47" t="s">
        <v>466</v>
      </c>
      <c r="F47" t="s">
        <v>467</v>
      </c>
      <c r="G47" t="s">
        <v>468</v>
      </c>
      <c r="I47" t="s">
        <v>462</v>
      </c>
      <c r="J47" t="s">
        <v>463</v>
      </c>
      <c r="K47" t="s">
        <v>464</v>
      </c>
      <c r="L47" t="s">
        <v>465</v>
      </c>
      <c r="M47" t="s">
        <v>466</v>
      </c>
      <c r="N47" t="s">
        <v>467</v>
      </c>
      <c r="O47" t="s">
        <v>468</v>
      </c>
      <c r="Q47" t="s">
        <v>462</v>
      </c>
      <c r="R47" t="s">
        <v>463</v>
      </c>
      <c r="S47" t="s">
        <v>464</v>
      </c>
      <c r="T47" t="s">
        <v>465</v>
      </c>
      <c r="U47" t="s">
        <v>466</v>
      </c>
      <c r="V47" t="s">
        <v>467</v>
      </c>
      <c r="W47" t="s">
        <v>468</v>
      </c>
    </row>
    <row r="48" spans="1:23" x14ac:dyDescent="0.25">
      <c r="A48">
        <v>0.03</v>
      </c>
      <c r="B48">
        <v>-0.19</v>
      </c>
      <c r="C48">
        <v>-0.29399999999999998</v>
      </c>
      <c r="D48">
        <v>-0.107</v>
      </c>
      <c r="E48">
        <v>-8.0000000000000002E-3</v>
      </c>
      <c r="F48">
        <v>-5.2999999999999999E-2</v>
      </c>
      <c r="G48">
        <v>-4.9000000000000002E-2</v>
      </c>
      <c r="I48">
        <v>0.03</v>
      </c>
      <c r="J48">
        <v>1.9E-2</v>
      </c>
      <c r="K48">
        <v>-0.17699999999999999</v>
      </c>
      <c r="L48">
        <v>-1.6E-2</v>
      </c>
      <c r="M48">
        <v>1.0999999999999999E-2</v>
      </c>
      <c r="N48">
        <v>5.2999999999999999E-2</v>
      </c>
      <c r="O48">
        <v>7.8E-2</v>
      </c>
      <c r="Q48">
        <v>0.03</v>
      </c>
      <c r="R48">
        <v>4.0000000000000001E-3</v>
      </c>
      <c r="S48">
        <v>8.1000000000000003E-2</v>
      </c>
      <c r="T48">
        <v>5.1999999999999998E-2</v>
      </c>
      <c r="U48">
        <v>0.16600000000000001</v>
      </c>
      <c r="V48">
        <v>5.7000000000000002E-2</v>
      </c>
      <c r="W48">
        <v>0.14000000000000001</v>
      </c>
    </row>
    <row r="49" spans="1:23" x14ac:dyDescent="0.25">
      <c r="A49">
        <v>7.0000000000000007E-2</v>
      </c>
      <c r="B49">
        <v>-0.23699999999999999</v>
      </c>
      <c r="C49">
        <v>-0.35099999999999998</v>
      </c>
      <c r="D49">
        <v>-0.14399999999999999</v>
      </c>
      <c r="E49">
        <v>-0.156</v>
      </c>
      <c r="F49">
        <v>-7.0999999999999994E-2</v>
      </c>
      <c r="G49">
        <v>-0.109</v>
      </c>
      <c r="I49">
        <v>7.0000000000000007E-2</v>
      </c>
      <c r="J49">
        <v>-0.13</v>
      </c>
      <c r="K49">
        <v>-0.14599999999999999</v>
      </c>
      <c r="L49">
        <v>-8.1000000000000003E-2</v>
      </c>
      <c r="M49">
        <v>-4.3999999999999997E-2</v>
      </c>
      <c r="N49">
        <v>8.0000000000000002E-3</v>
      </c>
      <c r="O49">
        <v>2.8000000000000001E-2</v>
      </c>
      <c r="Q49">
        <v>7.0000000000000007E-2</v>
      </c>
      <c r="R49">
        <v>-6.6000000000000003E-2</v>
      </c>
      <c r="S49">
        <v>1.2E-2</v>
      </c>
      <c r="T49">
        <v>-3.7999999999999999E-2</v>
      </c>
      <c r="U49">
        <v>0.17199999999999999</v>
      </c>
      <c r="V49">
        <v>5.0999999999999997E-2</v>
      </c>
      <c r="W49">
        <v>0.11</v>
      </c>
    </row>
    <row r="50" spans="1:23" x14ac:dyDescent="0.25">
      <c r="A50">
        <v>0.1</v>
      </c>
      <c r="B50">
        <v>-0.25900000000000001</v>
      </c>
      <c r="C50">
        <v>-0.45</v>
      </c>
      <c r="D50">
        <v>-0.30399999999999999</v>
      </c>
      <c r="E50">
        <v>-3.6999999999999998E-2</v>
      </c>
      <c r="F50">
        <v>-3.3000000000000002E-2</v>
      </c>
      <c r="G50">
        <v>-7.0999999999999994E-2</v>
      </c>
      <c r="I50">
        <v>0.1</v>
      </c>
      <c r="J50">
        <v>-0.183</v>
      </c>
      <c r="K50">
        <v>-0.33600000000000002</v>
      </c>
      <c r="L50">
        <v>-0.114</v>
      </c>
      <c r="M50">
        <v>-7.9000000000000001E-2</v>
      </c>
      <c r="N50">
        <v>-4.7E-2</v>
      </c>
      <c r="O50">
        <v>2.5999999999999999E-2</v>
      </c>
      <c r="Q50">
        <v>0.1</v>
      </c>
      <c r="R50">
        <v>-8.7999999999999995E-2</v>
      </c>
      <c r="S50">
        <v>-4.4999999999999998E-2</v>
      </c>
      <c r="T50">
        <v>-0.124</v>
      </c>
      <c r="U50">
        <v>0.187</v>
      </c>
      <c r="W50">
        <v>9.2999999999999999E-2</v>
      </c>
    </row>
    <row r="51" spans="1:23" x14ac:dyDescent="0.25">
      <c r="A51">
        <v>0.13</v>
      </c>
      <c r="B51">
        <v>-0.48799999999999999</v>
      </c>
      <c r="C51">
        <v>-0.57099999999999995</v>
      </c>
      <c r="D51">
        <v>-0.28000000000000003</v>
      </c>
      <c r="E51">
        <v>-4.2000000000000003E-2</v>
      </c>
      <c r="F51">
        <v>-4.8000000000000001E-2</v>
      </c>
      <c r="G51">
        <v>-0.14899999999999999</v>
      </c>
      <c r="I51">
        <v>0.13</v>
      </c>
      <c r="J51">
        <v>-0.27400000000000002</v>
      </c>
      <c r="K51">
        <v>-0.26900000000000002</v>
      </c>
      <c r="L51">
        <v>-0.153</v>
      </c>
      <c r="M51">
        <v>-9.9000000000000005E-2</v>
      </c>
      <c r="N51">
        <v>-6.3E-2</v>
      </c>
      <c r="O51">
        <v>3.0000000000000001E-3</v>
      </c>
      <c r="Q51">
        <v>0.13</v>
      </c>
      <c r="R51">
        <v>-0.19400000000000001</v>
      </c>
      <c r="S51">
        <v>-8.1000000000000003E-2</v>
      </c>
      <c r="T51">
        <v>-0.159</v>
      </c>
      <c r="U51">
        <v>0.182</v>
      </c>
      <c r="V51">
        <v>4.8000000000000001E-2</v>
      </c>
      <c r="W51">
        <v>0.09</v>
      </c>
    </row>
    <row r="52" spans="1:23" x14ac:dyDescent="0.25">
      <c r="A52">
        <v>0.17</v>
      </c>
      <c r="B52">
        <v>-0.44500000000000001</v>
      </c>
      <c r="C52">
        <v>-0.66300000000000003</v>
      </c>
      <c r="D52">
        <v>-0.45900000000000002</v>
      </c>
      <c r="E52">
        <v>-0.186</v>
      </c>
      <c r="F52">
        <v>-0.10199999999999999</v>
      </c>
      <c r="G52">
        <v>-0.17100000000000001</v>
      </c>
      <c r="I52">
        <v>0.17</v>
      </c>
      <c r="J52">
        <v>-0.307</v>
      </c>
      <c r="K52">
        <v>-0.51100000000000001</v>
      </c>
      <c r="L52">
        <v>-0.253</v>
      </c>
      <c r="M52">
        <v>-9.0999999999999998E-2</v>
      </c>
      <c r="N52">
        <v>-0.10100000000000001</v>
      </c>
      <c r="O52">
        <v>-5.7000000000000002E-2</v>
      </c>
      <c r="Q52">
        <v>0.17</v>
      </c>
      <c r="R52">
        <v>-0.28199999999999997</v>
      </c>
      <c r="S52">
        <v>-0.183</v>
      </c>
      <c r="T52">
        <v>-0.27600000000000002</v>
      </c>
      <c r="U52">
        <v>0.151</v>
      </c>
      <c r="V52">
        <v>-1E-3</v>
      </c>
      <c r="W52">
        <v>7.6999999999999999E-2</v>
      </c>
    </row>
    <row r="53" spans="1:23" x14ac:dyDescent="0.25">
      <c r="A53">
        <v>0.2</v>
      </c>
      <c r="B53">
        <v>-0.55900000000000005</v>
      </c>
      <c r="C53">
        <v>-0.89500000000000002</v>
      </c>
      <c r="D53">
        <v>-0.61</v>
      </c>
      <c r="E53">
        <v>-7.1999999999999995E-2</v>
      </c>
      <c r="F53">
        <v>-9.8000000000000004E-2</v>
      </c>
      <c r="G53">
        <v>-0.20799999999999999</v>
      </c>
      <c r="I53">
        <v>0.2</v>
      </c>
      <c r="J53">
        <v>-0.40100000000000002</v>
      </c>
      <c r="K53">
        <v>-0.48699999999999999</v>
      </c>
      <c r="L53">
        <v>-0.32300000000000001</v>
      </c>
      <c r="M53">
        <v>-0.218</v>
      </c>
      <c r="N53">
        <v>-0.151</v>
      </c>
      <c r="O53">
        <v>-4.5999999999999999E-2</v>
      </c>
      <c r="Q53">
        <v>0.2</v>
      </c>
      <c r="R53">
        <v>-0.40200000000000002</v>
      </c>
      <c r="S53">
        <v>-0.27700000000000002</v>
      </c>
      <c r="T53">
        <v>-0.37</v>
      </c>
      <c r="U53">
        <v>0.112</v>
      </c>
      <c r="V53">
        <v>-1.4E-2</v>
      </c>
      <c r="W53">
        <v>3.3000000000000002E-2</v>
      </c>
    </row>
    <row r="54" spans="1:23" x14ac:dyDescent="0.25">
      <c r="A54">
        <v>0.23</v>
      </c>
      <c r="B54">
        <v>-0.70099999999999996</v>
      </c>
      <c r="C54">
        <v>-0.996</v>
      </c>
      <c r="D54">
        <v>-0.69399999999999995</v>
      </c>
      <c r="E54">
        <v>-0.22500000000000001</v>
      </c>
      <c r="F54">
        <v>-0.11899999999999999</v>
      </c>
      <c r="G54">
        <v>-0.188</v>
      </c>
      <c r="I54">
        <v>0.23</v>
      </c>
      <c r="J54">
        <v>-0.495</v>
      </c>
      <c r="K54">
        <v>-0.73899999999999999</v>
      </c>
      <c r="L54">
        <v>-0.38400000000000001</v>
      </c>
      <c r="M54">
        <v>-0.25600000000000001</v>
      </c>
      <c r="N54">
        <v>-0.182</v>
      </c>
      <c r="O54">
        <v>-7.0000000000000007E-2</v>
      </c>
      <c r="Q54">
        <v>0.23</v>
      </c>
      <c r="R54">
        <v>-0.50900000000000001</v>
      </c>
      <c r="S54">
        <v>-0.36799999999999999</v>
      </c>
      <c r="T54">
        <v>-0.42499999999999999</v>
      </c>
      <c r="U54">
        <v>9.9000000000000005E-2</v>
      </c>
      <c r="V54">
        <v>-3.5999999999999997E-2</v>
      </c>
      <c r="W54">
        <v>1.2999999999999999E-2</v>
      </c>
    </row>
    <row r="56" spans="1:23" x14ac:dyDescent="0.25">
      <c r="D56" t="s">
        <v>41</v>
      </c>
      <c r="L56" t="s">
        <v>42</v>
      </c>
      <c r="T56" t="s">
        <v>43</v>
      </c>
    </row>
    <row r="58" spans="1:23" x14ac:dyDescent="0.25">
      <c r="A58" t="s">
        <v>462</v>
      </c>
      <c r="B58" t="s">
        <v>463</v>
      </c>
      <c r="C58" t="s">
        <v>464</v>
      </c>
      <c r="D58" t="s">
        <v>465</v>
      </c>
      <c r="E58" t="s">
        <v>466</v>
      </c>
      <c r="F58" t="s">
        <v>467</v>
      </c>
      <c r="G58" t="s">
        <v>468</v>
      </c>
      <c r="I58" t="s">
        <v>462</v>
      </c>
      <c r="J58" t="s">
        <v>463</v>
      </c>
      <c r="K58" t="s">
        <v>464</v>
      </c>
      <c r="L58" t="s">
        <v>465</v>
      </c>
      <c r="M58" t="s">
        <v>466</v>
      </c>
      <c r="N58" t="s">
        <v>467</v>
      </c>
      <c r="O58" t="s">
        <v>468</v>
      </c>
      <c r="Q58" t="s">
        <v>462</v>
      </c>
      <c r="R58" t="s">
        <v>463</v>
      </c>
      <c r="S58" t="s">
        <v>464</v>
      </c>
      <c r="T58" t="s">
        <v>465</v>
      </c>
      <c r="U58" t="s">
        <v>466</v>
      </c>
      <c r="V58" t="s">
        <v>467</v>
      </c>
      <c r="W58" t="s">
        <v>468</v>
      </c>
    </row>
    <row r="59" spans="1:23" x14ac:dyDescent="0.25">
      <c r="A59">
        <v>0.03</v>
      </c>
      <c r="B59">
        <v>-0.222</v>
      </c>
      <c r="C59">
        <v>-0.129</v>
      </c>
      <c r="D59">
        <v>-0.114</v>
      </c>
      <c r="E59">
        <v>-7.6999999999999999E-2</v>
      </c>
      <c r="F59">
        <v>-8.1000000000000003E-2</v>
      </c>
      <c r="G59">
        <v>-1E-3</v>
      </c>
      <c r="I59">
        <v>0.03</v>
      </c>
      <c r="K59">
        <v>7.9000000000000001E-2</v>
      </c>
      <c r="L59">
        <v>3.7999999999999999E-2</v>
      </c>
      <c r="M59">
        <v>0.184</v>
      </c>
      <c r="N59">
        <v>7.6999999999999999E-2</v>
      </c>
      <c r="O59">
        <v>0.112</v>
      </c>
      <c r="Q59">
        <v>0.03</v>
      </c>
      <c r="R59">
        <v>3.2000000000000001E-2</v>
      </c>
      <c r="S59">
        <v>-1.6E-2</v>
      </c>
      <c r="T59">
        <v>0.13</v>
      </c>
      <c r="U59">
        <v>-5.8999999999999997E-2</v>
      </c>
      <c r="V59">
        <v>4.7E-2</v>
      </c>
      <c r="W59">
        <v>0.17899999999999999</v>
      </c>
    </row>
    <row r="60" spans="1:23" x14ac:dyDescent="0.25">
      <c r="A60">
        <v>7.0000000000000007E-2</v>
      </c>
      <c r="B60">
        <v>-0.29599999999999999</v>
      </c>
      <c r="C60">
        <v>-0.191</v>
      </c>
      <c r="D60">
        <v>-0.13300000000000001</v>
      </c>
      <c r="E60">
        <v>-9.2999999999999999E-2</v>
      </c>
      <c r="F60">
        <v>-9.9000000000000005E-2</v>
      </c>
      <c r="G60">
        <v>-5.3999999999999999E-2</v>
      </c>
      <c r="I60">
        <v>7.0000000000000007E-2</v>
      </c>
      <c r="K60">
        <v>0.05</v>
      </c>
      <c r="L60">
        <v>-3.3000000000000002E-2</v>
      </c>
      <c r="M60">
        <v>0.17299999999999999</v>
      </c>
      <c r="N60">
        <v>9.4E-2</v>
      </c>
      <c r="O60">
        <v>0.09</v>
      </c>
      <c r="Q60">
        <v>7.0000000000000007E-2</v>
      </c>
      <c r="R60">
        <v>-4.1000000000000002E-2</v>
      </c>
      <c r="S60">
        <v>-8.5000000000000006E-2</v>
      </c>
      <c r="T60">
        <v>5.1999999999999998E-2</v>
      </c>
      <c r="U60">
        <v>-8.1000000000000003E-2</v>
      </c>
      <c r="V60">
        <v>1.7000000000000001E-2</v>
      </c>
      <c r="W60">
        <v>0.128</v>
      </c>
    </row>
    <row r="61" spans="1:23" x14ac:dyDescent="0.25">
      <c r="A61">
        <v>0.1</v>
      </c>
      <c r="B61">
        <v>-0.35599999999999998</v>
      </c>
      <c r="C61">
        <v>-0.28599999999999998</v>
      </c>
      <c r="D61">
        <v>-0.22</v>
      </c>
      <c r="E61">
        <v>-0.14799999999999999</v>
      </c>
      <c r="F61">
        <v>-9.4E-2</v>
      </c>
      <c r="G61">
        <v>-4.7E-2</v>
      </c>
      <c r="I61">
        <v>0.1</v>
      </c>
      <c r="K61">
        <v>-0.06</v>
      </c>
      <c r="L61">
        <v>-0.127</v>
      </c>
      <c r="M61">
        <v>0.184</v>
      </c>
      <c r="N61">
        <v>5.7000000000000002E-2</v>
      </c>
      <c r="O61">
        <v>0.06</v>
      </c>
      <c r="Q61">
        <v>0.1</v>
      </c>
      <c r="R61">
        <v>-8.1000000000000003E-2</v>
      </c>
      <c r="S61">
        <v>-0.16400000000000001</v>
      </c>
      <c r="T61">
        <v>2.8000000000000001E-2</v>
      </c>
      <c r="U61">
        <v>-9.8000000000000004E-2</v>
      </c>
      <c r="V61">
        <v>0.01</v>
      </c>
      <c r="W61">
        <v>0.10100000000000001</v>
      </c>
    </row>
    <row r="62" spans="1:23" x14ac:dyDescent="0.25">
      <c r="A62">
        <v>0.13</v>
      </c>
      <c r="B62">
        <v>-0.41599999999999998</v>
      </c>
      <c r="C62">
        <v>-0.33800000000000002</v>
      </c>
      <c r="D62">
        <v>-0.318</v>
      </c>
      <c r="E62">
        <v>-0.14199999999999999</v>
      </c>
      <c r="F62">
        <v>-0.121</v>
      </c>
      <c r="G62">
        <v>-7.6999999999999999E-2</v>
      </c>
      <c r="I62">
        <v>0.13</v>
      </c>
      <c r="K62">
        <v>-0.182</v>
      </c>
      <c r="L62">
        <v>-0.17299999999999999</v>
      </c>
      <c r="M62">
        <v>0.10299999999999999</v>
      </c>
      <c r="N62">
        <v>4.3999999999999997E-2</v>
      </c>
      <c r="O62">
        <v>4.7E-2</v>
      </c>
      <c r="Q62">
        <v>0.13</v>
      </c>
      <c r="R62">
        <v>-0.151</v>
      </c>
      <c r="S62">
        <v>-0.21299999999999999</v>
      </c>
      <c r="T62">
        <v>-2.5000000000000001E-2</v>
      </c>
      <c r="U62">
        <v>-0.129</v>
      </c>
      <c r="V62">
        <v>-3.5999999999999997E-2</v>
      </c>
      <c r="W62">
        <v>6.4000000000000001E-2</v>
      </c>
    </row>
    <row r="63" spans="1:23" x14ac:dyDescent="0.25">
      <c r="A63">
        <v>0.17</v>
      </c>
      <c r="B63">
        <v>-0.49299999999999999</v>
      </c>
      <c r="C63">
        <v>-0.44500000000000001</v>
      </c>
      <c r="D63">
        <v>-0.34599999999999997</v>
      </c>
      <c r="E63">
        <v>-9.4E-2</v>
      </c>
      <c r="F63">
        <v>-0.192</v>
      </c>
      <c r="G63">
        <v>-0.11799999999999999</v>
      </c>
      <c r="I63">
        <v>0.17</v>
      </c>
      <c r="K63">
        <v>-0.20599999999999999</v>
      </c>
      <c r="L63">
        <v>-0.23799999999999999</v>
      </c>
      <c r="M63">
        <v>6.9000000000000006E-2</v>
      </c>
      <c r="N63">
        <v>0.104</v>
      </c>
      <c r="O63">
        <v>0.11799999999999999</v>
      </c>
      <c r="Q63">
        <v>0.17</v>
      </c>
      <c r="R63">
        <v>-0.20300000000000001</v>
      </c>
      <c r="S63">
        <v>-0.27600000000000002</v>
      </c>
      <c r="T63">
        <v>-7.2999999999999995E-2</v>
      </c>
      <c r="U63">
        <v>-0.14499999999999999</v>
      </c>
      <c r="V63">
        <v>-8.2000000000000003E-2</v>
      </c>
      <c r="W63">
        <v>9.1999999999999998E-2</v>
      </c>
    </row>
    <row r="64" spans="1:23" x14ac:dyDescent="0.25">
      <c r="A64">
        <v>0.2</v>
      </c>
      <c r="B64">
        <v>-0.56699999999999995</v>
      </c>
      <c r="C64">
        <v>-0.499</v>
      </c>
      <c r="D64">
        <v>-0.41699999999999998</v>
      </c>
      <c r="E64">
        <v>-0.14399999999999999</v>
      </c>
      <c r="F64">
        <v>-0.14599999999999999</v>
      </c>
      <c r="G64">
        <v>-0.13</v>
      </c>
      <c r="I64">
        <v>0.2</v>
      </c>
      <c r="K64">
        <v>-0.27300000000000002</v>
      </c>
      <c r="L64">
        <v>-0.39900000000000002</v>
      </c>
      <c r="M64">
        <v>7.8E-2</v>
      </c>
      <c r="N64">
        <v>0.124</v>
      </c>
      <c r="Q64">
        <v>0.2</v>
      </c>
      <c r="R64">
        <v>-0.33700000000000002</v>
      </c>
      <c r="S64">
        <v>-0.308</v>
      </c>
      <c r="T64">
        <v>-0.11600000000000001</v>
      </c>
      <c r="U64">
        <v>-0.17799999999999999</v>
      </c>
      <c r="V64">
        <v>-5.1999999999999998E-2</v>
      </c>
      <c r="W64">
        <v>5.8999999999999997E-2</v>
      </c>
    </row>
    <row r="65" spans="1:23" x14ac:dyDescent="0.25">
      <c r="A65">
        <v>0.23</v>
      </c>
      <c r="B65">
        <v>-0.70099999999999996</v>
      </c>
      <c r="C65">
        <v>-0.6</v>
      </c>
      <c r="D65">
        <v>-0.46800000000000003</v>
      </c>
      <c r="E65">
        <v>-0.14699999999999999</v>
      </c>
      <c r="F65">
        <v>-0.186</v>
      </c>
      <c r="G65">
        <v>-0.13700000000000001</v>
      </c>
      <c r="I65">
        <v>0.23</v>
      </c>
      <c r="K65">
        <v>-0.40699999999999997</v>
      </c>
      <c r="M65">
        <v>5.7000000000000002E-2</v>
      </c>
      <c r="N65">
        <v>6.8000000000000005E-2</v>
      </c>
      <c r="Q65">
        <v>0.23</v>
      </c>
      <c r="R65">
        <v>-0.33200000000000002</v>
      </c>
      <c r="T65">
        <v>-0.127</v>
      </c>
      <c r="U65">
        <v>-0.189</v>
      </c>
      <c r="V65">
        <v>-9.0999999999999998E-2</v>
      </c>
      <c r="W65">
        <v>2.7E-2</v>
      </c>
    </row>
    <row r="66" spans="1:23" x14ac:dyDescent="0.25">
      <c r="Q66">
        <v>0.24</v>
      </c>
      <c r="S66">
        <v>-0.36299999999999999</v>
      </c>
    </row>
    <row r="68" spans="1:23" x14ac:dyDescent="0.25">
      <c r="K68" t="s">
        <v>473</v>
      </c>
    </row>
    <row r="70" spans="1:23" x14ac:dyDescent="0.25">
      <c r="D70" t="s">
        <v>38</v>
      </c>
      <c r="L70" t="s">
        <v>39</v>
      </c>
      <c r="T70" t="s">
        <v>40</v>
      </c>
    </row>
    <row r="72" spans="1:23" x14ac:dyDescent="0.25">
      <c r="A72" t="s">
        <v>462</v>
      </c>
      <c r="B72" t="s">
        <v>463</v>
      </c>
      <c r="C72" t="s">
        <v>464</v>
      </c>
      <c r="D72" t="s">
        <v>465</v>
      </c>
      <c r="E72" t="s">
        <v>466</v>
      </c>
      <c r="F72" t="s">
        <v>467</v>
      </c>
      <c r="G72" t="s">
        <v>468</v>
      </c>
      <c r="I72" t="s">
        <v>462</v>
      </c>
      <c r="J72" t="s">
        <v>463</v>
      </c>
      <c r="K72" t="s">
        <v>464</v>
      </c>
      <c r="L72" t="s">
        <v>465</v>
      </c>
      <c r="M72" t="s">
        <v>466</v>
      </c>
      <c r="N72" t="s">
        <v>467</v>
      </c>
      <c r="O72" t="s">
        <v>468</v>
      </c>
      <c r="Q72" t="s">
        <v>462</v>
      </c>
      <c r="R72" t="s">
        <v>463</v>
      </c>
      <c r="S72" t="s">
        <v>464</v>
      </c>
      <c r="T72" t="s">
        <v>465</v>
      </c>
      <c r="U72" t="s">
        <v>466</v>
      </c>
      <c r="V72" t="s">
        <v>467</v>
      </c>
      <c r="W72" t="s">
        <v>468</v>
      </c>
    </row>
    <row r="73" spans="1:23" x14ac:dyDescent="0.25">
      <c r="A73">
        <v>0.03</v>
      </c>
      <c r="B73">
        <v>0.191</v>
      </c>
      <c r="C73">
        <v>6.8000000000000005E-2</v>
      </c>
      <c r="D73">
        <v>9.4E-2</v>
      </c>
      <c r="E73">
        <v>0.151</v>
      </c>
      <c r="F73">
        <v>0.16300000000000001</v>
      </c>
      <c r="G73">
        <v>0.152</v>
      </c>
      <c r="I73">
        <v>0.03</v>
      </c>
      <c r="J73">
        <v>-0.16500000000000001</v>
      </c>
      <c r="K73">
        <v>2.5999999999999999E-2</v>
      </c>
      <c r="L73">
        <v>-0.223</v>
      </c>
      <c r="M73">
        <v>7.9000000000000001E-2</v>
      </c>
      <c r="N73">
        <v>3.7999999999999999E-2</v>
      </c>
      <c r="O73">
        <v>-0.22800000000000001</v>
      </c>
      <c r="Q73">
        <v>0.03</v>
      </c>
      <c r="R73">
        <v>0.03</v>
      </c>
      <c r="U73">
        <v>0.29099999999999998</v>
      </c>
      <c r="V73">
        <v>0.151</v>
      </c>
      <c r="W73">
        <v>0.11600000000000001</v>
      </c>
    </row>
    <row r="74" spans="1:23" x14ac:dyDescent="0.25">
      <c r="A74">
        <v>0.08</v>
      </c>
      <c r="B74">
        <v>0.153</v>
      </c>
      <c r="C74">
        <v>-1.2999999999999999E-2</v>
      </c>
      <c r="D74">
        <v>0.09</v>
      </c>
      <c r="E74">
        <v>0.20200000000000001</v>
      </c>
      <c r="F74">
        <v>0.13900000000000001</v>
      </c>
      <c r="G74">
        <v>5.6000000000000001E-2</v>
      </c>
      <c r="I74">
        <v>0.08</v>
      </c>
      <c r="J74">
        <v>-7.0999999999999994E-2</v>
      </c>
      <c r="K74">
        <v>-6.8000000000000005E-2</v>
      </c>
      <c r="L74">
        <v>-0.379</v>
      </c>
      <c r="M74">
        <v>9.8000000000000004E-2</v>
      </c>
      <c r="N74">
        <v>4.0000000000000001E-3</v>
      </c>
      <c r="O74">
        <v>-0.373</v>
      </c>
      <c r="Q74">
        <v>3.5000000000000003E-2</v>
      </c>
      <c r="S74">
        <v>8.5999999999999993E-2</v>
      </c>
      <c r="T74">
        <v>5.5E-2</v>
      </c>
    </row>
    <row r="75" spans="1:23" x14ac:dyDescent="0.25">
      <c r="A75">
        <v>0.13</v>
      </c>
      <c r="B75">
        <v>3.5000000000000003E-2</v>
      </c>
      <c r="C75">
        <v>-0.18</v>
      </c>
      <c r="D75">
        <v>0.01</v>
      </c>
      <c r="E75">
        <v>0.17599999999999999</v>
      </c>
      <c r="F75">
        <v>0.19700000000000001</v>
      </c>
      <c r="G75">
        <v>0.125</v>
      </c>
      <c r="I75">
        <v>0.13</v>
      </c>
      <c r="J75">
        <v>-0.48099999999999998</v>
      </c>
      <c r="K75">
        <v>-0.41</v>
      </c>
      <c r="L75">
        <v>-0.53200000000000003</v>
      </c>
      <c r="M75">
        <v>0.107</v>
      </c>
      <c r="N75">
        <v>0.18099999999999999</v>
      </c>
      <c r="O75">
        <v>-0.24299999999999999</v>
      </c>
      <c r="Q75">
        <v>0.08</v>
      </c>
      <c r="R75">
        <v>-0.13100000000000001</v>
      </c>
      <c r="S75">
        <v>-8.3000000000000004E-2</v>
      </c>
      <c r="T75">
        <v>-0.104</v>
      </c>
      <c r="U75">
        <v>0.32200000000000001</v>
      </c>
      <c r="V75">
        <v>0.17799999999999999</v>
      </c>
      <c r="W75">
        <v>0.11799999999999999</v>
      </c>
    </row>
    <row r="76" spans="1:23" x14ac:dyDescent="0.25">
      <c r="A76">
        <v>0.18</v>
      </c>
      <c r="B76">
        <v>-1.7999999999999999E-2</v>
      </c>
      <c r="C76">
        <v>-0.252</v>
      </c>
      <c r="D76">
        <v>-0.10100000000000001</v>
      </c>
      <c r="E76">
        <v>0.156</v>
      </c>
      <c r="F76">
        <v>0.13700000000000001</v>
      </c>
      <c r="G76">
        <v>6.2E-2</v>
      </c>
      <c r="I76">
        <v>0.18</v>
      </c>
      <c r="J76">
        <v>-0.55200000000000005</v>
      </c>
      <c r="K76">
        <v>-0.67200000000000004</v>
      </c>
      <c r="L76">
        <v>-0.754</v>
      </c>
      <c r="M76">
        <v>0.115</v>
      </c>
      <c r="N76">
        <v>0.11</v>
      </c>
      <c r="O76">
        <v>3.1E-2</v>
      </c>
      <c r="Q76">
        <v>0.13</v>
      </c>
      <c r="R76">
        <v>-0.33</v>
      </c>
      <c r="S76">
        <v>-0.32300000000000001</v>
      </c>
      <c r="T76">
        <v>-0.29499999999999998</v>
      </c>
      <c r="U76">
        <v>0.32400000000000001</v>
      </c>
      <c r="V76">
        <v>0.16500000000000001</v>
      </c>
      <c r="W76">
        <v>0.126</v>
      </c>
    </row>
    <row r="77" spans="1:23" x14ac:dyDescent="0.25">
      <c r="A77">
        <v>0.23</v>
      </c>
      <c r="B77">
        <v>-0.14199999999999999</v>
      </c>
      <c r="C77">
        <v>-0.36599999999999999</v>
      </c>
      <c r="D77">
        <v>-0.24399999999999999</v>
      </c>
      <c r="E77">
        <v>0.21299999999999999</v>
      </c>
      <c r="F77">
        <v>0.12</v>
      </c>
      <c r="G77">
        <v>0.18099999999999999</v>
      </c>
      <c r="I77">
        <v>0.23</v>
      </c>
      <c r="J77">
        <v>-0.96599999999999997</v>
      </c>
      <c r="K77">
        <v>-1.0920000000000001</v>
      </c>
      <c r="L77">
        <v>-1.101</v>
      </c>
      <c r="M77">
        <v>0.218</v>
      </c>
      <c r="N77">
        <v>-1.2E-2</v>
      </c>
      <c r="O77">
        <v>4.9000000000000002E-2</v>
      </c>
      <c r="Q77">
        <v>0.18</v>
      </c>
      <c r="R77">
        <v>-0.57299999999999995</v>
      </c>
      <c r="S77">
        <v>-0.67200000000000004</v>
      </c>
      <c r="T77">
        <v>-0.56999999999999995</v>
      </c>
      <c r="U77">
        <v>0.32400000000000001</v>
      </c>
      <c r="V77">
        <v>0.16400000000000001</v>
      </c>
      <c r="W77">
        <v>0.127</v>
      </c>
    </row>
    <row r="78" spans="1:23" x14ac:dyDescent="0.25">
      <c r="A78">
        <v>0.28000000000000003</v>
      </c>
      <c r="B78">
        <v>-0.27800000000000002</v>
      </c>
      <c r="C78">
        <v>-0.53700000000000003</v>
      </c>
      <c r="D78">
        <v>-0.245</v>
      </c>
      <c r="E78">
        <v>6.9000000000000006E-2</v>
      </c>
      <c r="F78">
        <v>0.10100000000000001</v>
      </c>
      <c r="G78">
        <v>0.14299999999999999</v>
      </c>
      <c r="I78">
        <v>0.28000000000000003</v>
      </c>
      <c r="J78">
        <v>-1.599</v>
      </c>
      <c r="K78">
        <v>-1.629</v>
      </c>
      <c r="L78">
        <v>-1.411</v>
      </c>
      <c r="M78">
        <v>3.2000000000000001E-2</v>
      </c>
      <c r="N78">
        <v>-2.1000000000000001E-2</v>
      </c>
      <c r="O78">
        <v>1.7999999999999999E-2</v>
      </c>
      <c r="Q78">
        <v>0.23</v>
      </c>
      <c r="R78">
        <v>-0.93300000000000005</v>
      </c>
      <c r="S78">
        <v>-1.1339999999999999</v>
      </c>
      <c r="T78">
        <v>-0.92600000000000005</v>
      </c>
      <c r="U78">
        <v>0.33100000000000002</v>
      </c>
      <c r="V78">
        <v>0.17399999999999999</v>
      </c>
      <c r="W78">
        <v>0.152</v>
      </c>
    </row>
    <row r="79" spans="1:23" x14ac:dyDescent="0.25">
      <c r="A79">
        <v>0.33</v>
      </c>
      <c r="B79">
        <v>-0.35499999999999998</v>
      </c>
      <c r="C79">
        <v>-0.623</v>
      </c>
      <c r="D79">
        <v>-0.38900000000000001</v>
      </c>
      <c r="E79">
        <v>6.0999999999999999E-2</v>
      </c>
      <c r="F79">
        <v>6.6000000000000003E-2</v>
      </c>
      <c r="G79">
        <v>4.5999999999999999E-2</v>
      </c>
      <c r="I79">
        <v>0.33</v>
      </c>
      <c r="J79">
        <v>-2.2160000000000002</v>
      </c>
      <c r="K79">
        <v>-2.4900000000000002</v>
      </c>
      <c r="L79">
        <v>-1.8360000000000001</v>
      </c>
      <c r="M79">
        <v>0.14899999999999999</v>
      </c>
      <c r="N79">
        <v>-0.08</v>
      </c>
      <c r="O79">
        <v>-8.5000000000000006E-2</v>
      </c>
      <c r="Q79">
        <v>0.28000000000000003</v>
      </c>
      <c r="R79">
        <v>-1.385</v>
      </c>
      <c r="S79">
        <v>-1.7090000000000001</v>
      </c>
      <c r="T79">
        <v>-1.3919999999999999</v>
      </c>
      <c r="U79">
        <v>0.32300000000000001</v>
      </c>
      <c r="V79">
        <v>0.17100000000000001</v>
      </c>
      <c r="W79">
        <v>0.155</v>
      </c>
    </row>
    <row r="80" spans="1:23" x14ac:dyDescent="0.25">
      <c r="Q80">
        <v>0.33</v>
      </c>
      <c r="R80">
        <v>-1.984</v>
      </c>
      <c r="T80">
        <v>-2.0059999999999998</v>
      </c>
      <c r="U80">
        <v>0.30599999999999999</v>
      </c>
      <c r="V80">
        <v>0.16</v>
      </c>
      <c r="W80">
        <v>0.16300000000000001</v>
      </c>
    </row>
    <row r="82" spans="1:23" x14ac:dyDescent="0.25">
      <c r="D82" t="s">
        <v>41</v>
      </c>
      <c r="L82" t="s">
        <v>42</v>
      </c>
      <c r="T82" t="s">
        <v>43</v>
      </c>
    </row>
    <row r="84" spans="1:23" x14ac:dyDescent="0.25">
      <c r="A84" t="s">
        <v>462</v>
      </c>
      <c r="B84" t="s">
        <v>463</v>
      </c>
      <c r="C84" t="s">
        <v>464</v>
      </c>
      <c r="D84" t="s">
        <v>465</v>
      </c>
      <c r="E84" t="s">
        <v>466</v>
      </c>
      <c r="F84" t="s">
        <v>467</v>
      </c>
      <c r="G84" t="s">
        <v>468</v>
      </c>
      <c r="I84" t="s">
        <v>462</v>
      </c>
      <c r="J84" t="s">
        <v>463</v>
      </c>
      <c r="K84" t="s">
        <v>464</v>
      </c>
      <c r="L84" t="s">
        <v>465</v>
      </c>
      <c r="M84" t="s">
        <v>466</v>
      </c>
      <c r="N84" t="s">
        <v>467</v>
      </c>
      <c r="O84" t="s">
        <v>468</v>
      </c>
      <c r="Q84" t="s">
        <v>462</v>
      </c>
      <c r="R84" t="s">
        <v>463</v>
      </c>
      <c r="S84" t="s">
        <v>464</v>
      </c>
      <c r="T84" t="s">
        <v>465</v>
      </c>
      <c r="U84" t="s">
        <v>466</v>
      </c>
      <c r="V84" t="s">
        <v>467</v>
      </c>
      <c r="W84" t="s">
        <v>468</v>
      </c>
    </row>
    <row r="85" spans="1:23" x14ac:dyDescent="0.25">
      <c r="A85">
        <v>0.03</v>
      </c>
      <c r="B85">
        <v>0.10199999999999999</v>
      </c>
      <c r="C85">
        <v>-1.2E-2</v>
      </c>
      <c r="D85">
        <v>0.04</v>
      </c>
      <c r="E85">
        <v>2.1000000000000001E-2</v>
      </c>
      <c r="F85">
        <v>7.0999999999999994E-2</v>
      </c>
      <c r="G85">
        <v>3.6999999999999998E-2</v>
      </c>
      <c r="I85">
        <v>3.3000000000000002E-2</v>
      </c>
      <c r="K85">
        <v>5.7000000000000002E-2</v>
      </c>
      <c r="N85">
        <v>0.16500000000000001</v>
      </c>
      <c r="Q85">
        <v>0.03</v>
      </c>
      <c r="R85">
        <v>-0.111</v>
      </c>
      <c r="S85">
        <v>0</v>
      </c>
      <c r="T85">
        <v>0.13600000000000001</v>
      </c>
      <c r="U85">
        <v>0.121</v>
      </c>
      <c r="V85">
        <v>5.6000000000000001E-2</v>
      </c>
      <c r="W85">
        <v>5.6000000000000001E-2</v>
      </c>
    </row>
    <row r="86" spans="1:23" x14ac:dyDescent="0.25">
      <c r="A86">
        <v>0.08</v>
      </c>
      <c r="B86">
        <v>6.2E-2</v>
      </c>
      <c r="C86">
        <v>-0.16</v>
      </c>
      <c r="D86">
        <v>-0.11600000000000001</v>
      </c>
      <c r="E86">
        <v>6.5000000000000002E-2</v>
      </c>
      <c r="F86">
        <v>5.7000000000000002E-2</v>
      </c>
      <c r="G86">
        <v>0.01</v>
      </c>
      <c r="I86">
        <v>3.7999999999999999E-2</v>
      </c>
      <c r="J86">
        <v>0.108</v>
      </c>
      <c r="L86">
        <v>0.14299999999999999</v>
      </c>
      <c r="O86">
        <v>0.193</v>
      </c>
      <c r="Q86">
        <v>0.08</v>
      </c>
      <c r="R86">
        <v>-0.27900000000000003</v>
      </c>
      <c r="S86">
        <v>-0.14000000000000001</v>
      </c>
      <c r="T86">
        <v>8.5999999999999993E-2</v>
      </c>
      <c r="U86">
        <v>0.10299999999999999</v>
      </c>
      <c r="V86">
        <v>5.3999999999999999E-2</v>
      </c>
      <c r="W86">
        <v>5.1999999999999998E-2</v>
      </c>
    </row>
    <row r="87" spans="1:23" x14ac:dyDescent="0.25">
      <c r="A87">
        <v>0.13</v>
      </c>
      <c r="B87">
        <v>-4.1000000000000002E-2</v>
      </c>
      <c r="C87">
        <v>-0.27800000000000002</v>
      </c>
      <c r="D87">
        <v>-0.28899999999999998</v>
      </c>
      <c r="E87">
        <v>3.1E-2</v>
      </c>
      <c r="F87">
        <v>4.5999999999999999E-2</v>
      </c>
      <c r="G87">
        <v>1.2999999999999999E-2</v>
      </c>
      <c r="I87">
        <v>0.05</v>
      </c>
      <c r="M87">
        <v>0.124</v>
      </c>
      <c r="Q87">
        <v>0.13</v>
      </c>
      <c r="R87">
        <v>-0.42699999999999999</v>
      </c>
      <c r="S87">
        <v>-0.28399999999999997</v>
      </c>
      <c r="T87">
        <v>3.3000000000000002E-2</v>
      </c>
      <c r="U87">
        <v>0.154</v>
      </c>
      <c r="V87">
        <v>4.8000000000000001E-2</v>
      </c>
      <c r="W87">
        <v>2.3E-2</v>
      </c>
    </row>
    <row r="88" spans="1:23" x14ac:dyDescent="0.25">
      <c r="A88">
        <v>0.18</v>
      </c>
      <c r="B88">
        <v>-0.127</v>
      </c>
      <c r="C88">
        <v>-0.49199999999999999</v>
      </c>
      <c r="D88">
        <v>-0.41</v>
      </c>
      <c r="E88">
        <v>4.1000000000000002E-2</v>
      </c>
      <c r="F88">
        <v>6.0999999999999999E-2</v>
      </c>
      <c r="G88">
        <v>3.3000000000000002E-2</v>
      </c>
      <c r="I88">
        <v>7.0999999999999994E-2</v>
      </c>
      <c r="J88">
        <v>-5.3999999999999999E-2</v>
      </c>
      <c r="Q88">
        <v>0.18</v>
      </c>
      <c r="R88">
        <v>-0.60399999999999998</v>
      </c>
      <c r="S88">
        <v>-0.44</v>
      </c>
      <c r="T88">
        <v>-0.16200000000000001</v>
      </c>
      <c r="U88">
        <v>0.14599999999999999</v>
      </c>
      <c r="V88">
        <v>5.5E-2</v>
      </c>
      <c r="W88">
        <v>4.5999999999999999E-2</v>
      </c>
    </row>
    <row r="89" spans="1:23" x14ac:dyDescent="0.25">
      <c r="A89">
        <v>0.23</v>
      </c>
      <c r="B89">
        <v>-0.219</v>
      </c>
      <c r="C89">
        <v>-0.76700000000000002</v>
      </c>
      <c r="D89">
        <v>-0.66900000000000004</v>
      </c>
      <c r="E89">
        <v>2.9000000000000001E-2</v>
      </c>
      <c r="F89">
        <v>-2.9000000000000001E-2</v>
      </c>
      <c r="G89">
        <v>-8.0000000000000002E-3</v>
      </c>
      <c r="I89">
        <v>8.3000000000000004E-2</v>
      </c>
      <c r="K89">
        <v>-5.8000000000000003E-2</v>
      </c>
      <c r="L89">
        <v>2.3E-2</v>
      </c>
      <c r="M89">
        <v>0.17799999999999999</v>
      </c>
      <c r="N89">
        <v>0.20200000000000001</v>
      </c>
      <c r="O89">
        <v>0.23599999999999999</v>
      </c>
      <c r="Q89">
        <v>0.23</v>
      </c>
      <c r="R89">
        <v>-0.88</v>
      </c>
      <c r="S89">
        <v>-0.60799999999999998</v>
      </c>
      <c r="T89">
        <v>-0.23899999999999999</v>
      </c>
      <c r="U89">
        <v>0.13900000000000001</v>
      </c>
      <c r="V89">
        <v>0.05</v>
      </c>
      <c r="W89">
        <v>5.8999999999999997E-2</v>
      </c>
    </row>
    <row r="90" spans="1:23" x14ac:dyDescent="0.25">
      <c r="A90">
        <v>0.28000000000000003</v>
      </c>
      <c r="B90">
        <v>-0.36899999999999999</v>
      </c>
      <c r="C90">
        <v>-1.0269999999999999</v>
      </c>
      <c r="D90">
        <v>-0.91800000000000004</v>
      </c>
      <c r="E90">
        <v>5.1999999999999998E-2</v>
      </c>
      <c r="F90">
        <v>0.03</v>
      </c>
      <c r="G90">
        <v>1E-3</v>
      </c>
      <c r="I90">
        <v>0.13300000000000001</v>
      </c>
      <c r="J90">
        <v>-0.20799999999999999</v>
      </c>
      <c r="L90">
        <v>-5.8999999999999997E-2</v>
      </c>
      <c r="M90">
        <v>0.17199999999999999</v>
      </c>
      <c r="Q90">
        <v>0.28000000000000003</v>
      </c>
      <c r="R90">
        <v>-1.159</v>
      </c>
      <c r="S90">
        <v>-0.81499999999999995</v>
      </c>
      <c r="T90">
        <v>-0.372</v>
      </c>
      <c r="U90">
        <v>0.16</v>
      </c>
      <c r="V90">
        <v>5.2999999999999999E-2</v>
      </c>
      <c r="W90">
        <v>0.13500000000000001</v>
      </c>
    </row>
    <row r="91" spans="1:23" x14ac:dyDescent="0.25">
      <c r="A91">
        <v>0.33</v>
      </c>
      <c r="B91">
        <v>-0.48299999999999998</v>
      </c>
      <c r="C91">
        <v>-1.5049999999999999</v>
      </c>
      <c r="D91">
        <v>-1.248</v>
      </c>
      <c r="E91">
        <v>-8.5000000000000006E-2</v>
      </c>
      <c r="F91">
        <v>-1.4E-2</v>
      </c>
      <c r="G91">
        <v>-2.9000000000000001E-2</v>
      </c>
      <c r="I91">
        <v>0.13600000000000001</v>
      </c>
      <c r="O91">
        <v>0.19</v>
      </c>
      <c r="Q91">
        <v>0.33</v>
      </c>
      <c r="R91">
        <v>-1.5940000000000001</v>
      </c>
      <c r="S91">
        <v>-1.0249999999999999</v>
      </c>
      <c r="T91">
        <v>-0.496</v>
      </c>
      <c r="U91">
        <v>0.14599999999999999</v>
      </c>
      <c r="V91">
        <v>3.2000000000000001E-2</v>
      </c>
      <c r="W91">
        <v>2.3E-2</v>
      </c>
    </row>
    <row r="92" spans="1:23" x14ac:dyDescent="0.25">
      <c r="I92">
        <v>0.16700000000000001</v>
      </c>
      <c r="K92">
        <v>-0.246</v>
      </c>
      <c r="N92">
        <v>0.16400000000000001</v>
      </c>
    </row>
    <row r="93" spans="1:23" x14ac:dyDescent="0.25">
      <c r="I93">
        <v>0.186</v>
      </c>
      <c r="J93">
        <v>-0.42899999999999999</v>
      </c>
      <c r="L93">
        <v>-0.189</v>
      </c>
      <c r="M93">
        <v>0.17299999999999999</v>
      </c>
      <c r="O93">
        <v>0.189</v>
      </c>
    </row>
    <row r="94" spans="1:23" x14ac:dyDescent="0.25">
      <c r="I94">
        <v>0.23300000000000001</v>
      </c>
      <c r="J94">
        <v>-0.51900000000000002</v>
      </c>
      <c r="L94">
        <v>-0.314</v>
      </c>
      <c r="M94">
        <v>7.6999999999999999E-2</v>
      </c>
      <c r="O94">
        <v>0.20100000000000001</v>
      </c>
    </row>
    <row r="95" spans="1:23" x14ac:dyDescent="0.25">
      <c r="I95">
        <v>0.28299999999999997</v>
      </c>
      <c r="J95">
        <v>-0.755</v>
      </c>
      <c r="L95">
        <v>-0.496</v>
      </c>
      <c r="M95">
        <v>9.2999999999999999E-2</v>
      </c>
      <c r="O95">
        <v>0.11</v>
      </c>
    </row>
    <row r="96" spans="1:23" x14ac:dyDescent="0.25">
      <c r="I96">
        <v>0.33</v>
      </c>
      <c r="J96">
        <v>-1.0449999999999999</v>
      </c>
      <c r="K96">
        <v>-0.70799999999999996</v>
      </c>
      <c r="L96">
        <v>-0.61399999999999999</v>
      </c>
      <c r="M96">
        <v>7.8E-2</v>
      </c>
      <c r="N96">
        <v>0.129</v>
      </c>
      <c r="O96">
        <v>0.19500000000000001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21506" r:id="rId3">
          <objectPr defaultSize="0" autoPict="0" r:id="rId4">
            <anchor moveWithCells="1" sizeWithCells="1">
              <from>
                <xdr:col>0</xdr:col>
                <xdr:colOff>609600</xdr:colOff>
                <xdr:row>2</xdr:row>
                <xdr:rowOff>0</xdr:rowOff>
              </from>
              <to>
                <xdr:col>10</xdr:col>
                <xdr:colOff>180975</xdr:colOff>
                <xdr:row>34</xdr:row>
                <xdr:rowOff>0</xdr:rowOff>
              </to>
            </anchor>
          </objectPr>
        </oleObject>
      </mc:Choice>
      <mc:Fallback>
        <oleObject progId="Prism5.Document" shapeId="21506" r:id="rId3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W91"/>
  <sheetViews>
    <sheetView topLeftCell="E59" workbookViewId="0">
      <selection activeCell="R91" sqref="R91"/>
    </sheetView>
  </sheetViews>
  <sheetFormatPr defaultRowHeight="15" x14ac:dyDescent="0.25"/>
  <sheetData>
    <row r="1" spans="1:1" x14ac:dyDescent="0.25">
      <c r="A1" s="3" t="s">
        <v>86</v>
      </c>
    </row>
    <row r="36" spans="1:23" x14ac:dyDescent="0.25">
      <c r="A36" t="s">
        <v>80</v>
      </c>
    </row>
    <row r="37" spans="1:23" x14ac:dyDescent="0.25">
      <c r="A37" t="s">
        <v>81</v>
      </c>
    </row>
    <row r="38" spans="1:23" x14ac:dyDescent="0.25">
      <c r="A38" t="s">
        <v>218</v>
      </c>
    </row>
    <row r="39" spans="1:23" ht="18" x14ac:dyDescent="0.35">
      <c r="A39" t="s">
        <v>219</v>
      </c>
    </row>
    <row r="40" spans="1:23" x14ac:dyDescent="0.25">
      <c r="A40" t="s">
        <v>461</v>
      </c>
    </row>
    <row r="41" spans="1:23" x14ac:dyDescent="0.25">
      <c r="A41" t="s">
        <v>460</v>
      </c>
    </row>
    <row r="43" spans="1:23" x14ac:dyDescent="0.25">
      <c r="K43" t="s">
        <v>475</v>
      </c>
    </row>
    <row r="45" spans="1:23" x14ac:dyDescent="0.25">
      <c r="D45" t="s">
        <v>38</v>
      </c>
      <c r="L45" t="s">
        <v>39</v>
      </c>
      <c r="T45" t="s">
        <v>40</v>
      </c>
    </row>
    <row r="47" spans="1:23" x14ac:dyDescent="0.25">
      <c r="A47" t="s">
        <v>462</v>
      </c>
      <c r="B47" t="s">
        <v>463</v>
      </c>
      <c r="C47" t="s">
        <v>464</v>
      </c>
      <c r="D47" t="s">
        <v>465</v>
      </c>
      <c r="E47" t="s">
        <v>466</v>
      </c>
      <c r="F47" t="s">
        <v>467</v>
      </c>
      <c r="G47" t="s">
        <v>468</v>
      </c>
      <c r="I47" t="s">
        <v>462</v>
      </c>
      <c r="J47" t="s">
        <v>463</v>
      </c>
      <c r="K47" t="s">
        <v>464</v>
      </c>
      <c r="L47" t="s">
        <v>465</v>
      </c>
      <c r="M47" t="s">
        <v>466</v>
      </c>
      <c r="N47" t="s">
        <v>467</v>
      </c>
      <c r="O47" t="s">
        <v>468</v>
      </c>
      <c r="Q47" t="s">
        <v>462</v>
      </c>
      <c r="R47" t="s">
        <v>463</v>
      </c>
      <c r="S47" t="s">
        <v>464</v>
      </c>
      <c r="T47" t="s">
        <v>465</v>
      </c>
      <c r="U47" t="s">
        <v>466</v>
      </c>
      <c r="V47" t="s">
        <v>467</v>
      </c>
      <c r="W47" t="s">
        <v>468</v>
      </c>
    </row>
    <row r="48" spans="1:23" x14ac:dyDescent="0.25">
      <c r="A48">
        <v>0.03</v>
      </c>
      <c r="B48">
        <v>0.41</v>
      </c>
      <c r="C48">
        <v>0.44700000000000001</v>
      </c>
      <c r="D48">
        <v>0.42699999999999999</v>
      </c>
      <c r="E48">
        <v>0.35799999999999998</v>
      </c>
      <c r="F48">
        <v>0.34200000000000003</v>
      </c>
      <c r="G48">
        <v>0.36699999999999999</v>
      </c>
      <c r="I48">
        <v>0.03</v>
      </c>
      <c r="J48">
        <v>0.42399999999999999</v>
      </c>
      <c r="K48">
        <v>0.38500000000000001</v>
      </c>
      <c r="L48">
        <v>0.38</v>
      </c>
      <c r="M48">
        <v>0.38500000000000001</v>
      </c>
      <c r="N48">
        <v>0.40400000000000003</v>
      </c>
      <c r="O48">
        <v>0.41</v>
      </c>
      <c r="Q48">
        <v>0.03</v>
      </c>
      <c r="R48">
        <v>0.308</v>
      </c>
      <c r="S48">
        <v>0.38400000000000001</v>
      </c>
      <c r="T48">
        <v>0.40100000000000002</v>
      </c>
      <c r="U48">
        <v>0.41699999999999998</v>
      </c>
      <c r="V48">
        <v>0.33900000000000002</v>
      </c>
      <c r="W48">
        <v>0.371</v>
      </c>
    </row>
    <row r="49" spans="1:23" x14ac:dyDescent="0.25">
      <c r="A49">
        <v>0.1</v>
      </c>
      <c r="B49">
        <v>0.41</v>
      </c>
      <c r="C49">
        <v>0.40899999999999997</v>
      </c>
      <c r="D49">
        <v>0.36599999999999999</v>
      </c>
      <c r="E49">
        <v>0.41599999999999998</v>
      </c>
      <c r="F49">
        <v>0.4</v>
      </c>
      <c r="G49">
        <v>0.34399999999999997</v>
      </c>
      <c r="I49">
        <v>0.08</v>
      </c>
      <c r="J49">
        <v>0.41699999999999998</v>
      </c>
      <c r="K49">
        <v>0.375</v>
      </c>
      <c r="L49">
        <v>0.36299999999999999</v>
      </c>
      <c r="M49">
        <v>0.29699999999999999</v>
      </c>
      <c r="N49">
        <v>0.39200000000000002</v>
      </c>
      <c r="O49">
        <v>0.35099999999999998</v>
      </c>
      <c r="Q49">
        <v>0.08</v>
      </c>
      <c r="R49">
        <v>0.28599999999999998</v>
      </c>
      <c r="S49">
        <v>0.40899999999999997</v>
      </c>
      <c r="T49">
        <v>0.42799999999999999</v>
      </c>
      <c r="U49">
        <v>0.35099999999999998</v>
      </c>
      <c r="V49">
        <v>0.35299999999999998</v>
      </c>
      <c r="W49">
        <v>0.39600000000000002</v>
      </c>
    </row>
    <row r="50" spans="1:23" x14ac:dyDescent="0.25">
      <c r="A50">
        <v>0.17</v>
      </c>
      <c r="B50">
        <v>0.36199999999999999</v>
      </c>
      <c r="C50">
        <v>0.36399999999999999</v>
      </c>
      <c r="D50">
        <v>0.29099999999999998</v>
      </c>
      <c r="E50">
        <v>0.36899999999999999</v>
      </c>
      <c r="F50">
        <v>0.38500000000000001</v>
      </c>
      <c r="G50">
        <v>0.39400000000000002</v>
      </c>
      <c r="I50">
        <v>0.17</v>
      </c>
      <c r="J50">
        <v>0.36399999999999999</v>
      </c>
      <c r="K50">
        <v>0.34899999999999998</v>
      </c>
      <c r="L50">
        <v>0.28699999999999998</v>
      </c>
      <c r="M50">
        <v>0.35699999999999998</v>
      </c>
      <c r="N50">
        <v>0.432</v>
      </c>
      <c r="O50">
        <v>0.34399999999999997</v>
      </c>
      <c r="Q50">
        <v>0.17</v>
      </c>
      <c r="R50">
        <v>0.30199999999999999</v>
      </c>
      <c r="S50">
        <v>0.34100000000000003</v>
      </c>
      <c r="T50">
        <v>0.38900000000000001</v>
      </c>
      <c r="U50">
        <v>0.34</v>
      </c>
      <c r="V50">
        <v>0.38600000000000001</v>
      </c>
      <c r="W50">
        <v>0.35</v>
      </c>
    </row>
    <row r="51" spans="1:23" x14ac:dyDescent="0.25">
      <c r="A51">
        <v>0.25</v>
      </c>
      <c r="B51">
        <v>0.373</v>
      </c>
      <c r="C51">
        <v>0.40200000000000002</v>
      </c>
      <c r="D51">
        <v>0.316</v>
      </c>
      <c r="E51">
        <v>0.41699999999999998</v>
      </c>
      <c r="F51">
        <v>0.375</v>
      </c>
      <c r="G51">
        <v>0.36199999999999999</v>
      </c>
      <c r="I51">
        <v>0.25</v>
      </c>
      <c r="J51">
        <v>0.32300000000000001</v>
      </c>
      <c r="K51">
        <v>0.29599999999999999</v>
      </c>
      <c r="L51">
        <v>0.32900000000000001</v>
      </c>
      <c r="M51">
        <v>0.35</v>
      </c>
      <c r="N51">
        <v>0.39700000000000002</v>
      </c>
      <c r="O51">
        <v>0.373</v>
      </c>
      <c r="Q51">
        <v>0.25</v>
      </c>
      <c r="R51">
        <v>0.19600000000000001</v>
      </c>
      <c r="S51">
        <v>0.32100000000000001</v>
      </c>
      <c r="T51">
        <v>0.317</v>
      </c>
      <c r="U51">
        <v>0.29499999999999998</v>
      </c>
      <c r="V51">
        <v>0.372</v>
      </c>
      <c r="W51">
        <v>0.313</v>
      </c>
    </row>
    <row r="52" spans="1:23" x14ac:dyDescent="0.25">
      <c r="A52">
        <v>0.33</v>
      </c>
      <c r="B52">
        <v>0.26400000000000001</v>
      </c>
      <c r="C52">
        <v>0.32800000000000001</v>
      </c>
      <c r="D52">
        <v>0.29199999999999998</v>
      </c>
      <c r="E52">
        <v>0.35199999999999998</v>
      </c>
      <c r="F52">
        <v>0.38600000000000001</v>
      </c>
      <c r="G52">
        <v>0.36099999999999999</v>
      </c>
      <c r="I52">
        <v>0.33</v>
      </c>
      <c r="J52">
        <v>0.30399999999999999</v>
      </c>
      <c r="K52">
        <v>0.28699999999999998</v>
      </c>
      <c r="L52">
        <v>0.28399999999999997</v>
      </c>
      <c r="M52">
        <v>0.28599999999999998</v>
      </c>
      <c r="N52">
        <v>0.40699999999999997</v>
      </c>
      <c r="O52">
        <v>0.33200000000000002</v>
      </c>
      <c r="Q52">
        <v>0.33</v>
      </c>
      <c r="R52">
        <v>0.193</v>
      </c>
      <c r="S52">
        <v>0.318</v>
      </c>
      <c r="T52">
        <v>0.28499999999999998</v>
      </c>
      <c r="U52">
        <v>0.40400000000000003</v>
      </c>
      <c r="V52">
        <v>0.39100000000000001</v>
      </c>
      <c r="W52">
        <v>0.36199999999999999</v>
      </c>
    </row>
    <row r="53" spans="1:23" x14ac:dyDescent="0.25">
      <c r="A53">
        <v>0.5</v>
      </c>
      <c r="B53">
        <v>0.23599999999999999</v>
      </c>
      <c r="C53">
        <v>0.25600000000000001</v>
      </c>
      <c r="D53">
        <v>0.24199999999999999</v>
      </c>
      <c r="E53">
        <v>0.36499999999999999</v>
      </c>
      <c r="F53">
        <v>0.33500000000000002</v>
      </c>
      <c r="G53">
        <v>0.33400000000000002</v>
      </c>
      <c r="I53">
        <v>0.5</v>
      </c>
      <c r="J53">
        <v>0.21199999999999999</v>
      </c>
      <c r="K53">
        <v>0.17299999999999999</v>
      </c>
      <c r="L53">
        <v>0.24</v>
      </c>
      <c r="M53">
        <v>0.36399999999999999</v>
      </c>
      <c r="N53">
        <v>0.38400000000000001</v>
      </c>
      <c r="O53">
        <v>0.35499999999999998</v>
      </c>
      <c r="Q53">
        <v>0.5</v>
      </c>
      <c r="R53">
        <v>0.128</v>
      </c>
      <c r="S53">
        <v>0.216</v>
      </c>
      <c r="T53">
        <v>0.19500000000000001</v>
      </c>
      <c r="U53">
        <v>0.41299999999999998</v>
      </c>
      <c r="V53">
        <v>0.41399999999999998</v>
      </c>
      <c r="W53">
        <v>0.315</v>
      </c>
    </row>
    <row r="54" spans="1:23" x14ac:dyDescent="0.25">
      <c r="A54">
        <v>0.67</v>
      </c>
      <c r="B54">
        <v>0.16500000000000001</v>
      </c>
      <c r="C54">
        <v>0.17299999999999999</v>
      </c>
      <c r="D54">
        <v>0.20599999999999999</v>
      </c>
      <c r="E54">
        <v>0.36499999999999999</v>
      </c>
      <c r="F54">
        <v>0.34300000000000003</v>
      </c>
      <c r="G54">
        <v>0.32500000000000001</v>
      </c>
      <c r="I54">
        <v>0.67</v>
      </c>
      <c r="J54">
        <v>0.192</v>
      </c>
      <c r="K54">
        <v>0.192</v>
      </c>
      <c r="L54">
        <v>0.14099999999999999</v>
      </c>
      <c r="M54">
        <v>0.34100000000000003</v>
      </c>
      <c r="N54">
        <v>0.377</v>
      </c>
      <c r="O54">
        <v>0.30399999999999999</v>
      </c>
      <c r="Q54">
        <v>0.67</v>
      </c>
      <c r="R54">
        <v>0.05</v>
      </c>
      <c r="S54">
        <v>0.127</v>
      </c>
      <c r="T54">
        <v>0.13500000000000001</v>
      </c>
      <c r="U54">
        <v>0.28599999999999998</v>
      </c>
      <c r="V54">
        <v>0.34100000000000003</v>
      </c>
      <c r="W54">
        <v>0.33</v>
      </c>
    </row>
    <row r="56" spans="1:23" x14ac:dyDescent="0.25">
      <c r="D56" t="s">
        <v>41</v>
      </c>
      <c r="L56" t="s">
        <v>42</v>
      </c>
      <c r="T56" t="s">
        <v>43</v>
      </c>
    </row>
    <row r="58" spans="1:23" x14ac:dyDescent="0.25">
      <c r="A58" t="s">
        <v>462</v>
      </c>
      <c r="B58" t="s">
        <v>463</v>
      </c>
      <c r="C58" t="s">
        <v>464</v>
      </c>
      <c r="D58" t="s">
        <v>465</v>
      </c>
      <c r="E58" t="s">
        <v>466</v>
      </c>
      <c r="F58" t="s">
        <v>467</v>
      </c>
      <c r="G58" t="s">
        <v>468</v>
      </c>
      <c r="I58" t="s">
        <v>462</v>
      </c>
      <c r="J58" t="s">
        <v>463</v>
      </c>
      <c r="K58" t="s">
        <v>464</v>
      </c>
      <c r="L58" t="s">
        <v>465</v>
      </c>
      <c r="M58" t="s">
        <v>466</v>
      </c>
      <c r="N58" t="s">
        <v>467</v>
      </c>
      <c r="O58" t="s">
        <v>468</v>
      </c>
      <c r="Q58" t="s">
        <v>462</v>
      </c>
      <c r="R58" t="s">
        <v>463</v>
      </c>
      <c r="S58" t="s">
        <v>464</v>
      </c>
      <c r="T58" t="s">
        <v>465</v>
      </c>
      <c r="U58" t="s">
        <v>466</v>
      </c>
      <c r="V58" t="s">
        <v>467</v>
      </c>
      <c r="W58" t="s">
        <v>468</v>
      </c>
    </row>
    <row r="59" spans="1:23" x14ac:dyDescent="0.25">
      <c r="A59">
        <v>0.03</v>
      </c>
      <c r="B59">
        <v>0.36899999999999999</v>
      </c>
      <c r="C59">
        <v>0.36499999999999999</v>
      </c>
      <c r="D59">
        <v>0.35799999999999998</v>
      </c>
      <c r="E59">
        <v>0.317</v>
      </c>
      <c r="F59">
        <v>0.36099999999999999</v>
      </c>
      <c r="G59">
        <v>0.45100000000000001</v>
      </c>
      <c r="I59">
        <v>0.03</v>
      </c>
      <c r="J59">
        <v>0.35099999999999998</v>
      </c>
      <c r="K59">
        <v>0.39200000000000002</v>
      </c>
      <c r="L59">
        <v>0.38200000000000001</v>
      </c>
      <c r="M59">
        <v>0.11799999999999999</v>
      </c>
      <c r="N59">
        <v>0.316</v>
      </c>
      <c r="O59">
        <v>0.28599999999999998</v>
      </c>
      <c r="Q59">
        <v>0.03</v>
      </c>
      <c r="S59">
        <v>0.46200000000000002</v>
      </c>
      <c r="T59">
        <v>0.42</v>
      </c>
      <c r="U59">
        <v>0.38</v>
      </c>
      <c r="V59">
        <v>0.41599999999999998</v>
      </c>
      <c r="W59">
        <v>0.33100000000000002</v>
      </c>
    </row>
    <row r="60" spans="1:23" x14ac:dyDescent="0.25">
      <c r="A60">
        <v>0.08</v>
      </c>
      <c r="B60">
        <v>0.38400000000000001</v>
      </c>
      <c r="C60">
        <v>0.317</v>
      </c>
      <c r="D60">
        <v>0.38100000000000001</v>
      </c>
      <c r="E60">
        <v>0.309</v>
      </c>
      <c r="F60">
        <v>0.36099999999999999</v>
      </c>
      <c r="G60">
        <v>0.33800000000000002</v>
      </c>
      <c r="I60">
        <v>0.08</v>
      </c>
      <c r="J60">
        <v>0.33500000000000002</v>
      </c>
      <c r="K60">
        <v>0.32</v>
      </c>
      <c r="L60">
        <v>0.36199999999999999</v>
      </c>
      <c r="M60">
        <v>9.6000000000000002E-2</v>
      </c>
      <c r="N60">
        <v>0.34300000000000003</v>
      </c>
      <c r="O60">
        <v>0.32200000000000001</v>
      </c>
      <c r="Q60">
        <v>0.1</v>
      </c>
      <c r="S60">
        <v>0.41699999999999998</v>
      </c>
      <c r="T60">
        <v>0.39900000000000002</v>
      </c>
      <c r="U60">
        <v>0.28999999999999998</v>
      </c>
      <c r="V60">
        <v>0.35399999999999998</v>
      </c>
      <c r="W60">
        <v>0.314</v>
      </c>
    </row>
    <row r="61" spans="1:23" x14ac:dyDescent="0.25">
      <c r="A61">
        <v>0.17</v>
      </c>
      <c r="B61">
        <v>0.37</v>
      </c>
      <c r="C61">
        <v>0.33100000000000002</v>
      </c>
      <c r="D61">
        <v>0.35399999999999998</v>
      </c>
      <c r="E61">
        <v>0.33400000000000002</v>
      </c>
      <c r="F61">
        <v>0.39200000000000002</v>
      </c>
      <c r="G61">
        <v>0.41899999999999998</v>
      </c>
      <c r="I61">
        <v>0.17</v>
      </c>
      <c r="J61">
        <v>0.32600000000000001</v>
      </c>
      <c r="K61">
        <v>0.26500000000000001</v>
      </c>
      <c r="L61">
        <v>0.318</v>
      </c>
      <c r="M61">
        <v>0.121</v>
      </c>
      <c r="N61">
        <v>0.30399999999999999</v>
      </c>
      <c r="O61">
        <v>0.316</v>
      </c>
      <c r="Q61">
        <v>0.17</v>
      </c>
      <c r="S61">
        <v>0.39900000000000002</v>
      </c>
      <c r="T61">
        <v>0.34399999999999997</v>
      </c>
      <c r="U61">
        <v>0.36199999999999999</v>
      </c>
      <c r="V61">
        <v>0.39400000000000002</v>
      </c>
      <c r="W61">
        <v>0.34699999999999998</v>
      </c>
    </row>
    <row r="62" spans="1:23" x14ac:dyDescent="0.25">
      <c r="A62">
        <v>0.25</v>
      </c>
      <c r="B62">
        <v>0.307</v>
      </c>
      <c r="C62">
        <v>0.26</v>
      </c>
      <c r="D62">
        <v>0.34200000000000003</v>
      </c>
      <c r="E62">
        <v>0.38500000000000001</v>
      </c>
      <c r="F62">
        <v>0.39</v>
      </c>
      <c r="G62">
        <v>0.39100000000000001</v>
      </c>
      <c r="I62">
        <v>0.33</v>
      </c>
      <c r="J62">
        <v>0.251</v>
      </c>
      <c r="K62">
        <v>0.28399999999999997</v>
      </c>
      <c r="L62">
        <v>0.27400000000000002</v>
      </c>
      <c r="M62">
        <v>9.9000000000000005E-2</v>
      </c>
      <c r="N62">
        <v>0.309</v>
      </c>
      <c r="O62">
        <v>0.32</v>
      </c>
      <c r="Q62">
        <v>0.25</v>
      </c>
      <c r="T62">
        <v>0.32500000000000001</v>
      </c>
      <c r="U62">
        <v>0.34499999999999997</v>
      </c>
      <c r="V62">
        <v>0.33500000000000002</v>
      </c>
      <c r="W62">
        <v>0.34200000000000003</v>
      </c>
    </row>
    <row r="63" spans="1:23" x14ac:dyDescent="0.25">
      <c r="A63">
        <v>0.33</v>
      </c>
      <c r="B63">
        <v>0.27400000000000002</v>
      </c>
      <c r="C63">
        <v>0.24</v>
      </c>
      <c r="D63">
        <v>0.29899999999999999</v>
      </c>
      <c r="E63">
        <v>0.34599999999999997</v>
      </c>
      <c r="F63">
        <v>0.38400000000000001</v>
      </c>
      <c r="G63">
        <v>0.40699999999999997</v>
      </c>
      <c r="I63">
        <v>0.5</v>
      </c>
      <c r="J63">
        <v>0.23400000000000001</v>
      </c>
      <c r="K63">
        <v>0.23300000000000001</v>
      </c>
      <c r="L63">
        <v>0.22700000000000001</v>
      </c>
      <c r="M63">
        <v>9.8000000000000004E-2</v>
      </c>
      <c r="N63">
        <v>0.27</v>
      </c>
      <c r="O63">
        <v>0.30099999999999999</v>
      </c>
      <c r="Q63">
        <v>0.33</v>
      </c>
      <c r="S63">
        <v>0.35199999999999998</v>
      </c>
      <c r="T63">
        <v>0.30499999999999999</v>
      </c>
      <c r="U63">
        <v>0.38800000000000001</v>
      </c>
      <c r="V63">
        <v>0.31</v>
      </c>
      <c r="W63">
        <v>0.38</v>
      </c>
    </row>
    <row r="64" spans="1:23" x14ac:dyDescent="0.25">
      <c r="A64">
        <v>0.5</v>
      </c>
      <c r="B64">
        <v>0.27400000000000002</v>
      </c>
      <c r="C64">
        <v>0.19800000000000001</v>
      </c>
      <c r="D64">
        <v>0.23300000000000001</v>
      </c>
      <c r="E64">
        <v>0.307</v>
      </c>
      <c r="F64">
        <v>0.32200000000000001</v>
      </c>
      <c r="G64">
        <v>0.35099999999999998</v>
      </c>
      <c r="I64">
        <v>0.67</v>
      </c>
      <c r="J64">
        <v>0.17899999999999999</v>
      </c>
      <c r="K64">
        <v>0.219</v>
      </c>
      <c r="L64">
        <v>0.17799999999999999</v>
      </c>
      <c r="M64">
        <v>6.9000000000000006E-2</v>
      </c>
      <c r="N64">
        <v>0.35499999999999998</v>
      </c>
      <c r="O64">
        <v>0.33900000000000002</v>
      </c>
      <c r="Q64">
        <v>0.5</v>
      </c>
      <c r="S64">
        <v>0.29799999999999999</v>
      </c>
      <c r="T64">
        <v>0.252</v>
      </c>
      <c r="U64">
        <v>0.36499999999999999</v>
      </c>
      <c r="V64">
        <v>0.34100000000000003</v>
      </c>
      <c r="W64">
        <v>0.3</v>
      </c>
    </row>
    <row r="65" spans="1:23" x14ac:dyDescent="0.25">
      <c r="A65">
        <v>0.67</v>
      </c>
      <c r="B65">
        <v>0.193</v>
      </c>
      <c r="C65">
        <v>9.5000000000000001E-2</v>
      </c>
      <c r="D65">
        <v>0.218</v>
      </c>
      <c r="E65">
        <v>0.25700000000000001</v>
      </c>
      <c r="F65">
        <v>0.315</v>
      </c>
      <c r="G65">
        <v>0.37</v>
      </c>
      <c r="I65">
        <v>0.83</v>
      </c>
      <c r="J65">
        <v>0.151</v>
      </c>
      <c r="K65">
        <v>0.14499999999999999</v>
      </c>
      <c r="L65">
        <v>0.128</v>
      </c>
      <c r="M65">
        <v>0.11899999999999999</v>
      </c>
      <c r="N65">
        <v>0.309</v>
      </c>
      <c r="O65">
        <v>0.32800000000000001</v>
      </c>
      <c r="Q65">
        <v>0.67</v>
      </c>
      <c r="S65">
        <v>0.318</v>
      </c>
      <c r="T65">
        <v>0.23300000000000001</v>
      </c>
      <c r="U65">
        <v>0.40100000000000002</v>
      </c>
      <c r="V65">
        <v>0.35</v>
      </c>
      <c r="W65">
        <v>0.33</v>
      </c>
    </row>
    <row r="67" spans="1:23" x14ac:dyDescent="0.25">
      <c r="K67" t="s">
        <v>476</v>
      </c>
    </row>
    <row r="69" spans="1:23" x14ac:dyDescent="0.25">
      <c r="D69" t="s">
        <v>38</v>
      </c>
      <c r="L69" t="s">
        <v>39</v>
      </c>
      <c r="T69" t="s">
        <v>40</v>
      </c>
    </row>
    <row r="71" spans="1:23" x14ac:dyDescent="0.25">
      <c r="A71" t="s">
        <v>462</v>
      </c>
      <c r="B71" t="s">
        <v>463</v>
      </c>
      <c r="C71" t="s">
        <v>464</v>
      </c>
      <c r="D71" t="s">
        <v>465</v>
      </c>
      <c r="E71" t="s">
        <v>466</v>
      </c>
      <c r="F71" t="s">
        <v>467</v>
      </c>
      <c r="G71" t="s">
        <v>468</v>
      </c>
      <c r="I71" t="s">
        <v>462</v>
      </c>
      <c r="J71" t="s">
        <v>463</v>
      </c>
      <c r="K71" t="s">
        <v>464</v>
      </c>
      <c r="L71" t="s">
        <v>465</v>
      </c>
      <c r="M71" t="s">
        <v>466</v>
      </c>
      <c r="N71" t="s">
        <v>467</v>
      </c>
      <c r="O71" t="s">
        <v>468</v>
      </c>
      <c r="Q71" t="s">
        <v>462</v>
      </c>
      <c r="R71" t="s">
        <v>463</v>
      </c>
      <c r="S71" t="s">
        <v>464</v>
      </c>
      <c r="T71" t="s">
        <v>465</v>
      </c>
      <c r="U71" t="s">
        <v>466</v>
      </c>
      <c r="V71" t="s">
        <v>467</v>
      </c>
      <c r="W71" t="s">
        <v>468</v>
      </c>
    </row>
    <row r="72" spans="1:23" x14ac:dyDescent="0.25">
      <c r="A72">
        <v>0.03</v>
      </c>
      <c r="B72">
        <v>0.29699999999999999</v>
      </c>
      <c r="C72">
        <v>0.33800000000000002</v>
      </c>
      <c r="D72">
        <v>0.315</v>
      </c>
      <c r="E72">
        <v>0.27900000000000003</v>
      </c>
      <c r="F72">
        <v>0.26400000000000001</v>
      </c>
      <c r="G72">
        <v>0.34399999999999997</v>
      </c>
      <c r="I72">
        <v>0.03</v>
      </c>
      <c r="J72">
        <v>0.307</v>
      </c>
      <c r="K72">
        <v>0.38</v>
      </c>
      <c r="L72">
        <v>0.378</v>
      </c>
      <c r="M72">
        <v>0.30399999999999999</v>
      </c>
      <c r="N72">
        <v>0.39800000000000002</v>
      </c>
      <c r="O72">
        <v>0.40400000000000003</v>
      </c>
      <c r="Q72">
        <v>0.03</v>
      </c>
      <c r="R72">
        <v>0.38600000000000001</v>
      </c>
      <c r="S72">
        <v>0.42599999999999999</v>
      </c>
      <c r="T72">
        <v>0.443</v>
      </c>
      <c r="U72">
        <v>0.40500000000000003</v>
      </c>
      <c r="V72">
        <v>0.35599999999999998</v>
      </c>
      <c r="W72">
        <v>0.40699999999999997</v>
      </c>
    </row>
    <row r="73" spans="1:23" x14ac:dyDescent="0.25">
      <c r="A73">
        <v>0.08</v>
      </c>
      <c r="B73">
        <v>0.28899999999999998</v>
      </c>
      <c r="C73">
        <v>0.317</v>
      </c>
      <c r="D73">
        <v>0.36199999999999999</v>
      </c>
      <c r="E73">
        <v>0.29799999999999999</v>
      </c>
      <c r="F73">
        <v>0.309</v>
      </c>
      <c r="G73">
        <v>0.33400000000000002</v>
      </c>
      <c r="I73">
        <v>0.08</v>
      </c>
      <c r="J73">
        <v>0.27500000000000002</v>
      </c>
      <c r="K73">
        <v>0.32200000000000001</v>
      </c>
      <c r="L73">
        <v>0.23200000000000001</v>
      </c>
      <c r="M73">
        <v>0.28899999999999998</v>
      </c>
      <c r="N73">
        <v>0.26100000000000001</v>
      </c>
      <c r="O73">
        <v>0.41899999999999998</v>
      </c>
      <c r="Q73">
        <v>0.08</v>
      </c>
      <c r="R73">
        <v>0.32400000000000001</v>
      </c>
      <c r="S73">
        <v>0.34</v>
      </c>
      <c r="T73">
        <v>0.41299999999999998</v>
      </c>
      <c r="U73">
        <v>0.32</v>
      </c>
      <c r="V73">
        <v>0.36399999999999999</v>
      </c>
      <c r="W73">
        <v>0.38100000000000001</v>
      </c>
    </row>
    <row r="74" spans="1:23" x14ac:dyDescent="0.25">
      <c r="A74">
        <v>0.17</v>
      </c>
      <c r="B74">
        <v>0.23799999999999999</v>
      </c>
      <c r="C74">
        <v>0.28199999999999997</v>
      </c>
      <c r="D74">
        <v>0.317</v>
      </c>
      <c r="E74">
        <v>0.311</v>
      </c>
      <c r="F74">
        <v>0.313</v>
      </c>
      <c r="G74">
        <v>0.34499999999999997</v>
      </c>
      <c r="I74">
        <v>0.17</v>
      </c>
      <c r="J74">
        <v>0.19800000000000001</v>
      </c>
      <c r="K74">
        <v>0.28499999999999998</v>
      </c>
      <c r="L74">
        <v>0.21099999999999999</v>
      </c>
      <c r="M74">
        <v>0.32700000000000001</v>
      </c>
      <c r="N74">
        <v>0.30299999999999999</v>
      </c>
      <c r="O74">
        <v>0.41</v>
      </c>
      <c r="Q74">
        <v>0.17</v>
      </c>
      <c r="R74">
        <v>0.28699999999999998</v>
      </c>
      <c r="S74">
        <v>0.35699999999999998</v>
      </c>
      <c r="T74">
        <v>0.36599999999999999</v>
      </c>
      <c r="U74">
        <v>0.34200000000000003</v>
      </c>
      <c r="V74">
        <v>0.38300000000000001</v>
      </c>
      <c r="W74">
        <v>0.30599999999999999</v>
      </c>
    </row>
    <row r="75" spans="1:23" x14ac:dyDescent="0.25">
      <c r="A75">
        <v>0.33</v>
      </c>
      <c r="B75">
        <v>0.159</v>
      </c>
      <c r="C75">
        <v>0.22500000000000001</v>
      </c>
      <c r="D75">
        <v>0.28100000000000003</v>
      </c>
      <c r="E75">
        <v>0.314</v>
      </c>
      <c r="F75">
        <v>0.3</v>
      </c>
      <c r="G75">
        <v>0.36199999999999999</v>
      </c>
      <c r="I75">
        <v>0.33</v>
      </c>
      <c r="J75">
        <v>8.9999999999999993E-3</v>
      </c>
      <c r="K75">
        <v>0.112</v>
      </c>
      <c r="L75">
        <v>7.1999999999999995E-2</v>
      </c>
      <c r="M75">
        <v>0.20300000000000001</v>
      </c>
      <c r="N75">
        <v>0.318</v>
      </c>
      <c r="O75">
        <v>0.40300000000000002</v>
      </c>
      <c r="Q75">
        <v>0.33</v>
      </c>
      <c r="R75">
        <v>0.27600000000000002</v>
      </c>
      <c r="S75">
        <v>0.3</v>
      </c>
      <c r="T75">
        <v>0.249</v>
      </c>
      <c r="U75">
        <v>0.36399999999999999</v>
      </c>
      <c r="V75">
        <v>0.443</v>
      </c>
      <c r="W75">
        <v>0.41799999999999998</v>
      </c>
    </row>
    <row r="76" spans="1:23" x14ac:dyDescent="0.25">
      <c r="A76">
        <v>0.5</v>
      </c>
      <c r="B76">
        <v>0.15</v>
      </c>
      <c r="C76">
        <v>0.20100000000000001</v>
      </c>
      <c r="D76">
        <v>0.19500000000000001</v>
      </c>
      <c r="E76">
        <v>0.26200000000000001</v>
      </c>
      <c r="F76">
        <v>0.32900000000000001</v>
      </c>
      <c r="G76">
        <v>0.35799999999999998</v>
      </c>
      <c r="I76">
        <v>0.5</v>
      </c>
      <c r="J76">
        <v>-0.126</v>
      </c>
      <c r="K76">
        <v>-2.9000000000000001E-2</v>
      </c>
      <c r="L76">
        <v>-1E-3</v>
      </c>
      <c r="M76">
        <v>0.25</v>
      </c>
      <c r="N76">
        <v>0.308</v>
      </c>
      <c r="O76">
        <v>0.35599999999999998</v>
      </c>
      <c r="Q76">
        <v>0.5</v>
      </c>
      <c r="R76">
        <v>0.223</v>
      </c>
      <c r="S76">
        <v>0.16300000000000001</v>
      </c>
      <c r="T76">
        <v>0.223</v>
      </c>
      <c r="U76">
        <v>0.40799999999999997</v>
      </c>
      <c r="V76">
        <v>0.42299999999999999</v>
      </c>
      <c r="W76">
        <v>0.35499999999999998</v>
      </c>
    </row>
    <row r="77" spans="1:23" x14ac:dyDescent="0.25">
      <c r="A77">
        <v>0.67</v>
      </c>
      <c r="B77">
        <v>0.06</v>
      </c>
      <c r="C77">
        <v>0.14399999999999999</v>
      </c>
      <c r="D77">
        <v>0.14099999999999999</v>
      </c>
      <c r="E77">
        <v>0.27300000000000002</v>
      </c>
      <c r="F77">
        <v>0.28199999999999997</v>
      </c>
      <c r="G77">
        <v>0.39200000000000002</v>
      </c>
      <c r="I77">
        <v>0.67</v>
      </c>
      <c r="J77">
        <v>-0.27500000000000002</v>
      </c>
      <c r="K77">
        <v>-0.13100000000000001</v>
      </c>
      <c r="L77">
        <v>-0.17299999999999999</v>
      </c>
      <c r="M77">
        <v>0.28599999999999998</v>
      </c>
      <c r="N77">
        <v>0.32600000000000001</v>
      </c>
      <c r="O77">
        <v>0.4</v>
      </c>
      <c r="Q77">
        <v>0.67</v>
      </c>
      <c r="R77">
        <v>9.6000000000000002E-2</v>
      </c>
      <c r="S77">
        <v>0.11899999999999999</v>
      </c>
      <c r="T77">
        <v>0.10199999999999999</v>
      </c>
      <c r="U77">
        <v>0.38200000000000001</v>
      </c>
      <c r="V77">
        <v>0.41699999999999998</v>
      </c>
      <c r="W77">
        <v>0.35799999999999998</v>
      </c>
    </row>
    <row r="78" spans="1:23" x14ac:dyDescent="0.25">
      <c r="A78">
        <v>0.83</v>
      </c>
      <c r="B78">
        <v>-2.7E-2</v>
      </c>
      <c r="C78">
        <v>5.0999999999999997E-2</v>
      </c>
      <c r="D78">
        <v>0.14000000000000001</v>
      </c>
      <c r="E78">
        <v>0.29799999999999999</v>
      </c>
      <c r="F78">
        <v>0.34799999999999998</v>
      </c>
      <c r="G78">
        <v>0.30099999999999999</v>
      </c>
      <c r="I78">
        <v>0.83</v>
      </c>
      <c r="J78">
        <v>-0.35699999999999998</v>
      </c>
      <c r="K78">
        <v>-0.23599999999999999</v>
      </c>
      <c r="L78">
        <v>-0.30599999999999999</v>
      </c>
      <c r="M78">
        <v>0.23100000000000001</v>
      </c>
      <c r="N78">
        <v>0.25800000000000001</v>
      </c>
      <c r="O78">
        <v>0.42899999999999999</v>
      </c>
      <c r="Q78">
        <v>0.83</v>
      </c>
      <c r="R78">
        <v>0.128</v>
      </c>
      <c r="S78">
        <v>-5.0000000000000001E-3</v>
      </c>
      <c r="T78">
        <v>6.3E-2</v>
      </c>
      <c r="U78">
        <v>0.38100000000000001</v>
      </c>
      <c r="V78">
        <v>0.38</v>
      </c>
      <c r="W78">
        <v>0.39100000000000001</v>
      </c>
    </row>
    <row r="80" spans="1:23" x14ac:dyDescent="0.25">
      <c r="D80" t="s">
        <v>41</v>
      </c>
      <c r="L80" t="s">
        <v>42</v>
      </c>
      <c r="T80" t="s">
        <v>43</v>
      </c>
    </row>
    <row r="82" spans="1:23" x14ac:dyDescent="0.25">
      <c r="A82" t="s">
        <v>462</v>
      </c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  <c r="I82" t="s">
        <v>462</v>
      </c>
      <c r="J82" t="s">
        <v>463</v>
      </c>
      <c r="K82" t="s">
        <v>464</v>
      </c>
      <c r="L82" t="s">
        <v>465</v>
      </c>
      <c r="M82" t="s">
        <v>466</v>
      </c>
      <c r="N82" t="s">
        <v>467</v>
      </c>
      <c r="O82" t="s">
        <v>468</v>
      </c>
      <c r="Q82" t="s">
        <v>462</v>
      </c>
      <c r="R82" t="s">
        <v>463</v>
      </c>
      <c r="S82" t="s">
        <v>464</v>
      </c>
      <c r="T82" t="s">
        <v>465</v>
      </c>
      <c r="U82" t="s">
        <v>466</v>
      </c>
      <c r="V82" t="s">
        <v>467</v>
      </c>
      <c r="W82" t="s">
        <v>468</v>
      </c>
    </row>
    <row r="83" spans="1:23" x14ac:dyDescent="0.25">
      <c r="A83">
        <v>0.03</v>
      </c>
      <c r="B83">
        <v>0.32500000000000001</v>
      </c>
      <c r="C83">
        <v>0.35799999999999998</v>
      </c>
      <c r="D83">
        <v>0.216</v>
      </c>
      <c r="E83">
        <v>0.34</v>
      </c>
      <c r="F83">
        <v>0.315</v>
      </c>
      <c r="G83">
        <v>0.29399999999999998</v>
      </c>
      <c r="I83">
        <v>0.03</v>
      </c>
      <c r="J83">
        <v>0.33300000000000002</v>
      </c>
      <c r="K83">
        <v>0.253</v>
      </c>
      <c r="L83">
        <v>0.28299999999999997</v>
      </c>
      <c r="M83">
        <v>0.34100000000000003</v>
      </c>
      <c r="N83">
        <v>0.22900000000000001</v>
      </c>
      <c r="O83">
        <v>0.26300000000000001</v>
      </c>
      <c r="Q83">
        <v>0.03</v>
      </c>
      <c r="R83">
        <v>0.54400000000000004</v>
      </c>
      <c r="S83">
        <v>0.216</v>
      </c>
      <c r="T83">
        <v>0.33600000000000002</v>
      </c>
      <c r="U83">
        <v>0.52300000000000002</v>
      </c>
      <c r="V83">
        <v>0.41099999999999998</v>
      </c>
      <c r="W83">
        <v>0.216</v>
      </c>
    </row>
    <row r="84" spans="1:23" x14ac:dyDescent="0.25">
      <c r="A84">
        <v>0.08</v>
      </c>
      <c r="B84">
        <v>0.33100000000000002</v>
      </c>
      <c r="C84">
        <v>0.26300000000000001</v>
      </c>
      <c r="D84">
        <v>0.27700000000000002</v>
      </c>
      <c r="E84">
        <v>0.29399999999999998</v>
      </c>
      <c r="F84">
        <v>0.28100000000000003</v>
      </c>
      <c r="G84">
        <v>0.245</v>
      </c>
      <c r="I84">
        <v>0.08</v>
      </c>
      <c r="J84">
        <v>0.27</v>
      </c>
      <c r="K84">
        <v>0.27400000000000002</v>
      </c>
      <c r="L84">
        <v>0.33</v>
      </c>
      <c r="M84">
        <v>0.29599999999999999</v>
      </c>
      <c r="N84">
        <v>0.192</v>
      </c>
      <c r="O84">
        <v>0.192</v>
      </c>
      <c r="Q84">
        <v>0.08</v>
      </c>
      <c r="R84">
        <v>0.55500000000000005</v>
      </c>
      <c r="S84">
        <v>0.27200000000000002</v>
      </c>
      <c r="T84">
        <v>0.374</v>
      </c>
      <c r="U84">
        <v>0.41099999999999998</v>
      </c>
      <c r="V84">
        <v>0.39700000000000002</v>
      </c>
      <c r="W84">
        <v>0.33400000000000002</v>
      </c>
    </row>
    <row r="85" spans="1:23" x14ac:dyDescent="0.25">
      <c r="A85">
        <v>0.17</v>
      </c>
      <c r="B85">
        <v>0.214</v>
      </c>
      <c r="C85">
        <v>0.30199999999999999</v>
      </c>
      <c r="D85">
        <v>0.20100000000000001</v>
      </c>
      <c r="E85">
        <v>0.247</v>
      </c>
      <c r="F85">
        <v>0.312</v>
      </c>
      <c r="G85">
        <v>0.27800000000000002</v>
      </c>
      <c r="I85">
        <v>0.16700000000000001</v>
      </c>
      <c r="K85">
        <v>0.19700000000000001</v>
      </c>
      <c r="L85">
        <v>0.22700000000000001</v>
      </c>
      <c r="Q85">
        <v>0.17</v>
      </c>
      <c r="R85">
        <v>0.51200000000000001</v>
      </c>
      <c r="S85">
        <v>0.17100000000000001</v>
      </c>
      <c r="T85">
        <v>0.39200000000000002</v>
      </c>
      <c r="U85">
        <v>0.44800000000000001</v>
      </c>
      <c r="V85">
        <v>0.38900000000000001</v>
      </c>
      <c r="W85">
        <v>0.32700000000000001</v>
      </c>
    </row>
    <row r="86" spans="1:23" x14ac:dyDescent="0.25">
      <c r="A86">
        <v>0.33</v>
      </c>
      <c r="B86">
        <v>0.17699999999999999</v>
      </c>
      <c r="C86">
        <v>0.222</v>
      </c>
      <c r="D86">
        <v>7.6999999999999999E-2</v>
      </c>
      <c r="E86">
        <v>0.21</v>
      </c>
      <c r="F86">
        <v>0.251</v>
      </c>
      <c r="G86">
        <v>0.28399999999999997</v>
      </c>
      <c r="I86">
        <v>0.17100000000000001</v>
      </c>
      <c r="J86">
        <v>0.193</v>
      </c>
      <c r="M86">
        <v>0.28699999999999998</v>
      </c>
      <c r="N86">
        <v>0.23699999999999999</v>
      </c>
      <c r="O86">
        <v>0.20300000000000001</v>
      </c>
      <c r="Q86">
        <v>0.33</v>
      </c>
      <c r="R86">
        <v>0.41</v>
      </c>
      <c r="S86">
        <v>9.5000000000000001E-2</v>
      </c>
      <c r="T86">
        <v>0.28299999999999997</v>
      </c>
      <c r="U86">
        <v>0.41399999999999998</v>
      </c>
      <c r="V86">
        <v>0.41699999999999998</v>
      </c>
      <c r="W86">
        <v>0.27600000000000002</v>
      </c>
    </row>
    <row r="87" spans="1:23" x14ac:dyDescent="0.25">
      <c r="A87">
        <v>0.5</v>
      </c>
      <c r="B87">
        <v>0.107</v>
      </c>
      <c r="C87">
        <v>0.10100000000000001</v>
      </c>
      <c r="D87">
        <v>-8.1000000000000003E-2</v>
      </c>
      <c r="E87">
        <v>0.23799999999999999</v>
      </c>
      <c r="F87">
        <v>0.315</v>
      </c>
      <c r="G87">
        <v>0.26</v>
      </c>
      <c r="I87">
        <v>0.25</v>
      </c>
      <c r="K87">
        <v>0.155</v>
      </c>
      <c r="Q87">
        <v>0.5</v>
      </c>
      <c r="R87">
        <v>0.36499999999999999</v>
      </c>
      <c r="S87">
        <v>-1E-3</v>
      </c>
      <c r="T87">
        <v>0.19500000000000001</v>
      </c>
      <c r="U87">
        <v>0.47</v>
      </c>
      <c r="V87">
        <v>0.43099999999999999</v>
      </c>
      <c r="W87">
        <v>0.34300000000000003</v>
      </c>
    </row>
    <row r="88" spans="1:23" x14ac:dyDescent="0.25">
      <c r="A88">
        <v>0.67</v>
      </c>
      <c r="B88">
        <v>7.0000000000000001E-3</v>
      </c>
      <c r="C88">
        <v>0.06</v>
      </c>
      <c r="D88">
        <v>-0.182</v>
      </c>
      <c r="E88">
        <v>0.26</v>
      </c>
      <c r="F88">
        <v>0.247</v>
      </c>
      <c r="G88">
        <v>0.22700000000000001</v>
      </c>
      <c r="I88">
        <v>0.33</v>
      </c>
      <c r="J88">
        <v>0.19600000000000001</v>
      </c>
      <c r="K88">
        <v>0.115</v>
      </c>
      <c r="L88">
        <v>0.159</v>
      </c>
      <c r="M88">
        <v>0.24299999999999999</v>
      </c>
      <c r="N88">
        <v>0.20300000000000001</v>
      </c>
      <c r="O88">
        <v>0.186</v>
      </c>
      <c r="Q88">
        <v>0.67</v>
      </c>
      <c r="R88">
        <v>0.34699999999999998</v>
      </c>
      <c r="S88">
        <v>-3.5999999999999997E-2</v>
      </c>
      <c r="T88">
        <v>0.17399999999999999</v>
      </c>
      <c r="U88">
        <v>0.47</v>
      </c>
      <c r="V88">
        <v>0.37</v>
      </c>
      <c r="W88">
        <v>0.27700000000000002</v>
      </c>
    </row>
    <row r="89" spans="1:23" x14ac:dyDescent="0.25">
      <c r="A89">
        <v>0.83</v>
      </c>
      <c r="B89">
        <v>7.0000000000000001E-3</v>
      </c>
      <c r="C89">
        <v>-3.3000000000000002E-2</v>
      </c>
      <c r="D89">
        <v>-0.223</v>
      </c>
      <c r="E89">
        <v>0.159</v>
      </c>
      <c r="F89">
        <v>0.245</v>
      </c>
      <c r="G89">
        <v>0.23</v>
      </c>
      <c r="I89">
        <v>0.5</v>
      </c>
      <c r="J89">
        <v>7.4999999999999997E-2</v>
      </c>
      <c r="K89">
        <v>3.0000000000000001E-3</v>
      </c>
      <c r="L89">
        <v>-1.9E-2</v>
      </c>
      <c r="M89">
        <v>0.315</v>
      </c>
      <c r="N89">
        <v>0.216</v>
      </c>
      <c r="O89">
        <v>0.24</v>
      </c>
      <c r="Q89">
        <v>0.83</v>
      </c>
      <c r="R89">
        <v>0.30499999999999999</v>
      </c>
      <c r="S89">
        <v>-0.11799999999999999</v>
      </c>
      <c r="T89">
        <v>4.3999999999999997E-2</v>
      </c>
      <c r="U89">
        <v>0.48</v>
      </c>
      <c r="V89">
        <v>0.41899999999999998</v>
      </c>
      <c r="W89">
        <v>0.247</v>
      </c>
    </row>
    <row r="90" spans="1:23" x14ac:dyDescent="0.25">
      <c r="I90">
        <v>0.66700000000000004</v>
      </c>
      <c r="J90">
        <v>-4.9000000000000002E-2</v>
      </c>
      <c r="K90">
        <v>-0.126</v>
      </c>
      <c r="L90">
        <v>-3.1E-2</v>
      </c>
      <c r="M90">
        <v>0.307</v>
      </c>
      <c r="N90">
        <v>0.188</v>
      </c>
      <c r="O90">
        <v>0.23300000000000001</v>
      </c>
    </row>
    <row r="91" spans="1:23" x14ac:dyDescent="0.25">
      <c r="I91">
        <v>0.83</v>
      </c>
      <c r="J91">
        <v>-8.5000000000000006E-2</v>
      </c>
      <c r="L91">
        <v>-0.15</v>
      </c>
      <c r="M91">
        <v>0.23599999999999999</v>
      </c>
      <c r="N91">
        <v>0.19700000000000001</v>
      </c>
      <c r="O91">
        <v>0.27200000000000002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19458" r:id="rId3">
          <objectPr defaultSize="0" autoPict="0" r:id="rId4">
            <anchor moveWithCells="1" sizeWithCells="1">
              <from>
                <xdr:col>1</xdr:col>
                <xdr:colOff>0</xdr:colOff>
                <xdr:row>1</xdr:row>
                <xdr:rowOff>142875</xdr:rowOff>
              </from>
              <to>
                <xdr:col>10</xdr:col>
                <xdr:colOff>57150</xdr:colOff>
                <xdr:row>33</xdr:row>
                <xdr:rowOff>133350</xdr:rowOff>
              </to>
            </anchor>
          </objectPr>
        </oleObject>
      </mc:Choice>
      <mc:Fallback>
        <oleObject progId="Prism5.Document" shapeId="19458" r:id="rId3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W89"/>
  <sheetViews>
    <sheetView topLeftCell="A62" workbookViewId="0">
      <selection activeCell="M80" sqref="M80"/>
    </sheetView>
  </sheetViews>
  <sheetFormatPr defaultRowHeight="15" x14ac:dyDescent="0.25"/>
  <sheetData>
    <row r="1" spans="1:1" x14ac:dyDescent="0.25">
      <c r="A1" s="3" t="s">
        <v>85</v>
      </c>
    </row>
    <row r="36" spans="1:23" x14ac:dyDescent="0.25">
      <c r="A36" t="s">
        <v>82</v>
      </c>
    </row>
    <row r="37" spans="1:23" x14ac:dyDescent="0.25">
      <c r="A37" t="s">
        <v>81</v>
      </c>
    </row>
    <row r="38" spans="1:23" x14ac:dyDescent="0.25">
      <c r="A38" t="s">
        <v>218</v>
      </c>
    </row>
    <row r="39" spans="1:23" ht="18" x14ac:dyDescent="0.35">
      <c r="A39" t="s">
        <v>219</v>
      </c>
    </row>
    <row r="40" spans="1:23" x14ac:dyDescent="0.25">
      <c r="A40" t="s">
        <v>461</v>
      </c>
    </row>
    <row r="41" spans="1:23" x14ac:dyDescent="0.25">
      <c r="A41" t="s">
        <v>460</v>
      </c>
    </row>
    <row r="43" spans="1:23" x14ac:dyDescent="0.25">
      <c r="K43" t="s">
        <v>477</v>
      </c>
    </row>
    <row r="45" spans="1:23" x14ac:dyDescent="0.25">
      <c r="D45" t="s">
        <v>38</v>
      </c>
      <c r="L45" t="s">
        <v>39</v>
      </c>
      <c r="T45" t="s">
        <v>40</v>
      </c>
    </row>
    <row r="47" spans="1:23" x14ac:dyDescent="0.25">
      <c r="A47" t="s">
        <v>462</v>
      </c>
      <c r="B47" t="s">
        <v>463</v>
      </c>
      <c r="C47" t="s">
        <v>464</v>
      </c>
      <c r="D47" t="s">
        <v>465</v>
      </c>
      <c r="E47" t="s">
        <v>466</v>
      </c>
      <c r="F47" t="s">
        <v>467</v>
      </c>
      <c r="G47" t="s">
        <v>468</v>
      </c>
      <c r="I47" t="s">
        <v>462</v>
      </c>
      <c r="J47" t="s">
        <v>463</v>
      </c>
      <c r="K47" t="s">
        <v>464</v>
      </c>
      <c r="L47" t="s">
        <v>465</v>
      </c>
      <c r="M47" t="s">
        <v>466</v>
      </c>
      <c r="N47" t="s">
        <v>467</v>
      </c>
      <c r="O47" t="s">
        <v>468</v>
      </c>
      <c r="Q47" t="s">
        <v>462</v>
      </c>
      <c r="R47" t="s">
        <v>463</v>
      </c>
      <c r="S47" t="s">
        <v>464</v>
      </c>
      <c r="T47" t="s">
        <v>465</v>
      </c>
      <c r="U47" t="s">
        <v>466</v>
      </c>
      <c r="V47" t="s">
        <v>467</v>
      </c>
      <c r="W47" t="s">
        <v>468</v>
      </c>
    </row>
    <row r="48" spans="1:23" x14ac:dyDescent="0.25">
      <c r="A48">
        <v>0.03</v>
      </c>
      <c r="B48">
        <v>-0.32200000000000001</v>
      </c>
      <c r="C48">
        <v>-0.32900000000000001</v>
      </c>
      <c r="D48">
        <v>-0.39400000000000002</v>
      </c>
      <c r="E48">
        <v>-2.9000000000000001E-2</v>
      </c>
      <c r="F48">
        <v>-0.14199999999999999</v>
      </c>
      <c r="G48">
        <v>-0.08</v>
      </c>
      <c r="I48">
        <v>0.03</v>
      </c>
      <c r="J48">
        <v>-0.78500000000000003</v>
      </c>
      <c r="K48">
        <v>-0.82099999999999995</v>
      </c>
      <c r="L48">
        <v>-0.65200000000000002</v>
      </c>
      <c r="M48">
        <v>-7.0000000000000007E-2</v>
      </c>
      <c r="N48">
        <v>-4.3999999999999997E-2</v>
      </c>
      <c r="O48">
        <v>5.0999999999999997E-2</v>
      </c>
      <c r="Q48">
        <v>0.03</v>
      </c>
      <c r="R48">
        <v>-0.82299999999999995</v>
      </c>
      <c r="S48">
        <v>-0.69799999999999995</v>
      </c>
      <c r="T48">
        <v>-0.64300000000000002</v>
      </c>
      <c r="U48">
        <v>-0.58499999999999996</v>
      </c>
      <c r="V48">
        <v>-0.55300000000000005</v>
      </c>
      <c r="W48">
        <v>-0.372</v>
      </c>
    </row>
    <row r="49" spans="1:23" x14ac:dyDescent="0.25">
      <c r="A49">
        <v>0.17</v>
      </c>
      <c r="B49">
        <v>-0.47</v>
      </c>
      <c r="C49">
        <v>-0.52700000000000002</v>
      </c>
      <c r="D49">
        <v>-0.40799999999999997</v>
      </c>
      <c r="E49">
        <v>-0.109</v>
      </c>
      <c r="F49">
        <v>-0.159</v>
      </c>
      <c r="G49">
        <v>-0.183</v>
      </c>
      <c r="I49">
        <v>0.17</v>
      </c>
      <c r="J49">
        <v>-0.80400000000000005</v>
      </c>
      <c r="L49">
        <v>-0.65700000000000003</v>
      </c>
      <c r="M49">
        <v>-0.41099999999999998</v>
      </c>
      <c r="N49">
        <v>-0.126</v>
      </c>
      <c r="O49">
        <v>-0.16500000000000001</v>
      </c>
      <c r="Q49">
        <v>0.17</v>
      </c>
      <c r="R49">
        <v>-0.63300000000000001</v>
      </c>
      <c r="S49">
        <v>-0.89500000000000002</v>
      </c>
      <c r="T49">
        <v>-0.57699999999999996</v>
      </c>
      <c r="U49">
        <v>-0.55800000000000005</v>
      </c>
      <c r="V49">
        <v>-0.52</v>
      </c>
      <c r="W49">
        <v>-0.433</v>
      </c>
    </row>
    <row r="50" spans="1:23" x14ac:dyDescent="0.25">
      <c r="A50">
        <v>0.33</v>
      </c>
      <c r="B50">
        <v>-0.63300000000000001</v>
      </c>
      <c r="C50">
        <v>-0.62</v>
      </c>
      <c r="D50">
        <v>-0.61399999999999999</v>
      </c>
      <c r="E50">
        <v>-0.36499999999999999</v>
      </c>
      <c r="F50">
        <v>-0.438</v>
      </c>
      <c r="G50">
        <v>-0.254</v>
      </c>
      <c r="I50">
        <v>0.33</v>
      </c>
      <c r="J50">
        <v>-1.093</v>
      </c>
      <c r="K50">
        <v>-1.004</v>
      </c>
      <c r="L50">
        <v>-0.75700000000000001</v>
      </c>
      <c r="M50">
        <v>-0.47899999999999998</v>
      </c>
      <c r="N50">
        <v>-0.30199999999999999</v>
      </c>
      <c r="O50">
        <v>-8.3000000000000004E-2</v>
      </c>
      <c r="Q50">
        <v>0.33</v>
      </c>
      <c r="R50">
        <v>-1.3460000000000001</v>
      </c>
      <c r="S50">
        <v>-1.141</v>
      </c>
      <c r="T50">
        <v>-1.0029999999999999</v>
      </c>
      <c r="U50">
        <v>-0.61899999999999999</v>
      </c>
      <c r="V50">
        <v>-0.66400000000000003</v>
      </c>
      <c r="W50">
        <v>-0.47799999999999998</v>
      </c>
    </row>
    <row r="51" spans="1:23" x14ac:dyDescent="0.25">
      <c r="A51">
        <v>0.5</v>
      </c>
      <c r="B51">
        <v>-0.70599999999999996</v>
      </c>
      <c r="C51">
        <v>-0.72099999999999997</v>
      </c>
      <c r="D51">
        <v>-0.58199999999999996</v>
      </c>
      <c r="E51">
        <v>-0.31900000000000001</v>
      </c>
      <c r="F51">
        <v>-0.308</v>
      </c>
      <c r="G51">
        <v>-0.34699999999999998</v>
      </c>
      <c r="I51">
        <v>0.5</v>
      </c>
      <c r="J51">
        <v>-1.1779999999999999</v>
      </c>
      <c r="K51">
        <v>-0.80700000000000005</v>
      </c>
      <c r="L51">
        <v>-0.77600000000000002</v>
      </c>
      <c r="M51">
        <v>-0.54700000000000004</v>
      </c>
      <c r="N51">
        <v>-0.219</v>
      </c>
      <c r="O51">
        <v>-0.18099999999999999</v>
      </c>
      <c r="Q51">
        <v>0.5</v>
      </c>
      <c r="R51">
        <v>-1.234</v>
      </c>
      <c r="S51">
        <v>-1.2549999999999999</v>
      </c>
      <c r="T51">
        <v>-1.0620000000000001</v>
      </c>
      <c r="U51">
        <v>-0.67700000000000005</v>
      </c>
      <c r="V51">
        <v>-0.76700000000000002</v>
      </c>
      <c r="W51">
        <v>-0.59399999999999997</v>
      </c>
    </row>
    <row r="52" spans="1:23" x14ac:dyDescent="0.25">
      <c r="A52">
        <v>0.67</v>
      </c>
      <c r="B52">
        <v>-0.79800000000000004</v>
      </c>
      <c r="C52">
        <v>-0.78400000000000003</v>
      </c>
      <c r="D52">
        <v>-0.82699999999999996</v>
      </c>
      <c r="E52">
        <v>-0.34599999999999997</v>
      </c>
      <c r="F52">
        <v>-0.47199999999999998</v>
      </c>
      <c r="G52">
        <v>-0.36499999999999999</v>
      </c>
      <c r="I52">
        <v>0.67</v>
      </c>
      <c r="J52">
        <v>-1.137</v>
      </c>
      <c r="K52">
        <v>-0.88100000000000001</v>
      </c>
      <c r="L52">
        <v>-0.93500000000000005</v>
      </c>
      <c r="M52">
        <v>-0.55800000000000005</v>
      </c>
      <c r="N52">
        <v>-0.35699999999999998</v>
      </c>
      <c r="O52">
        <v>-0.23599999999999999</v>
      </c>
      <c r="Q52">
        <v>0.67</v>
      </c>
      <c r="R52">
        <v>-1.2330000000000001</v>
      </c>
      <c r="S52">
        <v>-1.3109999999999999</v>
      </c>
      <c r="T52">
        <v>-1.282</v>
      </c>
      <c r="U52">
        <v>-0.749</v>
      </c>
      <c r="V52">
        <v>-0.71499999999999997</v>
      </c>
      <c r="W52">
        <v>-0.60899999999999999</v>
      </c>
    </row>
    <row r="53" spans="1:23" x14ac:dyDescent="0.25">
      <c r="A53">
        <v>0.83</v>
      </c>
      <c r="B53">
        <v>-0.85299999999999998</v>
      </c>
      <c r="C53">
        <v>-0.85899999999999999</v>
      </c>
      <c r="D53">
        <v>-0.90500000000000003</v>
      </c>
      <c r="E53">
        <v>-0.38600000000000001</v>
      </c>
      <c r="F53">
        <v>-0.501</v>
      </c>
      <c r="G53">
        <v>-0.39300000000000002</v>
      </c>
      <c r="I53">
        <v>0.83</v>
      </c>
      <c r="J53">
        <v>-1.1619999999999999</v>
      </c>
      <c r="K53">
        <v>-1.7</v>
      </c>
      <c r="L53">
        <v>-1.7050000000000001</v>
      </c>
      <c r="M53">
        <v>-0.64300000000000002</v>
      </c>
      <c r="N53">
        <v>-0.28100000000000003</v>
      </c>
      <c r="O53">
        <v>-0.34100000000000003</v>
      </c>
      <c r="Q53">
        <v>0.83</v>
      </c>
      <c r="R53">
        <v>-1.431</v>
      </c>
      <c r="S53">
        <v>-1.3440000000000001</v>
      </c>
      <c r="T53">
        <v>-1.306</v>
      </c>
      <c r="U53">
        <v>-0.72299999999999998</v>
      </c>
      <c r="V53">
        <v>-0.73099999999999998</v>
      </c>
      <c r="W53">
        <v>-0.63800000000000001</v>
      </c>
    </row>
    <row r="54" spans="1:23" x14ac:dyDescent="0.25">
      <c r="A54">
        <v>1</v>
      </c>
      <c r="B54">
        <v>-1.014</v>
      </c>
      <c r="C54">
        <v>-0.99199999999999999</v>
      </c>
      <c r="D54">
        <v>-0.91700000000000004</v>
      </c>
      <c r="E54">
        <v>-0.50600000000000001</v>
      </c>
      <c r="F54">
        <v>-0.53800000000000003</v>
      </c>
      <c r="G54">
        <v>-0.371</v>
      </c>
      <c r="I54">
        <v>1</v>
      </c>
      <c r="J54">
        <v>-1.2070000000000001</v>
      </c>
      <c r="K54">
        <v>-1.9039999999999999</v>
      </c>
      <c r="L54">
        <v>-1.77</v>
      </c>
      <c r="M54">
        <v>-0.68799999999999994</v>
      </c>
      <c r="N54">
        <v>-0.36599999999999999</v>
      </c>
      <c r="O54">
        <v>-0.32100000000000001</v>
      </c>
      <c r="Q54">
        <v>1</v>
      </c>
      <c r="R54">
        <v>-1.359</v>
      </c>
      <c r="S54">
        <v>-1.2849999999999999</v>
      </c>
      <c r="T54">
        <v>-1.2290000000000001</v>
      </c>
      <c r="U54">
        <v>-0.77300000000000002</v>
      </c>
      <c r="V54">
        <v>-0.73099999999999998</v>
      </c>
      <c r="W54">
        <v>-0.66300000000000003</v>
      </c>
    </row>
    <row r="56" spans="1:23" x14ac:dyDescent="0.25">
      <c r="D56" t="s">
        <v>41</v>
      </c>
      <c r="L56" t="s">
        <v>42</v>
      </c>
      <c r="T56" t="s">
        <v>43</v>
      </c>
    </row>
    <row r="58" spans="1:23" x14ac:dyDescent="0.25">
      <c r="A58" t="s">
        <v>462</v>
      </c>
      <c r="B58" t="s">
        <v>463</v>
      </c>
      <c r="C58" t="s">
        <v>464</v>
      </c>
      <c r="D58" t="s">
        <v>465</v>
      </c>
      <c r="E58" t="s">
        <v>466</v>
      </c>
      <c r="F58" t="s">
        <v>467</v>
      </c>
      <c r="G58" t="s">
        <v>468</v>
      </c>
      <c r="I58" t="s">
        <v>462</v>
      </c>
      <c r="J58" t="s">
        <v>463</v>
      </c>
      <c r="K58" t="s">
        <v>464</v>
      </c>
      <c r="L58" t="s">
        <v>465</v>
      </c>
      <c r="M58" t="s">
        <v>466</v>
      </c>
      <c r="N58" t="s">
        <v>467</v>
      </c>
      <c r="O58" t="s">
        <v>468</v>
      </c>
      <c r="Q58" t="s">
        <v>462</v>
      </c>
      <c r="R58" t="s">
        <v>463</v>
      </c>
      <c r="S58" t="s">
        <v>464</v>
      </c>
      <c r="T58" t="s">
        <v>465</v>
      </c>
      <c r="U58" t="s">
        <v>466</v>
      </c>
      <c r="V58" t="s">
        <v>467</v>
      </c>
      <c r="W58" t="s">
        <v>468</v>
      </c>
    </row>
    <row r="59" spans="1:23" x14ac:dyDescent="0.25">
      <c r="A59">
        <v>0.03</v>
      </c>
      <c r="B59">
        <v>-0.31900000000000001</v>
      </c>
      <c r="C59">
        <v>-0.32800000000000001</v>
      </c>
      <c r="D59">
        <v>-0.30199999999999999</v>
      </c>
      <c r="E59">
        <v>-0.183</v>
      </c>
      <c r="F59">
        <v>-0.17100000000000001</v>
      </c>
      <c r="G59">
        <v>-0.11899999999999999</v>
      </c>
      <c r="I59">
        <v>0.03</v>
      </c>
      <c r="J59">
        <v>-0.54900000000000004</v>
      </c>
      <c r="K59">
        <v>-0.88200000000000001</v>
      </c>
      <c r="L59">
        <v>-0.88900000000000001</v>
      </c>
      <c r="M59">
        <v>-0.16900000000000001</v>
      </c>
      <c r="N59">
        <v>-0.185</v>
      </c>
      <c r="O59">
        <v>-0.30299999999999999</v>
      </c>
      <c r="Q59">
        <v>0.03</v>
      </c>
      <c r="R59">
        <v>-0.6</v>
      </c>
      <c r="S59">
        <v>-0.58299999999999996</v>
      </c>
      <c r="T59">
        <v>-0.442</v>
      </c>
    </row>
    <row r="60" spans="1:23" x14ac:dyDescent="0.25">
      <c r="A60">
        <v>0.17</v>
      </c>
      <c r="B60">
        <v>-0.38700000000000001</v>
      </c>
      <c r="C60">
        <v>-0.42899999999999999</v>
      </c>
      <c r="D60">
        <v>-0.41599999999999998</v>
      </c>
      <c r="E60">
        <v>-0.30499999999999999</v>
      </c>
      <c r="F60">
        <v>-0.17899999999999999</v>
      </c>
      <c r="G60">
        <v>-0.17899999999999999</v>
      </c>
      <c r="I60">
        <v>0.17</v>
      </c>
      <c r="J60">
        <v>-0.42799999999999999</v>
      </c>
      <c r="K60">
        <v>-0.94899999999999995</v>
      </c>
      <c r="L60">
        <v>-0.92500000000000004</v>
      </c>
      <c r="M60">
        <v>-0.27700000000000002</v>
      </c>
      <c r="N60">
        <v>-0.20499999999999999</v>
      </c>
      <c r="O60">
        <v>-0.27400000000000002</v>
      </c>
      <c r="Q60">
        <v>0.17</v>
      </c>
      <c r="R60">
        <v>-0.55700000000000005</v>
      </c>
      <c r="S60">
        <v>-0.622</v>
      </c>
      <c r="T60">
        <v>-0.55500000000000005</v>
      </c>
      <c r="U60">
        <v>-0.45100000000000001</v>
      </c>
      <c r="V60">
        <v>-0.497</v>
      </c>
      <c r="W60">
        <v>-0.47699999999999998</v>
      </c>
    </row>
    <row r="61" spans="1:23" x14ac:dyDescent="0.25">
      <c r="A61">
        <v>0.33</v>
      </c>
      <c r="B61">
        <v>-0.50600000000000001</v>
      </c>
      <c r="C61">
        <v>-0.439</v>
      </c>
      <c r="D61">
        <v>-0.51800000000000002</v>
      </c>
      <c r="E61">
        <v>-0.22800000000000001</v>
      </c>
      <c r="F61">
        <v>-0.21099999999999999</v>
      </c>
      <c r="G61">
        <v>-0.121</v>
      </c>
      <c r="I61">
        <v>0.33</v>
      </c>
      <c r="J61">
        <v>-0.81399999999999995</v>
      </c>
      <c r="K61">
        <v>-1.0489999999999999</v>
      </c>
      <c r="L61">
        <v>-0.89700000000000002</v>
      </c>
      <c r="M61">
        <v>-0.28599999999999998</v>
      </c>
      <c r="N61">
        <v>-0.188</v>
      </c>
      <c r="O61">
        <v>-0.33100000000000002</v>
      </c>
      <c r="Q61">
        <v>0.33</v>
      </c>
      <c r="R61">
        <v>-0.63900000000000001</v>
      </c>
      <c r="S61">
        <v>-0.67800000000000005</v>
      </c>
      <c r="T61">
        <v>-0.58599999999999997</v>
      </c>
      <c r="U61">
        <v>-0.29699999999999999</v>
      </c>
      <c r="V61">
        <v>-0.496</v>
      </c>
      <c r="W61">
        <v>-0.42599999999999999</v>
      </c>
    </row>
    <row r="62" spans="1:23" x14ac:dyDescent="0.25">
      <c r="A62">
        <v>0.5</v>
      </c>
      <c r="B62">
        <v>-0.61199999999999999</v>
      </c>
      <c r="C62">
        <v>-0.48799999999999999</v>
      </c>
      <c r="D62">
        <v>-0.54500000000000004</v>
      </c>
      <c r="E62">
        <v>-0.35499999999999998</v>
      </c>
      <c r="F62">
        <v>-0.33200000000000002</v>
      </c>
      <c r="G62">
        <v>-0.23200000000000001</v>
      </c>
      <c r="I62">
        <v>0.5</v>
      </c>
      <c r="J62">
        <v>-0.85199999999999998</v>
      </c>
      <c r="K62">
        <v>-1.1930000000000001</v>
      </c>
      <c r="L62">
        <v>-0.99</v>
      </c>
      <c r="M62">
        <v>-0.378</v>
      </c>
      <c r="N62">
        <v>-0.23899999999999999</v>
      </c>
      <c r="O62">
        <v>-0.38200000000000001</v>
      </c>
      <c r="Q62">
        <v>0.5</v>
      </c>
      <c r="R62">
        <v>-0.57799999999999996</v>
      </c>
      <c r="S62">
        <v>-0.65400000000000003</v>
      </c>
      <c r="T62">
        <v>-0.67400000000000004</v>
      </c>
      <c r="U62">
        <v>-0.29899999999999999</v>
      </c>
      <c r="V62">
        <v>-0.438</v>
      </c>
      <c r="W62">
        <v>-0.42</v>
      </c>
    </row>
    <row r="63" spans="1:23" x14ac:dyDescent="0.25">
      <c r="A63">
        <v>0.67</v>
      </c>
      <c r="B63">
        <v>-0.79300000000000004</v>
      </c>
      <c r="C63">
        <v>-0.746</v>
      </c>
      <c r="D63">
        <v>-0.68300000000000005</v>
      </c>
      <c r="E63">
        <v>-0.38700000000000001</v>
      </c>
      <c r="F63">
        <v>-0.26900000000000002</v>
      </c>
      <c r="G63">
        <v>-0.14399999999999999</v>
      </c>
      <c r="I63">
        <v>0.67</v>
      </c>
      <c r="J63">
        <v>-0.99099999999999999</v>
      </c>
      <c r="K63">
        <v>-1.2749999999999999</v>
      </c>
      <c r="L63">
        <v>-1.111</v>
      </c>
      <c r="M63">
        <v>-0.41099999999999998</v>
      </c>
      <c r="N63">
        <v>-0.28799999999999998</v>
      </c>
      <c r="O63">
        <v>-0.40699999999999997</v>
      </c>
      <c r="Q63">
        <v>0.67</v>
      </c>
      <c r="R63">
        <v>-0.72299999999999998</v>
      </c>
      <c r="S63">
        <v>-0.754</v>
      </c>
      <c r="T63">
        <v>-0.68</v>
      </c>
      <c r="U63">
        <v>-0.47599999999999998</v>
      </c>
      <c r="V63">
        <v>-0.38400000000000001</v>
      </c>
      <c r="W63">
        <v>-0.41299999999999998</v>
      </c>
    </row>
    <row r="64" spans="1:23" x14ac:dyDescent="0.25">
      <c r="A64">
        <v>0.83</v>
      </c>
      <c r="B64">
        <v>-0.80700000000000005</v>
      </c>
      <c r="C64">
        <v>-0.76800000000000002</v>
      </c>
      <c r="D64">
        <v>-0.76</v>
      </c>
      <c r="E64">
        <v>-0.38</v>
      </c>
      <c r="F64">
        <v>-0.33500000000000002</v>
      </c>
      <c r="G64">
        <v>-0.27200000000000002</v>
      </c>
      <c r="I64">
        <v>0.83</v>
      </c>
      <c r="J64">
        <v>-0.98699999999999999</v>
      </c>
      <c r="K64">
        <v>-1.073</v>
      </c>
      <c r="L64">
        <v>-1.4159999999999999</v>
      </c>
      <c r="M64">
        <v>-0.45600000000000002</v>
      </c>
      <c r="N64">
        <v>-0.38600000000000001</v>
      </c>
      <c r="O64">
        <v>-0.51600000000000001</v>
      </c>
      <c r="Q64">
        <v>0.83</v>
      </c>
      <c r="R64">
        <v>-0.75</v>
      </c>
      <c r="S64">
        <v>-0.59499999999999997</v>
      </c>
      <c r="T64">
        <v>-0.71799999999999997</v>
      </c>
      <c r="U64">
        <v>-0.433</v>
      </c>
      <c r="V64">
        <v>-0.33400000000000002</v>
      </c>
      <c r="W64">
        <v>-0.36499999999999999</v>
      </c>
    </row>
    <row r="65" spans="1:23" x14ac:dyDescent="0.25">
      <c r="A65">
        <v>1</v>
      </c>
      <c r="B65">
        <v>-0.91500000000000004</v>
      </c>
      <c r="C65">
        <v>-0.81200000000000006</v>
      </c>
      <c r="D65">
        <v>-0.878</v>
      </c>
      <c r="E65">
        <v>-0.53</v>
      </c>
      <c r="F65">
        <v>-0.495</v>
      </c>
      <c r="G65">
        <v>-0.311</v>
      </c>
      <c r="I65">
        <v>1</v>
      </c>
      <c r="J65">
        <v>-1.1830000000000001</v>
      </c>
      <c r="K65">
        <v>-1.1559999999999999</v>
      </c>
      <c r="L65">
        <v>-1.619</v>
      </c>
      <c r="M65">
        <v>-0.59499999999999997</v>
      </c>
      <c r="N65">
        <v>-0.34200000000000003</v>
      </c>
      <c r="O65">
        <v>-0.50600000000000001</v>
      </c>
      <c r="Q65">
        <v>1</v>
      </c>
      <c r="R65">
        <v>-0.71599999999999997</v>
      </c>
      <c r="S65">
        <v>-0.755</v>
      </c>
      <c r="T65">
        <v>-0.79400000000000004</v>
      </c>
      <c r="U65">
        <v>-0.5</v>
      </c>
      <c r="V65">
        <v>-0.35599999999999998</v>
      </c>
      <c r="W65">
        <v>-0.27200000000000002</v>
      </c>
    </row>
    <row r="67" spans="1:23" x14ac:dyDescent="0.25">
      <c r="K67" t="s">
        <v>478</v>
      </c>
    </row>
    <row r="69" spans="1:23" x14ac:dyDescent="0.25">
      <c r="D69" t="s">
        <v>38</v>
      </c>
      <c r="L69" t="s">
        <v>39</v>
      </c>
      <c r="T69" t="s">
        <v>40</v>
      </c>
    </row>
    <row r="71" spans="1:23" x14ac:dyDescent="0.25">
      <c r="A71" t="s">
        <v>462</v>
      </c>
      <c r="B71" t="s">
        <v>463</v>
      </c>
      <c r="C71" t="s">
        <v>464</v>
      </c>
      <c r="D71" t="s">
        <v>465</v>
      </c>
      <c r="E71" t="s">
        <v>466</v>
      </c>
      <c r="F71" t="s">
        <v>467</v>
      </c>
      <c r="G71" t="s">
        <v>468</v>
      </c>
      <c r="I71" t="s">
        <v>462</v>
      </c>
      <c r="J71" t="s">
        <v>463</v>
      </c>
      <c r="K71" t="s">
        <v>464</v>
      </c>
      <c r="L71" t="s">
        <v>465</v>
      </c>
      <c r="M71" t="s">
        <v>466</v>
      </c>
      <c r="N71" t="s">
        <v>467</v>
      </c>
      <c r="O71" t="s">
        <v>468</v>
      </c>
      <c r="Q71" t="s">
        <v>462</v>
      </c>
      <c r="R71" t="s">
        <v>463</v>
      </c>
      <c r="S71" t="s">
        <v>464</v>
      </c>
      <c r="T71" t="s">
        <v>465</v>
      </c>
      <c r="U71" t="s">
        <v>466</v>
      </c>
      <c r="V71" t="s">
        <v>467</v>
      </c>
      <c r="W71" t="s">
        <v>468</v>
      </c>
    </row>
    <row r="72" spans="1:23" x14ac:dyDescent="0.25">
      <c r="A72">
        <v>0.03</v>
      </c>
      <c r="B72">
        <v>-0.24399999999999999</v>
      </c>
      <c r="C72">
        <v>-0.30399999999999999</v>
      </c>
      <c r="D72">
        <v>-0.41299999999999998</v>
      </c>
      <c r="E72">
        <v>-0.154</v>
      </c>
      <c r="F72">
        <v>-0.26900000000000002</v>
      </c>
      <c r="G72">
        <v>-0.24399999999999999</v>
      </c>
      <c r="I72">
        <v>0.03</v>
      </c>
      <c r="J72">
        <v>-0.52200000000000002</v>
      </c>
      <c r="K72">
        <v>-0.223</v>
      </c>
      <c r="L72">
        <v>-0.47599999999999998</v>
      </c>
      <c r="M72">
        <v>-0.216</v>
      </c>
      <c r="N72">
        <v>-0.02</v>
      </c>
      <c r="O72">
        <v>-1.4999999999999999E-2</v>
      </c>
      <c r="Q72">
        <v>0.03</v>
      </c>
      <c r="R72">
        <v>-0.34899999999999998</v>
      </c>
      <c r="S72">
        <v>-0.55600000000000005</v>
      </c>
      <c r="T72">
        <v>-0.58199999999999996</v>
      </c>
      <c r="U72">
        <v>-0.372</v>
      </c>
      <c r="V72">
        <v>-0.443</v>
      </c>
      <c r="W72">
        <v>-0.307</v>
      </c>
    </row>
    <row r="73" spans="1:23" x14ac:dyDescent="0.25">
      <c r="A73">
        <v>0.17</v>
      </c>
      <c r="B73">
        <v>-0.438</v>
      </c>
      <c r="C73">
        <v>-0.35599999999999998</v>
      </c>
      <c r="D73">
        <v>-0.49399999999999999</v>
      </c>
      <c r="E73">
        <v>-0.152</v>
      </c>
      <c r="F73">
        <v>-0.29799999999999999</v>
      </c>
      <c r="G73">
        <v>-0.30599999999999999</v>
      </c>
      <c r="I73">
        <v>0.17</v>
      </c>
      <c r="J73">
        <v>-0.52700000000000002</v>
      </c>
      <c r="K73">
        <v>-0.27600000000000002</v>
      </c>
      <c r="L73">
        <v>-0.31</v>
      </c>
      <c r="M73">
        <v>-0.24099999999999999</v>
      </c>
      <c r="N73">
        <v>-0.17899999999999999</v>
      </c>
      <c r="O73">
        <v>-6.6000000000000003E-2</v>
      </c>
      <c r="Q73">
        <v>0.17</v>
      </c>
      <c r="R73">
        <v>-0.49199999999999999</v>
      </c>
      <c r="S73">
        <v>-0.71599999999999997</v>
      </c>
      <c r="T73">
        <v>-0.69299999999999995</v>
      </c>
      <c r="U73">
        <v>-0.42899999999999999</v>
      </c>
      <c r="V73">
        <v>-0.41099999999999998</v>
      </c>
      <c r="W73">
        <v>-0.48</v>
      </c>
    </row>
    <row r="74" spans="1:23" x14ac:dyDescent="0.25">
      <c r="A74">
        <v>0.33</v>
      </c>
      <c r="B74">
        <v>-0.44400000000000001</v>
      </c>
      <c r="C74">
        <v>-0.54200000000000004</v>
      </c>
      <c r="D74">
        <v>-0.59099999999999997</v>
      </c>
      <c r="E74">
        <v>-0.16600000000000001</v>
      </c>
      <c r="F74">
        <v>-0.36199999999999999</v>
      </c>
      <c r="G74">
        <v>-0.28199999999999997</v>
      </c>
      <c r="I74">
        <v>0.33</v>
      </c>
      <c r="J74">
        <v>-0.52300000000000002</v>
      </c>
      <c r="K74">
        <v>-0.49299999999999999</v>
      </c>
      <c r="L74">
        <v>-0.34200000000000003</v>
      </c>
      <c r="M74">
        <v>-0.26900000000000002</v>
      </c>
      <c r="N74">
        <v>-0.13900000000000001</v>
      </c>
      <c r="O74">
        <v>-9.9000000000000005E-2</v>
      </c>
      <c r="Q74">
        <v>0.33</v>
      </c>
      <c r="R74">
        <v>-0.56200000000000006</v>
      </c>
      <c r="S74">
        <v>-0.77200000000000002</v>
      </c>
      <c r="T74">
        <v>-0.72799999999999998</v>
      </c>
      <c r="U74">
        <v>-0.41699999999999998</v>
      </c>
      <c r="V74">
        <v>-0.45200000000000001</v>
      </c>
      <c r="W74">
        <v>-0.46300000000000002</v>
      </c>
    </row>
    <row r="75" spans="1:23" x14ac:dyDescent="0.25">
      <c r="A75">
        <v>0.67</v>
      </c>
      <c r="B75">
        <v>-0.56499999999999995</v>
      </c>
      <c r="C75">
        <v>-0.63</v>
      </c>
      <c r="D75">
        <v>-0.67700000000000005</v>
      </c>
      <c r="E75">
        <v>-0.20899999999999999</v>
      </c>
      <c r="F75">
        <v>-0.33500000000000002</v>
      </c>
      <c r="G75">
        <v>-0.29899999999999999</v>
      </c>
      <c r="I75">
        <v>0.67</v>
      </c>
      <c r="J75">
        <v>-0.78600000000000003</v>
      </c>
      <c r="K75">
        <v>-0.60099999999999998</v>
      </c>
      <c r="L75">
        <v>-0.48099999999999998</v>
      </c>
      <c r="M75">
        <v>-0.27700000000000002</v>
      </c>
      <c r="N75">
        <v>-0.16500000000000001</v>
      </c>
      <c r="O75">
        <v>-7.0000000000000007E-2</v>
      </c>
      <c r="Q75">
        <v>0.67</v>
      </c>
      <c r="R75">
        <v>-0.73</v>
      </c>
      <c r="S75">
        <v>-0.77200000000000002</v>
      </c>
      <c r="T75">
        <v>-0.77800000000000002</v>
      </c>
      <c r="U75">
        <v>-0.48899999999999999</v>
      </c>
      <c r="V75">
        <v>-0.36599999999999999</v>
      </c>
      <c r="W75">
        <v>-0.433</v>
      </c>
    </row>
    <row r="76" spans="1:23" x14ac:dyDescent="0.25">
      <c r="A76">
        <v>1</v>
      </c>
      <c r="B76">
        <v>-0.76500000000000001</v>
      </c>
      <c r="C76">
        <v>-0.73799999999999999</v>
      </c>
      <c r="D76">
        <v>-0.79400000000000004</v>
      </c>
      <c r="E76">
        <v>-0.2</v>
      </c>
      <c r="F76">
        <v>-0.35899999999999999</v>
      </c>
      <c r="G76">
        <v>-0.308</v>
      </c>
      <c r="I76">
        <v>1</v>
      </c>
      <c r="J76">
        <v>-0.89600000000000002</v>
      </c>
      <c r="K76">
        <v>-0.82099999999999995</v>
      </c>
      <c r="L76">
        <v>-0.64</v>
      </c>
      <c r="M76">
        <v>-0.29399999999999998</v>
      </c>
      <c r="N76">
        <v>-0.10199999999999999</v>
      </c>
      <c r="O76">
        <v>-7.8E-2</v>
      </c>
      <c r="Q76">
        <v>1</v>
      </c>
      <c r="R76">
        <v>-0.59</v>
      </c>
      <c r="S76">
        <v>-0.85699999999999998</v>
      </c>
      <c r="T76">
        <v>-0.84199999999999997</v>
      </c>
      <c r="U76">
        <v>-0.44500000000000001</v>
      </c>
      <c r="V76">
        <v>-0.50900000000000001</v>
      </c>
      <c r="W76">
        <v>-0.46600000000000003</v>
      </c>
    </row>
    <row r="77" spans="1:23" x14ac:dyDescent="0.25">
      <c r="A77">
        <v>1.5</v>
      </c>
      <c r="B77">
        <v>-0.81499999999999995</v>
      </c>
      <c r="C77">
        <v>-0.80400000000000005</v>
      </c>
      <c r="D77">
        <v>-0.85699999999999998</v>
      </c>
      <c r="E77">
        <v>-0.26900000000000002</v>
      </c>
      <c r="F77">
        <v>-0.32700000000000001</v>
      </c>
      <c r="G77">
        <v>-0.312</v>
      </c>
      <c r="I77">
        <v>1.5</v>
      </c>
      <c r="J77">
        <v>-1.208</v>
      </c>
      <c r="K77">
        <v>-0.91</v>
      </c>
      <c r="M77">
        <v>-0.252</v>
      </c>
      <c r="N77">
        <v>-0.122</v>
      </c>
      <c r="O77">
        <v>-5.0999999999999997E-2</v>
      </c>
      <c r="Q77">
        <v>1.5</v>
      </c>
      <c r="R77">
        <v>-0.73599999999999999</v>
      </c>
      <c r="S77">
        <v>-0.86299999999999999</v>
      </c>
      <c r="U77">
        <v>-0.47299999999999998</v>
      </c>
      <c r="V77">
        <v>-0.50800000000000001</v>
      </c>
      <c r="W77">
        <v>-0.49199999999999999</v>
      </c>
    </row>
    <row r="78" spans="1:23" x14ac:dyDescent="0.25">
      <c r="A78">
        <v>2</v>
      </c>
      <c r="B78">
        <v>-0.996</v>
      </c>
      <c r="C78">
        <v>-0.93500000000000005</v>
      </c>
      <c r="D78">
        <v>-1.042</v>
      </c>
      <c r="E78">
        <v>-0.254</v>
      </c>
      <c r="F78">
        <v>-0.34899999999999998</v>
      </c>
      <c r="G78">
        <v>-0.29499999999999998</v>
      </c>
      <c r="I78">
        <v>2</v>
      </c>
      <c r="J78">
        <v>-1.3049999999999999</v>
      </c>
      <c r="K78">
        <v>-1.0840000000000001</v>
      </c>
      <c r="L78">
        <v>-0.90500000000000003</v>
      </c>
      <c r="M78">
        <v>-0.252</v>
      </c>
      <c r="N78">
        <v>-6.7000000000000004E-2</v>
      </c>
      <c r="O78">
        <v>-5.2999999999999999E-2</v>
      </c>
      <c r="Q78">
        <v>2</v>
      </c>
      <c r="R78">
        <v>-0.72899999999999998</v>
      </c>
      <c r="S78">
        <v>-0.996</v>
      </c>
      <c r="T78">
        <v>-0.88100000000000001</v>
      </c>
      <c r="U78">
        <v>-0.39900000000000002</v>
      </c>
      <c r="V78">
        <v>-0.5</v>
      </c>
      <c r="W78">
        <v>-0.49399999999999999</v>
      </c>
    </row>
    <row r="80" spans="1:23" x14ac:dyDescent="0.25">
      <c r="D80" t="s">
        <v>41</v>
      </c>
      <c r="L80" t="s">
        <v>42</v>
      </c>
      <c r="T80" t="s">
        <v>43</v>
      </c>
    </row>
    <row r="82" spans="1:23" x14ac:dyDescent="0.25">
      <c r="A82" t="s">
        <v>462</v>
      </c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  <c r="I82" t="s">
        <v>462</v>
      </c>
      <c r="J82" t="s">
        <v>463</v>
      </c>
      <c r="K82" t="s">
        <v>464</v>
      </c>
      <c r="L82" t="s">
        <v>465</v>
      </c>
      <c r="M82" t="s">
        <v>466</v>
      </c>
      <c r="N82" t="s">
        <v>467</v>
      </c>
      <c r="O82" t="s">
        <v>468</v>
      </c>
      <c r="Q82" t="s">
        <v>462</v>
      </c>
      <c r="R82" t="s">
        <v>463</v>
      </c>
      <c r="S82" t="s">
        <v>464</v>
      </c>
      <c r="T82" t="s">
        <v>465</v>
      </c>
      <c r="U82" t="s">
        <v>466</v>
      </c>
      <c r="V82" t="s">
        <v>467</v>
      </c>
      <c r="W82" t="s">
        <v>468</v>
      </c>
    </row>
    <row r="83" spans="1:23" x14ac:dyDescent="0.25">
      <c r="A83">
        <v>0.03</v>
      </c>
      <c r="B83">
        <v>-0.19900000000000001</v>
      </c>
      <c r="C83">
        <v>-0.128</v>
      </c>
      <c r="D83">
        <v>-0.11899999999999999</v>
      </c>
      <c r="E83">
        <v>-0.10100000000000001</v>
      </c>
      <c r="F83">
        <v>-0.17899999999999999</v>
      </c>
      <c r="G83">
        <v>-3.5999999999999997E-2</v>
      </c>
      <c r="I83">
        <v>0.03</v>
      </c>
      <c r="J83">
        <v>-0.317</v>
      </c>
      <c r="K83">
        <v>-0.30499999999999999</v>
      </c>
      <c r="L83">
        <v>-0.45500000000000002</v>
      </c>
      <c r="M83">
        <v>-0.115</v>
      </c>
      <c r="N83">
        <v>-0.16300000000000001</v>
      </c>
      <c r="O83">
        <v>-8.1000000000000003E-2</v>
      </c>
      <c r="Q83">
        <v>0.03</v>
      </c>
      <c r="R83">
        <v>-0.69599999999999995</v>
      </c>
      <c r="S83">
        <v>-0.28499999999999998</v>
      </c>
      <c r="T83">
        <v>-0.51600000000000001</v>
      </c>
      <c r="U83">
        <v>-0.21</v>
      </c>
      <c r="V83">
        <v>-0.24</v>
      </c>
      <c r="W83">
        <v>-0.14000000000000001</v>
      </c>
    </row>
    <row r="84" spans="1:23" x14ac:dyDescent="0.25">
      <c r="A84">
        <v>0.17</v>
      </c>
      <c r="B84">
        <v>-0.245</v>
      </c>
      <c r="C84">
        <v>-7.4999999999999997E-2</v>
      </c>
      <c r="D84">
        <v>-0.114</v>
      </c>
      <c r="E84">
        <v>-0.184</v>
      </c>
      <c r="F84">
        <v>-0.22500000000000001</v>
      </c>
      <c r="G84">
        <v>-5.8999999999999997E-2</v>
      </c>
      <c r="I84">
        <v>0.17</v>
      </c>
      <c r="J84">
        <v>-0.38500000000000001</v>
      </c>
      <c r="K84">
        <v>-0.50700000000000001</v>
      </c>
      <c r="L84">
        <v>-0.46700000000000003</v>
      </c>
      <c r="M84">
        <v>-0.158</v>
      </c>
      <c r="N84">
        <v>-0.17199999999999999</v>
      </c>
      <c r="O84">
        <v>-0.106</v>
      </c>
      <c r="Q84">
        <v>0.17</v>
      </c>
      <c r="R84">
        <v>-0.52800000000000002</v>
      </c>
      <c r="S84">
        <v>-0.214</v>
      </c>
      <c r="T84">
        <v>-0.36099999999999999</v>
      </c>
      <c r="U84">
        <v>-0.13</v>
      </c>
      <c r="V84">
        <v>-0.186</v>
      </c>
      <c r="W84">
        <v>-7.5999999999999998E-2</v>
      </c>
    </row>
    <row r="85" spans="1:23" x14ac:dyDescent="0.25">
      <c r="A85">
        <v>0.33</v>
      </c>
      <c r="B85">
        <v>-0.30499999999999999</v>
      </c>
      <c r="C85">
        <v>-0.19700000000000001</v>
      </c>
      <c r="D85">
        <v>-0.20200000000000001</v>
      </c>
      <c r="E85">
        <v>-0.16800000000000001</v>
      </c>
      <c r="F85">
        <v>-0.29199999999999998</v>
      </c>
      <c r="G85">
        <v>-9.8000000000000004E-2</v>
      </c>
      <c r="I85">
        <v>0.33</v>
      </c>
      <c r="J85">
        <v>-0.46200000000000002</v>
      </c>
      <c r="K85">
        <v>-0.56399999999999995</v>
      </c>
      <c r="L85">
        <v>-0.68400000000000005</v>
      </c>
      <c r="M85">
        <v>-0.17699999999999999</v>
      </c>
      <c r="N85">
        <v>-0.18</v>
      </c>
      <c r="O85">
        <v>-0.104</v>
      </c>
      <c r="Q85">
        <v>0.33</v>
      </c>
      <c r="R85">
        <v>-0.42399999999999999</v>
      </c>
      <c r="S85">
        <v>-0.32300000000000001</v>
      </c>
      <c r="T85">
        <v>-0.38200000000000001</v>
      </c>
      <c r="U85">
        <v>-9.4E-2</v>
      </c>
      <c r="V85">
        <v>-0.14699999999999999</v>
      </c>
      <c r="W85">
        <v>-6.3E-2</v>
      </c>
    </row>
    <row r="86" spans="1:23" x14ac:dyDescent="0.25">
      <c r="A86">
        <v>0.67</v>
      </c>
      <c r="B86">
        <v>-0.39100000000000001</v>
      </c>
      <c r="C86">
        <v>-0.32100000000000001</v>
      </c>
      <c r="D86">
        <v>-0.29399999999999998</v>
      </c>
      <c r="E86">
        <v>-0.19800000000000001</v>
      </c>
      <c r="F86">
        <v>-0.26700000000000002</v>
      </c>
      <c r="G86">
        <v>-0.125</v>
      </c>
      <c r="I86">
        <v>0.67</v>
      </c>
      <c r="J86">
        <v>-0.64700000000000002</v>
      </c>
      <c r="K86">
        <v>-0.69</v>
      </c>
      <c r="L86">
        <v>-0.56899999999999995</v>
      </c>
      <c r="M86">
        <v>-0.19600000000000001</v>
      </c>
      <c r="N86">
        <v>-0.255</v>
      </c>
      <c r="O86">
        <v>-0.125</v>
      </c>
      <c r="Q86">
        <v>0.67</v>
      </c>
      <c r="R86">
        <v>-0.51100000000000001</v>
      </c>
      <c r="S86">
        <v>-0.32500000000000001</v>
      </c>
      <c r="T86">
        <v>-0.435</v>
      </c>
      <c r="U86">
        <v>-5.5E-2</v>
      </c>
      <c r="V86">
        <v>-8.2000000000000003E-2</v>
      </c>
      <c r="W86">
        <v>-3.3000000000000002E-2</v>
      </c>
    </row>
    <row r="87" spans="1:23" x14ac:dyDescent="0.25">
      <c r="A87">
        <v>1</v>
      </c>
      <c r="B87">
        <v>-0.42399999999999999</v>
      </c>
      <c r="C87">
        <v>-0.41199999999999998</v>
      </c>
      <c r="D87">
        <v>-0.46600000000000003</v>
      </c>
      <c r="E87">
        <v>-0.17799999999999999</v>
      </c>
      <c r="F87">
        <v>-0.24399999999999999</v>
      </c>
      <c r="G87">
        <v>-0.152</v>
      </c>
      <c r="I87">
        <v>1</v>
      </c>
      <c r="J87">
        <v>-0.64</v>
      </c>
      <c r="K87">
        <v>-0.80800000000000005</v>
      </c>
      <c r="L87">
        <v>-0.77700000000000002</v>
      </c>
      <c r="M87">
        <v>-0.188</v>
      </c>
      <c r="N87">
        <v>-0.20399999999999999</v>
      </c>
      <c r="O87">
        <v>-0.126</v>
      </c>
      <c r="Q87">
        <v>1</v>
      </c>
      <c r="R87">
        <v>-0.54900000000000004</v>
      </c>
      <c r="S87">
        <v>-0.33300000000000002</v>
      </c>
      <c r="T87">
        <v>-0.61899999999999999</v>
      </c>
      <c r="U87">
        <v>-1.4E-2</v>
      </c>
      <c r="V87">
        <v>-5.8000000000000003E-2</v>
      </c>
      <c r="W87">
        <v>-1.7000000000000001E-2</v>
      </c>
    </row>
    <row r="88" spans="1:23" x14ac:dyDescent="0.25">
      <c r="A88">
        <v>1.5</v>
      </c>
      <c r="B88">
        <v>-0.59299999999999997</v>
      </c>
      <c r="C88">
        <v>-0.62</v>
      </c>
      <c r="E88">
        <v>-0.22700000000000001</v>
      </c>
      <c r="F88">
        <v>-0.26</v>
      </c>
      <c r="G88">
        <v>-0.129</v>
      </c>
      <c r="I88">
        <v>1.5</v>
      </c>
      <c r="J88">
        <v>-0.78600000000000003</v>
      </c>
      <c r="K88">
        <v>-1.0109999999999999</v>
      </c>
      <c r="L88">
        <v>-0.98699999999999999</v>
      </c>
      <c r="M88">
        <v>-0.19800000000000001</v>
      </c>
      <c r="N88">
        <v>-0.222</v>
      </c>
      <c r="O88">
        <v>-0.16600000000000001</v>
      </c>
      <c r="Q88">
        <v>1.5</v>
      </c>
      <c r="R88">
        <v>-0.70799999999999996</v>
      </c>
      <c r="S88">
        <v>-0.496</v>
      </c>
      <c r="T88">
        <v>-0.77600000000000002</v>
      </c>
      <c r="U88">
        <v>0.02</v>
      </c>
      <c r="V88">
        <v>-6.0999999999999999E-2</v>
      </c>
      <c r="W88">
        <v>-2.1000000000000001E-2</v>
      </c>
    </row>
    <row r="89" spans="1:23" x14ac:dyDescent="0.25">
      <c r="A89">
        <v>2</v>
      </c>
      <c r="B89">
        <v>-0.78800000000000003</v>
      </c>
      <c r="C89">
        <v>-0.755</v>
      </c>
      <c r="D89">
        <v>-0.78900000000000003</v>
      </c>
      <c r="E89">
        <v>-0.191</v>
      </c>
      <c r="F89">
        <v>-0.217</v>
      </c>
      <c r="G89">
        <v>-9.9000000000000005E-2</v>
      </c>
      <c r="I89">
        <v>2</v>
      </c>
      <c r="J89">
        <v>-0.95099999999999996</v>
      </c>
      <c r="K89">
        <v>-1.07</v>
      </c>
      <c r="L89">
        <v>-1.1299999999999999</v>
      </c>
      <c r="M89">
        <v>-0.156</v>
      </c>
      <c r="N89">
        <v>-0.20200000000000001</v>
      </c>
      <c r="O89">
        <v>-0.126</v>
      </c>
      <c r="Q89">
        <v>2</v>
      </c>
      <c r="R89">
        <v>-0.74199999999999999</v>
      </c>
      <c r="S89">
        <v>-0.56200000000000006</v>
      </c>
      <c r="T89">
        <v>-0.85599999999999998</v>
      </c>
      <c r="U89">
        <v>3.2000000000000001E-2</v>
      </c>
      <c r="V89">
        <v>-1.6E-2</v>
      </c>
      <c r="W89">
        <v>9.0999999999999998E-2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20481" r:id="rId3">
          <objectPr defaultSize="0" autoPict="0" r:id="rId4">
            <anchor moveWithCells="1" siz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104775</xdr:colOff>
                <xdr:row>33</xdr:row>
                <xdr:rowOff>171450</xdr:rowOff>
              </to>
            </anchor>
          </objectPr>
        </oleObject>
      </mc:Choice>
      <mc:Fallback>
        <oleObject progId="Prism5.Document" shapeId="20481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W89"/>
  <sheetViews>
    <sheetView topLeftCell="A60" workbookViewId="0">
      <selection activeCell="M91" sqref="M91"/>
    </sheetView>
  </sheetViews>
  <sheetFormatPr defaultRowHeight="15" x14ac:dyDescent="0.25"/>
  <sheetData>
    <row r="1" spans="1:1" x14ac:dyDescent="0.25">
      <c r="A1" s="3" t="s">
        <v>84</v>
      </c>
    </row>
    <row r="36" spans="1:23" x14ac:dyDescent="0.25">
      <c r="A36" t="s">
        <v>83</v>
      </c>
    </row>
    <row r="37" spans="1:23" x14ac:dyDescent="0.25">
      <c r="A37" t="s">
        <v>81</v>
      </c>
    </row>
    <row r="38" spans="1:23" x14ac:dyDescent="0.25">
      <c r="A38" t="s">
        <v>218</v>
      </c>
    </row>
    <row r="39" spans="1:23" ht="18" x14ac:dyDescent="0.35">
      <c r="A39" t="s">
        <v>219</v>
      </c>
    </row>
    <row r="40" spans="1:23" x14ac:dyDescent="0.25">
      <c r="A40" t="s">
        <v>461</v>
      </c>
    </row>
    <row r="41" spans="1:23" x14ac:dyDescent="0.25">
      <c r="A41" t="s">
        <v>460</v>
      </c>
    </row>
    <row r="43" spans="1:23" x14ac:dyDescent="0.25">
      <c r="K43" t="s">
        <v>479</v>
      </c>
    </row>
    <row r="45" spans="1:23" x14ac:dyDescent="0.25">
      <c r="D45" t="s">
        <v>38</v>
      </c>
      <c r="L45" t="s">
        <v>39</v>
      </c>
      <c r="T45" t="s">
        <v>40</v>
      </c>
    </row>
    <row r="47" spans="1:23" x14ac:dyDescent="0.25">
      <c r="A47" t="s">
        <v>462</v>
      </c>
      <c r="B47" t="s">
        <v>463</v>
      </c>
      <c r="C47" t="s">
        <v>464</v>
      </c>
      <c r="D47" t="s">
        <v>465</v>
      </c>
      <c r="E47" t="s">
        <v>466</v>
      </c>
      <c r="F47" t="s">
        <v>467</v>
      </c>
      <c r="G47" t="s">
        <v>468</v>
      </c>
      <c r="I47" t="s">
        <v>462</v>
      </c>
      <c r="J47" t="s">
        <v>463</v>
      </c>
      <c r="K47" t="s">
        <v>464</v>
      </c>
      <c r="L47" t="s">
        <v>465</v>
      </c>
      <c r="M47" t="s">
        <v>466</v>
      </c>
      <c r="N47" t="s">
        <v>467</v>
      </c>
      <c r="O47" t="s">
        <v>468</v>
      </c>
      <c r="Q47" t="s">
        <v>462</v>
      </c>
      <c r="R47" t="s">
        <v>463</v>
      </c>
      <c r="S47" t="s">
        <v>464</v>
      </c>
      <c r="T47" t="s">
        <v>465</v>
      </c>
      <c r="U47" t="s">
        <v>466</v>
      </c>
      <c r="V47" t="s">
        <v>467</v>
      </c>
      <c r="W47" t="s">
        <v>468</v>
      </c>
    </row>
    <row r="48" spans="1:23" x14ac:dyDescent="0.25">
      <c r="A48">
        <v>0.03</v>
      </c>
      <c r="B48">
        <v>-0.46400000000000002</v>
      </c>
      <c r="C48">
        <v>-0.48199999999999998</v>
      </c>
      <c r="D48">
        <v>-0.437</v>
      </c>
      <c r="E48">
        <v>-0.436</v>
      </c>
      <c r="F48">
        <v>-0.40899999999999997</v>
      </c>
      <c r="G48">
        <v>-0.435</v>
      </c>
      <c r="I48">
        <v>0.03</v>
      </c>
      <c r="J48">
        <v>-0.48299999999999998</v>
      </c>
      <c r="K48">
        <v>-0.47199999999999998</v>
      </c>
      <c r="L48">
        <v>-0.49</v>
      </c>
      <c r="M48">
        <v>-0.48599999999999999</v>
      </c>
      <c r="N48">
        <v>-0.46899999999999997</v>
      </c>
      <c r="O48">
        <v>-0.50800000000000001</v>
      </c>
      <c r="Q48">
        <v>0.03</v>
      </c>
      <c r="R48">
        <v>-0.57299999999999995</v>
      </c>
      <c r="S48">
        <v>-0.497</v>
      </c>
      <c r="T48">
        <v>-0.52200000000000002</v>
      </c>
      <c r="U48">
        <v>-0.51200000000000001</v>
      </c>
      <c r="V48">
        <v>-0.48</v>
      </c>
      <c r="W48">
        <v>-0.502</v>
      </c>
    </row>
    <row r="49" spans="1:23" x14ac:dyDescent="0.25">
      <c r="A49">
        <v>0.12</v>
      </c>
      <c r="B49">
        <v>-0.45800000000000002</v>
      </c>
      <c r="C49">
        <v>-0.498</v>
      </c>
      <c r="D49">
        <v>-0.42799999999999999</v>
      </c>
      <c r="E49">
        <v>-0.42099999999999999</v>
      </c>
      <c r="F49">
        <v>-0.41099999999999998</v>
      </c>
      <c r="G49">
        <v>-0.43</v>
      </c>
      <c r="I49">
        <v>0.12</v>
      </c>
      <c r="J49">
        <v>-0.5</v>
      </c>
      <c r="K49">
        <v>-0.50900000000000001</v>
      </c>
      <c r="M49">
        <v>-0.46600000000000003</v>
      </c>
      <c r="N49">
        <v>-0.49099999999999999</v>
      </c>
      <c r="O49">
        <v>-0.498</v>
      </c>
      <c r="Q49">
        <v>0.12</v>
      </c>
      <c r="R49">
        <v>-0.59399999999999997</v>
      </c>
      <c r="S49">
        <v>-0.51400000000000001</v>
      </c>
      <c r="T49">
        <v>-0.53900000000000003</v>
      </c>
      <c r="U49">
        <v>-0.50600000000000001</v>
      </c>
      <c r="V49">
        <v>-0.50700000000000001</v>
      </c>
      <c r="W49">
        <v>-0.48099999999999998</v>
      </c>
    </row>
    <row r="50" spans="1:23" x14ac:dyDescent="0.25">
      <c r="A50">
        <v>0.34</v>
      </c>
      <c r="B50">
        <v>-0.48599999999999999</v>
      </c>
      <c r="C50">
        <v>-0.52300000000000002</v>
      </c>
      <c r="D50">
        <v>-0.47099999999999997</v>
      </c>
      <c r="E50">
        <v>-0.44</v>
      </c>
      <c r="F50">
        <v>-0.40400000000000003</v>
      </c>
      <c r="G50">
        <v>-0.43099999999999999</v>
      </c>
      <c r="I50">
        <v>0.33</v>
      </c>
      <c r="J50">
        <v>-0.55600000000000005</v>
      </c>
      <c r="K50">
        <v>-0.53800000000000003</v>
      </c>
      <c r="L50">
        <v>-0.54800000000000004</v>
      </c>
      <c r="M50">
        <v>-0.47099999999999997</v>
      </c>
      <c r="N50">
        <v>-0.50800000000000001</v>
      </c>
      <c r="O50">
        <v>-0.51800000000000002</v>
      </c>
      <c r="Q50">
        <v>0.33</v>
      </c>
      <c r="R50">
        <v>-0.63200000000000001</v>
      </c>
      <c r="S50">
        <v>-0.55200000000000005</v>
      </c>
      <c r="T50">
        <v>-0.58199999999999996</v>
      </c>
      <c r="U50">
        <v>-0.50900000000000001</v>
      </c>
      <c r="V50">
        <v>-0.495</v>
      </c>
      <c r="W50">
        <v>-0.47699999999999998</v>
      </c>
    </row>
    <row r="51" spans="1:23" x14ac:dyDescent="0.25">
      <c r="A51">
        <v>1</v>
      </c>
      <c r="B51">
        <v>-0.64800000000000002</v>
      </c>
      <c r="C51">
        <v>-0.67500000000000004</v>
      </c>
      <c r="D51">
        <v>-0.58299999999999996</v>
      </c>
      <c r="E51">
        <v>-0.439</v>
      </c>
      <c r="F51">
        <v>-0.40600000000000003</v>
      </c>
      <c r="G51">
        <v>-0.42</v>
      </c>
      <c r="I51">
        <v>1</v>
      </c>
      <c r="J51">
        <v>-0.68100000000000005</v>
      </c>
      <c r="K51">
        <v>-0.64800000000000002</v>
      </c>
      <c r="L51">
        <v>-0.63700000000000001</v>
      </c>
      <c r="M51">
        <v>-0.48099999999999998</v>
      </c>
      <c r="N51">
        <v>-0.49</v>
      </c>
      <c r="O51">
        <v>-0.52200000000000002</v>
      </c>
      <c r="Q51">
        <v>1</v>
      </c>
      <c r="R51">
        <v>-0.73699999999999999</v>
      </c>
      <c r="S51">
        <v>-0.64100000000000001</v>
      </c>
      <c r="T51">
        <v>-0.66800000000000004</v>
      </c>
      <c r="U51">
        <v>-0.52600000000000002</v>
      </c>
      <c r="V51">
        <v>-0.49099999999999999</v>
      </c>
      <c r="W51">
        <v>-0.498</v>
      </c>
    </row>
    <row r="52" spans="1:23" x14ac:dyDescent="0.25">
      <c r="A52">
        <v>2</v>
      </c>
      <c r="B52">
        <v>-0.79</v>
      </c>
      <c r="C52">
        <v>-0.80600000000000005</v>
      </c>
      <c r="D52">
        <v>-0.73499999999999999</v>
      </c>
      <c r="E52">
        <v>-0.41799999999999998</v>
      </c>
      <c r="F52">
        <v>-0.40300000000000002</v>
      </c>
      <c r="G52">
        <v>-0.41199999999999998</v>
      </c>
      <c r="I52">
        <v>2</v>
      </c>
      <c r="J52">
        <v>-0.878</v>
      </c>
      <c r="K52">
        <v>-0.79300000000000004</v>
      </c>
      <c r="L52">
        <v>-0.76500000000000001</v>
      </c>
      <c r="M52">
        <v>-0.48699999999999999</v>
      </c>
      <c r="N52">
        <v>-0.48499999999999999</v>
      </c>
      <c r="O52">
        <v>-0.52100000000000002</v>
      </c>
      <c r="Q52">
        <v>2</v>
      </c>
      <c r="S52">
        <v>-0.75700000000000001</v>
      </c>
      <c r="T52">
        <v>-0.79500000000000004</v>
      </c>
      <c r="V52">
        <v>-0.49099999999999999</v>
      </c>
      <c r="W52">
        <v>-0.48599999999999999</v>
      </c>
    </row>
    <row r="53" spans="1:23" x14ac:dyDescent="0.25">
      <c r="A53">
        <v>3</v>
      </c>
      <c r="B53">
        <v>-0.90500000000000003</v>
      </c>
      <c r="C53">
        <v>-0.97699999999999998</v>
      </c>
      <c r="D53">
        <v>-0.85799999999999998</v>
      </c>
      <c r="E53">
        <v>-0.434</v>
      </c>
      <c r="F53">
        <v>-0.40699999999999997</v>
      </c>
      <c r="G53">
        <v>-0.44</v>
      </c>
      <c r="I53">
        <v>3</v>
      </c>
      <c r="J53">
        <v>-1.0069999999999999</v>
      </c>
      <c r="K53">
        <v>-0.94799999999999995</v>
      </c>
      <c r="L53">
        <v>-0.93700000000000006</v>
      </c>
      <c r="M53">
        <v>-0.50700000000000001</v>
      </c>
      <c r="N53">
        <v>-0.52300000000000002</v>
      </c>
      <c r="O53">
        <v>-0.52600000000000002</v>
      </c>
      <c r="Q53">
        <v>3</v>
      </c>
      <c r="R53">
        <v>-1.006</v>
      </c>
      <c r="S53">
        <v>-0.90200000000000002</v>
      </c>
      <c r="T53">
        <v>-0.92600000000000005</v>
      </c>
      <c r="U53">
        <v>-0.52700000000000002</v>
      </c>
      <c r="V53">
        <v>-0.49299999999999999</v>
      </c>
      <c r="W53">
        <v>-0.48499999999999999</v>
      </c>
    </row>
    <row r="54" spans="1:23" x14ac:dyDescent="0.25">
      <c r="A54">
        <v>4</v>
      </c>
      <c r="B54">
        <v>-1.0660000000000001</v>
      </c>
      <c r="C54">
        <v>-1.085</v>
      </c>
      <c r="D54">
        <v>-1.028</v>
      </c>
      <c r="E54">
        <v>-0.45</v>
      </c>
      <c r="F54">
        <v>-0.39100000000000001</v>
      </c>
      <c r="G54">
        <v>-0.433</v>
      </c>
      <c r="I54">
        <v>4</v>
      </c>
      <c r="J54">
        <v>-1.1519999999999999</v>
      </c>
      <c r="K54">
        <v>-1.0840000000000001</v>
      </c>
      <c r="L54">
        <v>-1.05</v>
      </c>
      <c r="M54">
        <v>-0.52400000000000002</v>
      </c>
      <c r="N54">
        <v>-0.504</v>
      </c>
      <c r="O54">
        <v>-0.52700000000000002</v>
      </c>
      <c r="Q54">
        <v>4</v>
      </c>
      <c r="R54">
        <v>-1.0740000000000001</v>
      </c>
      <c r="S54">
        <v>-1.008</v>
      </c>
      <c r="T54">
        <v>-1.0369999999999999</v>
      </c>
      <c r="U54">
        <v>-0.504</v>
      </c>
      <c r="V54">
        <v>-0.49399999999999999</v>
      </c>
      <c r="W54">
        <v>-0.49099999999999999</v>
      </c>
    </row>
    <row r="56" spans="1:23" x14ac:dyDescent="0.25">
      <c r="D56" t="s">
        <v>41</v>
      </c>
      <c r="L56" t="s">
        <v>42</v>
      </c>
      <c r="T56" t="s">
        <v>43</v>
      </c>
    </row>
    <row r="58" spans="1:23" x14ac:dyDescent="0.25">
      <c r="A58" t="s">
        <v>462</v>
      </c>
      <c r="B58" t="s">
        <v>463</v>
      </c>
      <c r="C58" t="s">
        <v>464</v>
      </c>
      <c r="D58" t="s">
        <v>465</v>
      </c>
      <c r="E58" t="s">
        <v>466</v>
      </c>
      <c r="F58" t="s">
        <v>467</v>
      </c>
      <c r="G58" t="s">
        <v>468</v>
      </c>
      <c r="I58" t="s">
        <v>462</v>
      </c>
      <c r="J58" t="s">
        <v>463</v>
      </c>
      <c r="K58" t="s">
        <v>464</v>
      </c>
      <c r="L58" t="s">
        <v>465</v>
      </c>
      <c r="M58" t="s">
        <v>466</v>
      </c>
      <c r="N58" t="s">
        <v>467</v>
      </c>
      <c r="O58" t="s">
        <v>468</v>
      </c>
      <c r="Q58" t="s">
        <v>462</v>
      </c>
      <c r="R58" t="s">
        <v>463</v>
      </c>
      <c r="S58" t="s">
        <v>464</v>
      </c>
      <c r="T58" t="s">
        <v>465</v>
      </c>
      <c r="U58" t="s">
        <v>466</v>
      </c>
      <c r="V58" t="s">
        <v>467</v>
      </c>
      <c r="W58" t="s">
        <v>468</v>
      </c>
    </row>
    <row r="59" spans="1:23" x14ac:dyDescent="0.25">
      <c r="A59">
        <v>0.03</v>
      </c>
      <c r="B59">
        <v>-0.496</v>
      </c>
      <c r="C59">
        <v>-0.51600000000000001</v>
      </c>
      <c r="D59">
        <v>-0.54500000000000004</v>
      </c>
      <c r="E59">
        <v>-0.45600000000000002</v>
      </c>
      <c r="F59">
        <v>-0.48499999999999999</v>
      </c>
      <c r="G59">
        <v>-0.53</v>
      </c>
      <c r="I59">
        <v>0.03</v>
      </c>
      <c r="J59">
        <v>-0.50900000000000001</v>
      </c>
      <c r="K59">
        <v>-0.495</v>
      </c>
      <c r="L59">
        <v>-0.54900000000000004</v>
      </c>
      <c r="M59">
        <v>-0.49299999999999999</v>
      </c>
      <c r="N59">
        <v>-0.628</v>
      </c>
      <c r="O59">
        <v>-0.56899999999999995</v>
      </c>
      <c r="Q59">
        <v>0.03</v>
      </c>
      <c r="U59">
        <v>-0.46300000000000002</v>
      </c>
      <c r="V59">
        <v>-0.42699999999999999</v>
      </c>
      <c r="W59">
        <v>-0.54300000000000004</v>
      </c>
    </row>
    <row r="60" spans="1:23" x14ac:dyDescent="0.25">
      <c r="A60">
        <v>0.13</v>
      </c>
      <c r="B60">
        <v>-0.48099999999999998</v>
      </c>
      <c r="C60">
        <v>-0.52</v>
      </c>
      <c r="D60">
        <v>-0.54700000000000004</v>
      </c>
      <c r="E60">
        <v>-0.46200000000000002</v>
      </c>
      <c r="F60">
        <v>-0.49099999999999999</v>
      </c>
      <c r="G60">
        <v>-0.505</v>
      </c>
      <c r="I60">
        <v>0.13</v>
      </c>
      <c r="J60">
        <v>-0.53800000000000003</v>
      </c>
      <c r="K60">
        <v>-0.50800000000000001</v>
      </c>
      <c r="L60">
        <v>-0.56999999999999995</v>
      </c>
      <c r="M60">
        <v>-0.49099999999999999</v>
      </c>
      <c r="O60">
        <v>-0.58699999999999997</v>
      </c>
      <c r="Q60">
        <v>0.12</v>
      </c>
      <c r="R60">
        <v>-0.51500000000000001</v>
      </c>
      <c r="S60">
        <v>-0.36499999999999999</v>
      </c>
      <c r="T60">
        <v>-0.40100000000000002</v>
      </c>
      <c r="U60">
        <v>-0.46500000000000002</v>
      </c>
      <c r="V60">
        <v>-0.502</v>
      </c>
      <c r="W60">
        <v>-0.52600000000000002</v>
      </c>
    </row>
    <row r="61" spans="1:23" x14ac:dyDescent="0.25">
      <c r="A61">
        <v>0.33</v>
      </c>
      <c r="B61">
        <v>-0.52300000000000002</v>
      </c>
      <c r="C61">
        <v>-0.53800000000000003</v>
      </c>
      <c r="D61">
        <v>-0.58399999999999996</v>
      </c>
      <c r="E61">
        <v>-0.44400000000000001</v>
      </c>
      <c r="F61">
        <v>-0.502</v>
      </c>
      <c r="G61">
        <v>-0.501</v>
      </c>
      <c r="I61">
        <v>0.33</v>
      </c>
      <c r="J61">
        <v>-0.56499999999999995</v>
      </c>
      <c r="K61">
        <v>-0.56200000000000006</v>
      </c>
      <c r="L61">
        <v>-0.65200000000000002</v>
      </c>
      <c r="M61">
        <v>-0.48199999999999998</v>
      </c>
      <c r="N61">
        <v>-0.626</v>
      </c>
      <c r="O61">
        <v>-0.58499999999999996</v>
      </c>
      <c r="Q61">
        <v>0.33</v>
      </c>
      <c r="R61">
        <v>-0.53200000000000003</v>
      </c>
      <c r="S61">
        <v>-0.496</v>
      </c>
      <c r="T61">
        <v>-0.44700000000000001</v>
      </c>
      <c r="U61">
        <v>-0.47799999999999998</v>
      </c>
      <c r="V61">
        <v>-0.47</v>
      </c>
      <c r="W61">
        <v>-0.53300000000000003</v>
      </c>
    </row>
    <row r="62" spans="1:23" x14ac:dyDescent="0.25">
      <c r="A62">
        <v>1</v>
      </c>
      <c r="B62">
        <v>-0.64300000000000002</v>
      </c>
      <c r="C62">
        <v>-0.65300000000000002</v>
      </c>
      <c r="D62">
        <v>-0.68600000000000005</v>
      </c>
      <c r="E62">
        <v>-0.45200000000000001</v>
      </c>
      <c r="F62">
        <v>-0.50600000000000001</v>
      </c>
      <c r="G62">
        <v>-0.48799999999999999</v>
      </c>
      <c r="I62">
        <v>1</v>
      </c>
      <c r="J62">
        <v>-0.70099999999999996</v>
      </c>
      <c r="K62">
        <v>-0.65700000000000003</v>
      </c>
      <c r="L62">
        <v>-0.755</v>
      </c>
      <c r="M62">
        <v>-0.51600000000000001</v>
      </c>
      <c r="N62">
        <v>-0.628</v>
      </c>
      <c r="O62">
        <v>-0.59699999999999998</v>
      </c>
      <c r="Q62">
        <v>1</v>
      </c>
      <c r="R62">
        <v>-0.64800000000000002</v>
      </c>
      <c r="S62">
        <v>-0.57999999999999996</v>
      </c>
      <c r="T62">
        <v>-0.55900000000000005</v>
      </c>
      <c r="U62">
        <v>-0.48099999999999998</v>
      </c>
      <c r="V62">
        <v>-0.46800000000000003</v>
      </c>
      <c r="W62">
        <v>-0.55000000000000004</v>
      </c>
    </row>
    <row r="63" spans="1:23" x14ac:dyDescent="0.25">
      <c r="A63">
        <v>2</v>
      </c>
      <c r="B63">
        <v>-0.745</v>
      </c>
      <c r="C63">
        <v>-0.82099999999999995</v>
      </c>
      <c r="D63">
        <v>-0.82399999999999995</v>
      </c>
      <c r="E63">
        <v>-0.46500000000000002</v>
      </c>
      <c r="F63">
        <v>-0.52200000000000002</v>
      </c>
      <c r="G63">
        <v>-0.53400000000000003</v>
      </c>
      <c r="I63">
        <v>2</v>
      </c>
      <c r="J63">
        <v>-0.85499999999999998</v>
      </c>
      <c r="K63">
        <v>-0.80600000000000005</v>
      </c>
      <c r="L63">
        <v>-0.93</v>
      </c>
      <c r="M63">
        <v>-0.49099999999999999</v>
      </c>
      <c r="N63">
        <v>-0.64500000000000002</v>
      </c>
      <c r="O63">
        <v>-0.57899999999999996</v>
      </c>
      <c r="Q63">
        <v>2</v>
      </c>
      <c r="R63">
        <v>-0.8</v>
      </c>
      <c r="S63">
        <v>-0.68899999999999995</v>
      </c>
      <c r="T63">
        <v>-0.66500000000000004</v>
      </c>
      <c r="U63">
        <v>-0.48199999999999998</v>
      </c>
      <c r="V63">
        <v>-0.49099999999999999</v>
      </c>
      <c r="W63">
        <v>-0.56499999999999995</v>
      </c>
    </row>
    <row r="64" spans="1:23" x14ac:dyDescent="0.25">
      <c r="A64">
        <v>3</v>
      </c>
      <c r="B64">
        <v>-0.88400000000000001</v>
      </c>
      <c r="C64">
        <v>-0.92900000000000005</v>
      </c>
      <c r="D64">
        <v>-0.94399999999999995</v>
      </c>
      <c r="E64">
        <v>-0.49099999999999999</v>
      </c>
      <c r="F64">
        <v>-0.41799999999999998</v>
      </c>
      <c r="G64">
        <v>-0.55100000000000005</v>
      </c>
      <c r="I64">
        <v>3</v>
      </c>
      <c r="J64">
        <v>-0.97299999999999998</v>
      </c>
      <c r="K64">
        <v>-0.98499999999999999</v>
      </c>
      <c r="L64">
        <v>-1.044</v>
      </c>
      <c r="M64">
        <v>-0.49299999999999999</v>
      </c>
      <c r="N64">
        <v>-0.67</v>
      </c>
      <c r="O64">
        <v>-0.59099999999999997</v>
      </c>
      <c r="Q64">
        <v>3</v>
      </c>
      <c r="R64">
        <v>-0.89900000000000002</v>
      </c>
      <c r="S64">
        <v>-0.79900000000000004</v>
      </c>
      <c r="T64">
        <v>-0.73299999999999998</v>
      </c>
      <c r="U64">
        <v>-0.46300000000000002</v>
      </c>
      <c r="V64">
        <v>-0.45</v>
      </c>
      <c r="W64">
        <v>-0.57199999999999995</v>
      </c>
    </row>
    <row r="65" spans="1:23" x14ac:dyDescent="0.25">
      <c r="A65">
        <v>4</v>
      </c>
      <c r="B65">
        <v>-0.99099999999999999</v>
      </c>
      <c r="C65">
        <v>-1.034</v>
      </c>
      <c r="D65">
        <v>-1.0549999999999999</v>
      </c>
      <c r="E65">
        <v>-0.36799999999999999</v>
      </c>
      <c r="G65">
        <v>-0.51700000000000002</v>
      </c>
      <c r="I65">
        <v>4</v>
      </c>
      <c r="J65">
        <v>-1.1080000000000001</v>
      </c>
      <c r="K65">
        <v>-1.06</v>
      </c>
      <c r="L65">
        <v>-1.1819999999999999</v>
      </c>
      <c r="M65">
        <v>-0.49</v>
      </c>
      <c r="N65">
        <v>-0.64700000000000002</v>
      </c>
      <c r="O65">
        <v>-0.60799999999999998</v>
      </c>
      <c r="Q65">
        <v>4</v>
      </c>
      <c r="R65">
        <v>-1.0680000000000001</v>
      </c>
      <c r="S65">
        <v>-0.86899999999999999</v>
      </c>
      <c r="T65">
        <v>-0.88200000000000001</v>
      </c>
      <c r="V65">
        <v>-0.498</v>
      </c>
      <c r="W65">
        <v>-0.61899999999999999</v>
      </c>
    </row>
    <row r="67" spans="1:23" x14ac:dyDescent="0.25">
      <c r="K67" t="s">
        <v>480</v>
      </c>
    </row>
    <row r="69" spans="1:23" x14ac:dyDescent="0.25">
      <c r="D69" t="s">
        <v>38</v>
      </c>
      <c r="L69" t="s">
        <v>39</v>
      </c>
      <c r="T69" t="s">
        <v>40</v>
      </c>
    </row>
    <row r="71" spans="1:23" x14ac:dyDescent="0.25">
      <c r="A71" t="s">
        <v>462</v>
      </c>
      <c r="B71" t="s">
        <v>463</v>
      </c>
      <c r="C71" t="s">
        <v>464</v>
      </c>
      <c r="D71" t="s">
        <v>465</v>
      </c>
      <c r="E71" t="s">
        <v>466</v>
      </c>
      <c r="F71" t="s">
        <v>467</v>
      </c>
      <c r="G71" t="s">
        <v>468</v>
      </c>
      <c r="I71" t="s">
        <v>462</v>
      </c>
      <c r="J71" t="s">
        <v>463</v>
      </c>
      <c r="K71" t="s">
        <v>464</v>
      </c>
      <c r="L71" t="s">
        <v>465</v>
      </c>
      <c r="M71" t="s">
        <v>466</v>
      </c>
      <c r="N71" t="s">
        <v>467</v>
      </c>
      <c r="O71" t="s">
        <v>468</v>
      </c>
      <c r="Q71" t="s">
        <v>462</v>
      </c>
      <c r="R71" t="s">
        <v>463</v>
      </c>
      <c r="S71" t="s">
        <v>464</v>
      </c>
      <c r="T71" t="s">
        <v>465</v>
      </c>
      <c r="U71" t="s">
        <v>466</v>
      </c>
      <c r="V71" t="s">
        <v>467</v>
      </c>
      <c r="W71" t="s">
        <v>468</v>
      </c>
    </row>
    <row r="72" spans="1:23" x14ac:dyDescent="0.25">
      <c r="A72">
        <v>0.03</v>
      </c>
      <c r="B72">
        <v>-0.45800000000000002</v>
      </c>
      <c r="C72">
        <v>-0.52200000000000002</v>
      </c>
      <c r="D72">
        <v>-0.61299999999999999</v>
      </c>
      <c r="E72">
        <v>-0.34399999999999997</v>
      </c>
      <c r="F72">
        <v>-0.39</v>
      </c>
      <c r="G72">
        <v>-0.35899999999999999</v>
      </c>
      <c r="I72">
        <v>0.03</v>
      </c>
      <c r="J72">
        <v>-0.32200000000000001</v>
      </c>
      <c r="K72">
        <v>-0.30399999999999999</v>
      </c>
      <c r="L72">
        <v>-0.22600000000000001</v>
      </c>
      <c r="M72">
        <v>-0.309</v>
      </c>
      <c r="N72">
        <v>-0.21199999999999999</v>
      </c>
      <c r="O72">
        <v>-0.252</v>
      </c>
      <c r="Q72">
        <v>0.03</v>
      </c>
      <c r="R72">
        <v>-0.52400000000000002</v>
      </c>
      <c r="S72">
        <v>-0.48499999999999999</v>
      </c>
      <c r="T72">
        <v>-0.51</v>
      </c>
      <c r="U72">
        <v>-0.4</v>
      </c>
      <c r="V72">
        <v>-0.433</v>
      </c>
      <c r="W72">
        <v>-0.48299999999999998</v>
      </c>
    </row>
    <row r="73" spans="1:23" x14ac:dyDescent="0.25">
      <c r="A73">
        <v>0.12</v>
      </c>
      <c r="B73">
        <v>-0.47</v>
      </c>
      <c r="C73">
        <v>-0.47</v>
      </c>
      <c r="D73">
        <v>-0.52900000000000003</v>
      </c>
      <c r="E73">
        <v>-0.36799999999999999</v>
      </c>
      <c r="F73">
        <v>-0.40400000000000003</v>
      </c>
      <c r="G73">
        <v>-0.37</v>
      </c>
      <c r="I73">
        <v>0.12</v>
      </c>
      <c r="J73">
        <v>-0.28899999999999998</v>
      </c>
      <c r="K73">
        <v>-0.23300000000000001</v>
      </c>
      <c r="L73">
        <v>-0.217</v>
      </c>
      <c r="M73">
        <v>-0.27</v>
      </c>
      <c r="N73">
        <v>-0.21099999999999999</v>
      </c>
      <c r="O73">
        <v>-0.218</v>
      </c>
      <c r="Q73">
        <v>0.12</v>
      </c>
      <c r="R73">
        <v>-0.48</v>
      </c>
      <c r="S73">
        <v>-0.46</v>
      </c>
      <c r="T73">
        <v>-0.495</v>
      </c>
      <c r="U73">
        <v>-0.40200000000000002</v>
      </c>
      <c r="V73">
        <v>-0.41099999999999998</v>
      </c>
      <c r="W73">
        <v>-0.45100000000000001</v>
      </c>
    </row>
    <row r="74" spans="1:23" x14ac:dyDescent="0.25">
      <c r="A74">
        <v>0.33</v>
      </c>
      <c r="B74">
        <v>-0.49099999999999999</v>
      </c>
      <c r="C74">
        <v>-0.48599999999999999</v>
      </c>
      <c r="D74">
        <v>-0.56499999999999995</v>
      </c>
      <c r="E74">
        <v>-0.372</v>
      </c>
      <c r="F74">
        <v>-0.40200000000000002</v>
      </c>
      <c r="G74">
        <v>-0.38300000000000001</v>
      </c>
      <c r="I74">
        <v>0.33</v>
      </c>
      <c r="K74">
        <v>-0.24299999999999999</v>
      </c>
      <c r="L74">
        <v>-0.24099999999999999</v>
      </c>
      <c r="M74">
        <v>-0.27</v>
      </c>
      <c r="N74">
        <v>-0.17199999999999999</v>
      </c>
      <c r="O74">
        <v>-0.19400000000000001</v>
      </c>
      <c r="Q74">
        <v>0.33</v>
      </c>
      <c r="R74">
        <v>-0.52200000000000002</v>
      </c>
      <c r="S74">
        <v>-0.45200000000000001</v>
      </c>
      <c r="T74">
        <v>-0.48399999999999999</v>
      </c>
      <c r="U74">
        <v>-0.41</v>
      </c>
      <c r="V74">
        <v>-0.38</v>
      </c>
      <c r="W74">
        <v>-0.45700000000000002</v>
      </c>
    </row>
    <row r="75" spans="1:23" x14ac:dyDescent="0.25">
      <c r="A75">
        <v>1</v>
      </c>
      <c r="B75">
        <v>-0.51600000000000001</v>
      </c>
      <c r="C75">
        <v>-0.52900000000000003</v>
      </c>
      <c r="D75">
        <v>-0.55100000000000005</v>
      </c>
      <c r="E75">
        <v>-0.38400000000000001</v>
      </c>
      <c r="F75">
        <v>-0.40100000000000002</v>
      </c>
      <c r="G75">
        <v>-0.38500000000000001</v>
      </c>
      <c r="I75">
        <v>1</v>
      </c>
      <c r="J75">
        <v>-0.4</v>
      </c>
      <c r="K75">
        <v>-0.318</v>
      </c>
      <c r="M75">
        <v>-0.28299999999999997</v>
      </c>
      <c r="N75">
        <v>-0.20399999999999999</v>
      </c>
      <c r="O75">
        <v>-0.224</v>
      </c>
      <c r="Q75">
        <v>1</v>
      </c>
      <c r="R75">
        <v>-0.55200000000000005</v>
      </c>
      <c r="S75">
        <v>-0.42099999999999999</v>
      </c>
      <c r="T75">
        <v>-0.56200000000000006</v>
      </c>
      <c r="U75">
        <v>-0.39300000000000002</v>
      </c>
      <c r="V75">
        <v>-0.35599999999999998</v>
      </c>
      <c r="W75">
        <v>-0.46200000000000002</v>
      </c>
    </row>
    <row r="76" spans="1:23" x14ac:dyDescent="0.25">
      <c r="A76">
        <v>2</v>
      </c>
      <c r="B76">
        <v>-0.54200000000000004</v>
      </c>
      <c r="C76">
        <v>-0.53</v>
      </c>
      <c r="D76">
        <v>-0.60499999999999998</v>
      </c>
      <c r="E76">
        <v>-0.35799999999999998</v>
      </c>
      <c r="F76">
        <v>-0.38900000000000001</v>
      </c>
      <c r="G76">
        <v>-0.39700000000000002</v>
      </c>
      <c r="I76">
        <v>2.0099999999999998</v>
      </c>
      <c r="J76">
        <v>-0.46700000000000003</v>
      </c>
      <c r="K76">
        <v>-0.40799999999999997</v>
      </c>
      <c r="L76">
        <v>-0.40200000000000002</v>
      </c>
      <c r="M76">
        <v>-0.316</v>
      </c>
      <c r="N76">
        <v>-0.21</v>
      </c>
      <c r="O76">
        <v>-0.223</v>
      </c>
      <c r="Q76">
        <v>2</v>
      </c>
      <c r="R76">
        <v>-0.59199999999999997</v>
      </c>
      <c r="S76">
        <v>-0.502</v>
      </c>
      <c r="T76">
        <v>-0.59499999999999997</v>
      </c>
      <c r="U76">
        <v>-0.435</v>
      </c>
      <c r="V76">
        <v>-0.373</v>
      </c>
      <c r="W76">
        <v>-0.46700000000000003</v>
      </c>
    </row>
    <row r="77" spans="1:23" x14ac:dyDescent="0.25">
      <c r="A77">
        <v>3</v>
      </c>
      <c r="B77">
        <v>-0.61299999999999999</v>
      </c>
      <c r="C77">
        <v>-0.61599999999999999</v>
      </c>
      <c r="D77">
        <v>-0.63800000000000001</v>
      </c>
      <c r="E77">
        <v>-0.35099999999999998</v>
      </c>
      <c r="F77">
        <v>-0.4</v>
      </c>
      <c r="G77">
        <v>-0.39400000000000002</v>
      </c>
      <c r="I77">
        <v>3</v>
      </c>
      <c r="J77">
        <v>-0.52200000000000002</v>
      </c>
      <c r="K77">
        <v>-0.47899999999999998</v>
      </c>
      <c r="L77">
        <v>-0.497</v>
      </c>
      <c r="M77">
        <v>-0.30299999999999999</v>
      </c>
      <c r="N77">
        <v>-0.24299999999999999</v>
      </c>
      <c r="O77">
        <v>-0.16200000000000001</v>
      </c>
      <c r="Q77">
        <v>3</v>
      </c>
      <c r="R77">
        <v>-0.65300000000000002</v>
      </c>
      <c r="S77">
        <v>-0.59799999999999998</v>
      </c>
      <c r="T77">
        <v>-0.66</v>
      </c>
      <c r="U77">
        <v>-0.40699999999999997</v>
      </c>
      <c r="V77">
        <v>-0.21099999999999999</v>
      </c>
      <c r="W77">
        <v>-0.48199999999999998</v>
      </c>
    </row>
    <row r="78" spans="1:23" x14ac:dyDescent="0.25">
      <c r="A78">
        <v>4</v>
      </c>
      <c r="B78">
        <v>-0.70199999999999996</v>
      </c>
      <c r="C78">
        <v>-0.68100000000000005</v>
      </c>
      <c r="D78">
        <v>-0.77100000000000002</v>
      </c>
      <c r="E78">
        <v>-0.38400000000000001</v>
      </c>
      <c r="F78">
        <v>-0.41699999999999998</v>
      </c>
      <c r="G78">
        <v>-0.45300000000000001</v>
      </c>
      <c r="I78">
        <v>4</v>
      </c>
      <c r="J78">
        <v>-0.61</v>
      </c>
      <c r="K78">
        <v>-0.56299999999999994</v>
      </c>
      <c r="L78">
        <v>-0.53500000000000003</v>
      </c>
      <c r="M78">
        <v>-0.307</v>
      </c>
      <c r="N78">
        <v>-0.27300000000000002</v>
      </c>
      <c r="O78">
        <v>-0.23499999999999999</v>
      </c>
      <c r="Q78">
        <v>4</v>
      </c>
      <c r="R78">
        <v>-0.68700000000000006</v>
      </c>
      <c r="S78">
        <v>-0.60199999999999998</v>
      </c>
      <c r="T78">
        <v>-0.71399999999999997</v>
      </c>
      <c r="U78">
        <v>-0.43099999999999999</v>
      </c>
      <c r="V78">
        <v>-0.39500000000000002</v>
      </c>
      <c r="W78">
        <v>-0.47799999999999998</v>
      </c>
    </row>
    <row r="80" spans="1:23" x14ac:dyDescent="0.25">
      <c r="D80" t="s">
        <v>41</v>
      </c>
      <c r="L80" t="s">
        <v>42</v>
      </c>
      <c r="T80" t="s">
        <v>43</v>
      </c>
    </row>
    <row r="82" spans="1:23" x14ac:dyDescent="0.25">
      <c r="A82" t="s">
        <v>462</v>
      </c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  <c r="I82" t="s">
        <v>462</v>
      </c>
      <c r="J82" t="s">
        <v>463</v>
      </c>
      <c r="K82" t="s">
        <v>464</v>
      </c>
      <c r="L82" t="s">
        <v>465</v>
      </c>
      <c r="M82" t="s">
        <v>466</v>
      </c>
      <c r="N82" t="s">
        <v>467</v>
      </c>
      <c r="O82" t="s">
        <v>468</v>
      </c>
      <c r="Q82" t="s">
        <v>462</v>
      </c>
      <c r="R82" t="s">
        <v>463</v>
      </c>
      <c r="S82" t="s">
        <v>464</v>
      </c>
      <c r="T82" t="s">
        <v>465</v>
      </c>
      <c r="U82" t="s">
        <v>466</v>
      </c>
      <c r="V82" t="s">
        <v>467</v>
      </c>
      <c r="W82" t="s">
        <v>468</v>
      </c>
    </row>
    <row r="83" spans="1:23" x14ac:dyDescent="0.25">
      <c r="A83">
        <v>0.03</v>
      </c>
      <c r="B83">
        <v>-0.38500000000000001</v>
      </c>
      <c r="C83">
        <v>-0.35299999999999998</v>
      </c>
      <c r="D83">
        <v>-0.39200000000000002</v>
      </c>
      <c r="E83">
        <v>-0.33</v>
      </c>
      <c r="F83">
        <v>-0.312</v>
      </c>
      <c r="G83">
        <v>-0.39</v>
      </c>
      <c r="I83">
        <v>0.03</v>
      </c>
      <c r="J83">
        <v>-0.46500000000000002</v>
      </c>
      <c r="K83">
        <v>-0.40899999999999997</v>
      </c>
      <c r="L83">
        <v>-0.50800000000000001</v>
      </c>
      <c r="M83">
        <v>-0.27</v>
      </c>
      <c r="N83">
        <v>-0.32700000000000001</v>
      </c>
      <c r="O83">
        <v>-0.106</v>
      </c>
      <c r="Q83">
        <v>0.03</v>
      </c>
      <c r="R83">
        <v>-0.56599999999999995</v>
      </c>
      <c r="S83">
        <v>-0.60699999999999998</v>
      </c>
      <c r="T83">
        <v>-0.57999999999999996</v>
      </c>
      <c r="U83">
        <v>-0.50800000000000001</v>
      </c>
      <c r="V83">
        <v>-0.53900000000000003</v>
      </c>
      <c r="W83">
        <v>-0.41099999999999998</v>
      </c>
    </row>
    <row r="84" spans="1:23" x14ac:dyDescent="0.25">
      <c r="A84">
        <v>0.12</v>
      </c>
      <c r="B84">
        <v>-0.34</v>
      </c>
      <c r="C84">
        <v>-0.32200000000000001</v>
      </c>
      <c r="D84">
        <v>-0.36499999999999999</v>
      </c>
      <c r="E84">
        <v>-0.34100000000000003</v>
      </c>
      <c r="F84">
        <v>-0.32300000000000001</v>
      </c>
      <c r="G84">
        <v>-0.35299999999999998</v>
      </c>
      <c r="I84">
        <v>0.12</v>
      </c>
      <c r="J84">
        <v>-0.435</v>
      </c>
      <c r="K84">
        <v>-0.34300000000000003</v>
      </c>
      <c r="L84">
        <v>-0.48</v>
      </c>
      <c r="M84">
        <v>-0.29599999999999999</v>
      </c>
      <c r="N84">
        <v>-0.32700000000000001</v>
      </c>
      <c r="O84">
        <v>-0.39700000000000002</v>
      </c>
      <c r="Q84">
        <v>0.12</v>
      </c>
      <c r="R84">
        <v>-0.55500000000000005</v>
      </c>
      <c r="S84">
        <v>-0.57399999999999995</v>
      </c>
      <c r="T84">
        <v>-0.54</v>
      </c>
      <c r="U84">
        <v>-0.44500000000000001</v>
      </c>
      <c r="V84">
        <v>-0.5</v>
      </c>
      <c r="W84">
        <v>-0.42599999999999999</v>
      </c>
    </row>
    <row r="85" spans="1:23" x14ac:dyDescent="0.25">
      <c r="A85">
        <v>0.33</v>
      </c>
      <c r="B85">
        <v>-0.35299999999999998</v>
      </c>
      <c r="C85">
        <v>-0.28799999999999998</v>
      </c>
      <c r="D85">
        <v>-0.36199999999999999</v>
      </c>
      <c r="E85">
        <v>-0.33</v>
      </c>
      <c r="G85">
        <v>-0.36599999999999999</v>
      </c>
      <c r="I85">
        <v>0.33</v>
      </c>
      <c r="J85">
        <v>-0.435</v>
      </c>
      <c r="K85">
        <v>-0.40799999999999997</v>
      </c>
      <c r="L85">
        <v>-0.499</v>
      </c>
      <c r="M85">
        <v>-0.26700000000000002</v>
      </c>
      <c r="N85">
        <v>-0.29599999999999999</v>
      </c>
      <c r="O85">
        <v>-0.51300000000000001</v>
      </c>
      <c r="Q85">
        <v>0.33</v>
      </c>
      <c r="R85">
        <v>-0.54700000000000004</v>
      </c>
      <c r="S85">
        <v>-0.61299999999999999</v>
      </c>
      <c r="T85">
        <v>-0.52700000000000002</v>
      </c>
      <c r="U85">
        <v>-0.46700000000000003</v>
      </c>
      <c r="V85">
        <v>-0.46700000000000003</v>
      </c>
      <c r="W85">
        <v>-0.38400000000000001</v>
      </c>
    </row>
    <row r="86" spans="1:23" x14ac:dyDescent="0.25">
      <c r="A86">
        <v>1</v>
      </c>
      <c r="B86">
        <v>-0.51400000000000001</v>
      </c>
      <c r="C86">
        <v>-0.34599999999999997</v>
      </c>
      <c r="D86">
        <v>-0.46500000000000002</v>
      </c>
      <c r="E86">
        <v>-0.35199999999999998</v>
      </c>
      <c r="F86">
        <v>-0.32900000000000001</v>
      </c>
      <c r="G86">
        <v>-0.39</v>
      </c>
      <c r="I86">
        <v>1</v>
      </c>
      <c r="J86">
        <v>-0.46200000000000002</v>
      </c>
      <c r="K86">
        <v>-0.39200000000000002</v>
      </c>
      <c r="L86">
        <v>-0.55700000000000005</v>
      </c>
      <c r="M86">
        <v>-0.26100000000000001</v>
      </c>
      <c r="N86">
        <v>-0.317</v>
      </c>
      <c r="O86">
        <v>-0.35099999999999998</v>
      </c>
      <c r="Q86">
        <v>1</v>
      </c>
      <c r="R86">
        <v>-0.61</v>
      </c>
      <c r="S86">
        <v>-0.63600000000000001</v>
      </c>
      <c r="T86">
        <v>-0.61199999999999999</v>
      </c>
      <c r="U86">
        <v>-0.45200000000000001</v>
      </c>
      <c r="V86">
        <v>-0.44400000000000001</v>
      </c>
      <c r="W86">
        <v>-0.43099999999999999</v>
      </c>
    </row>
    <row r="87" spans="1:23" x14ac:dyDescent="0.25">
      <c r="A87">
        <v>2</v>
      </c>
      <c r="B87">
        <v>-0.626</v>
      </c>
      <c r="C87">
        <v>-0.47499999999999998</v>
      </c>
      <c r="D87">
        <v>-0.51300000000000001</v>
      </c>
      <c r="E87">
        <v>-0.34399999999999997</v>
      </c>
      <c r="F87">
        <v>-0.36499999999999999</v>
      </c>
      <c r="G87">
        <v>-0.40200000000000002</v>
      </c>
      <c r="I87">
        <v>1.92</v>
      </c>
      <c r="J87">
        <v>-0.51300000000000001</v>
      </c>
      <c r="K87">
        <v>-0.52</v>
      </c>
      <c r="L87">
        <v>-0.56000000000000005</v>
      </c>
      <c r="M87">
        <v>-0.29399999999999998</v>
      </c>
      <c r="N87">
        <v>-0.3</v>
      </c>
      <c r="O87">
        <v>-0.58299999999999996</v>
      </c>
      <c r="Q87">
        <v>2</v>
      </c>
      <c r="R87">
        <v>-0.70499999999999996</v>
      </c>
      <c r="S87">
        <v>-0.71</v>
      </c>
      <c r="T87">
        <v>-0.625</v>
      </c>
      <c r="U87">
        <v>-0.434</v>
      </c>
      <c r="V87">
        <v>-0.45700000000000002</v>
      </c>
      <c r="W87">
        <v>-0.377</v>
      </c>
    </row>
    <row r="88" spans="1:23" x14ac:dyDescent="0.25">
      <c r="A88">
        <v>3</v>
      </c>
      <c r="B88">
        <v>-0.64300000000000002</v>
      </c>
      <c r="C88">
        <v>-0.498</v>
      </c>
      <c r="D88">
        <v>-0.63600000000000001</v>
      </c>
      <c r="E88">
        <v>-0.371</v>
      </c>
      <c r="F88">
        <v>-0.33200000000000002</v>
      </c>
      <c r="G88">
        <v>-0.42899999999999999</v>
      </c>
      <c r="I88">
        <v>3</v>
      </c>
      <c r="J88">
        <v>-0.51100000000000001</v>
      </c>
      <c r="K88">
        <v>-0.68100000000000005</v>
      </c>
      <c r="L88">
        <v>-0.69</v>
      </c>
      <c r="M88">
        <v>-0.28000000000000003</v>
      </c>
      <c r="N88">
        <v>-0.308</v>
      </c>
      <c r="O88">
        <v>-0.378</v>
      </c>
      <c r="Q88">
        <v>3</v>
      </c>
      <c r="R88">
        <v>-0.75700000000000001</v>
      </c>
      <c r="S88">
        <v>-0.77</v>
      </c>
      <c r="T88">
        <v>-0.75700000000000001</v>
      </c>
      <c r="U88">
        <v>-0.48399999999999999</v>
      </c>
      <c r="V88">
        <v>-0.49</v>
      </c>
      <c r="W88">
        <v>-0.42599999999999999</v>
      </c>
    </row>
    <row r="89" spans="1:23" x14ac:dyDescent="0.25">
      <c r="A89">
        <v>4</v>
      </c>
      <c r="B89">
        <v>-0.69199999999999995</v>
      </c>
      <c r="C89">
        <v>-0.58599999999999997</v>
      </c>
      <c r="D89">
        <v>-0.65100000000000002</v>
      </c>
      <c r="E89">
        <v>-0.39300000000000002</v>
      </c>
      <c r="F89">
        <v>-0.39</v>
      </c>
      <c r="G89">
        <v>-0.40400000000000003</v>
      </c>
      <c r="I89">
        <v>4</v>
      </c>
      <c r="J89">
        <v>-0.58499999999999996</v>
      </c>
      <c r="K89">
        <v>-0.72699999999999998</v>
      </c>
      <c r="L89">
        <v>-0.78</v>
      </c>
      <c r="M89">
        <v>-0.36899999999999999</v>
      </c>
      <c r="N89">
        <v>-0.40100000000000002</v>
      </c>
      <c r="O89">
        <v>-0.42799999999999999</v>
      </c>
      <c r="Q89">
        <v>4</v>
      </c>
      <c r="R89">
        <v>-0.873</v>
      </c>
      <c r="S89">
        <v>-0.85599999999999998</v>
      </c>
      <c r="T89">
        <v>-0.72899999999999998</v>
      </c>
      <c r="U89">
        <v>-0.51800000000000002</v>
      </c>
      <c r="V89">
        <v>-0.497</v>
      </c>
      <c r="W89">
        <v>-0.42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18433" r:id="rId3">
          <objectPr defaultSize="0" autoPict="0" r:id="rId4">
            <anchor moveWithCells="1" sizeWithCells="1">
              <from>
                <xdr:col>0</xdr:col>
                <xdr:colOff>609600</xdr:colOff>
                <xdr:row>2</xdr:row>
                <xdr:rowOff>0</xdr:rowOff>
              </from>
              <to>
                <xdr:col>10</xdr:col>
                <xdr:colOff>228600</xdr:colOff>
                <xdr:row>33</xdr:row>
                <xdr:rowOff>171450</xdr:rowOff>
              </to>
            </anchor>
          </objectPr>
        </oleObject>
      </mc:Choice>
      <mc:Fallback>
        <oleObject progId="Prism5.Document" shapeId="18433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N98"/>
  <sheetViews>
    <sheetView topLeftCell="A35" workbookViewId="0">
      <selection activeCell="A41" sqref="A41:N43"/>
    </sheetView>
  </sheetViews>
  <sheetFormatPr defaultRowHeight="15" x14ac:dyDescent="0.25"/>
  <sheetData>
    <row r="1" spans="1:1" x14ac:dyDescent="0.25">
      <c r="A1" s="3" t="s">
        <v>179</v>
      </c>
    </row>
    <row r="2" spans="1:1" x14ac:dyDescent="0.25">
      <c r="A2" t="s">
        <v>195</v>
      </c>
    </row>
    <row r="36" spans="1:14" x14ac:dyDescent="0.25">
      <c r="A36" t="s">
        <v>188</v>
      </c>
    </row>
    <row r="37" spans="1:14" x14ac:dyDescent="0.25">
      <c r="A37" t="s">
        <v>189</v>
      </c>
    </row>
    <row r="38" spans="1:14" x14ac:dyDescent="0.25">
      <c r="A38" t="s">
        <v>470</v>
      </c>
    </row>
    <row r="39" spans="1:14" x14ac:dyDescent="0.25">
      <c r="A39" t="s">
        <v>481</v>
      </c>
    </row>
    <row r="41" spans="1:14" x14ac:dyDescent="0.25">
      <c r="F41" t="s">
        <v>482</v>
      </c>
    </row>
    <row r="43" spans="1:14" x14ac:dyDescent="0.25">
      <c r="B43" t="s">
        <v>38</v>
      </c>
      <c r="G43" t="s">
        <v>39</v>
      </c>
      <c r="L43" t="s">
        <v>40</v>
      </c>
    </row>
    <row r="45" spans="1:14" x14ac:dyDescent="0.25">
      <c r="A45" t="s">
        <v>462</v>
      </c>
      <c r="B45" t="s">
        <v>463</v>
      </c>
      <c r="C45" t="s">
        <v>464</v>
      </c>
      <c r="D45" t="s">
        <v>465</v>
      </c>
      <c r="F45" t="s">
        <v>462</v>
      </c>
      <c r="G45" t="s">
        <v>463</v>
      </c>
      <c r="H45" t="s">
        <v>464</v>
      </c>
      <c r="I45" t="s">
        <v>465</v>
      </c>
      <c r="K45" t="s">
        <v>462</v>
      </c>
      <c r="L45" t="s">
        <v>463</v>
      </c>
      <c r="M45" t="s">
        <v>464</v>
      </c>
      <c r="N45" t="s">
        <v>465</v>
      </c>
    </row>
    <row r="46" spans="1:14" x14ac:dyDescent="0.25">
      <c r="A46">
        <v>0.03</v>
      </c>
      <c r="B46">
        <v>-1.881</v>
      </c>
      <c r="C46">
        <v>-1.9119999999999999</v>
      </c>
      <c r="D46">
        <v>-1.9330000000000001</v>
      </c>
      <c r="F46">
        <v>0.03</v>
      </c>
      <c r="H46">
        <v>-1.7889999999999999</v>
      </c>
      <c r="I46">
        <v>-1.9830000000000001</v>
      </c>
      <c r="K46">
        <v>0.03</v>
      </c>
      <c r="L46">
        <v>-1.901</v>
      </c>
      <c r="M46">
        <v>-1.849</v>
      </c>
      <c r="N46">
        <v>-1.889</v>
      </c>
    </row>
    <row r="47" spans="1:14" x14ac:dyDescent="0.25">
      <c r="A47">
        <v>7.0000000000000007E-2</v>
      </c>
      <c r="B47">
        <v>-2.19</v>
      </c>
      <c r="C47">
        <v>-2.2130000000000001</v>
      </c>
      <c r="D47">
        <v>-2.2309999999999999</v>
      </c>
      <c r="F47">
        <v>7.0000000000000007E-2</v>
      </c>
      <c r="H47">
        <v>-2.3809999999999998</v>
      </c>
      <c r="I47">
        <v>-2.2029999999999998</v>
      </c>
      <c r="K47">
        <v>7.0000000000000007E-2</v>
      </c>
      <c r="L47">
        <v>-2.177</v>
      </c>
      <c r="M47">
        <v>-2.0950000000000002</v>
      </c>
      <c r="N47">
        <v>-2.1739999999999999</v>
      </c>
    </row>
    <row r="48" spans="1:14" x14ac:dyDescent="0.25">
      <c r="A48">
        <v>0.1</v>
      </c>
      <c r="B48">
        <v>-2.4700000000000002</v>
      </c>
      <c r="C48">
        <v>-2.4830000000000001</v>
      </c>
      <c r="D48">
        <v>-2.4830000000000001</v>
      </c>
      <c r="F48">
        <v>0.1</v>
      </c>
      <c r="H48">
        <v>-2.23</v>
      </c>
      <c r="I48">
        <v>-2.4710000000000001</v>
      </c>
      <c r="K48">
        <v>0.09</v>
      </c>
      <c r="M48">
        <v>-2.2829999999999999</v>
      </c>
    </row>
    <row r="49" spans="1:14" x14ac:dyDescent="0.25">
      <c r="A49">
        <v>0.13</v>
      </c>
      <c r="B49">
        <v>-2.7</v>
      </c>
      <c r="C49">
        <v>-2.7360000000000002</v>
      </c>
      <c r="D49">
        <v>-2.7250000000000001</v>
      </c>
      <c r="F49">
        <v>0.13</v>
      </c>
      <c r="I49">
        <v>-3.351</v>
      </c>
      <c r="K49">
        <v>0.1</v>
      </c>
      <c r="L49">
        <v>-2.4870000000000001</v>
      </c>
      <c r="N49">
        <v>-2.4590000000000001</v>
      </c>
    </row>
    <row r="50" spans="1:14" x14ac:dyDescent="0.25">
      <c r="A50">
        <v>0.17</v>
      </c>
      <c r="B50">
        <v>-3.1179999999999999</v>
      </c>
      <c r="C50">
        <v>-3.0529999999999999</v>
      </c>
      <c r="D50">
        <v>-2.9460000000000002</v>
      </c>
      <c r="F50">
        <v>0.17</v>
      </c>
      <c r="I50">
        <v>-3.2160000000000002</v>
      </c>
      <c r="K50">
        <v>0.13</v>
      </c>
      <c r="L50">
        <v>-2.6619999999999999</v>
      </c>
      <c r="M50">
        <v>-2.5489999999999999</v>
      </c>
      <c r="N50">
        <v>-2.7149999999999999</v>
      </c>
    </row>
    <row r="51" spans="1:14" x14ac:dyDescent="0.25">
      <c r="A51">
        <v>0.2</v>
      </c>
      <c r="B51">
        <v>-3.0880000000000001</v>
      </c>
      <c r="C51">
        <v>-3.0790000000000002</v>
      </c>
      <c r="D51">
        <v>-3.2160000000000002</v>
      </c>
      <c r="F51">
        <v>0.2</v>
      </c>
      <c r="K51">
        <v>0.17</v>
      </c>
      <c r="L51">
        <v>-2.98</v>
      </c>
      <c r="M51">
        <v>-2.835</v>
      </c>
      <c r="N51">
        <v>-2.992</v>
      </c>
    </row>
    <row r="52" spans="1:14" x14ac:dyDescent="0.25">
      <c r="A52">
        <v>0.23</v>
      </c>
      <c r="B52">
        <v>-3.6960000000000002</v>
      </c>
      <c r="C52">
        <v>-3.1789999999999998</v>
      </c>
      <c r="D52">
        <v>-3.3010000000000002</v>
      </c>
      <c r="F52">
        <v>0.23</v>
      </c>
      <c r="K52">
        <v>0.2</v>
      </c>
      <c r="L52">
        <v>-3.101</v>
      </c>
      <c r="M52">
        <v>-3.1110000000000002</v>
      </c>
      <c r="N52">
        <v>-3.214</v>
      </c>
    </row>
    <row r="53" spans="1:14" x14ac:dyDescent="0.25">
      <c r="K53">
        <v>0.23</v>
      </c>
      <c r="L53">
        <v>-3.5129999999999999</v>
      </c>
      <c r="M53">
        <v>-3.2330000000000001</v>
      </c>
      <c r="N53">
        <v>-3.3010000000000002</v>
      </c>
    </row>
    <row r="55" spans="1:14" x14ac:dyDescent="0.25">
      <c r="B55" t="s">
        <v>41</v>
      </c>
      <c r="G55" t="s">
        <v>42</v>
      </c>
      <c r="L55" t="s">
        <v>43</v>
      </c>
    </row>
    <row r="57" spans="1:14" x14ac:dyDescent="0.25">
      <c r="A57" t="s">
        <v>462</v>
      </c>
      <c r="B57" t="s">
        <v>463</v>
      </c>
      <c r="C57" t="s">
        <v>464</v>
      </c>
      <c r="D57" t="s">
        <v>465</v>
      </c>
      <c r="F57" t="s">
        <v>462</v>
      </c>
      <c r="G57" t="s">
        <v>463</v>
      </c>
      <c r="H57" t="s">
        <v>464</v>
      </c>
      <c r="I57" t="s">
        <v>465</v>
      </c>
      <c r="K57" t="s">
        <v>462</v>
      </c>
      <c r="L57" t="s">
        <v>463</v>
      </c>
      <c r="M57" t="s">
        <v>464</v>
      </c>
      <c r="N57" t="s">
        <v>465</v>
      </c>
    </row>
    <row r="58" spans="1:14" x14ac:dyDescent="0.25">
      <c r="A58">
        <v>0.03</v>
      </c>
      <c r="B58">
        <v>-1.976</v>
      </c>
      <c r="C58">
        <v>-2.02</v>
      </c>
      <c r="D58">
        <v>-2.0110000000000001</v>
      </c>
      <c r="F58">
        <v>0.03</v>
      </c>
      <c r="G58">
        <v>2.9000000000000001E-2</v>
      </c>
      <c r="H58">
        <v>7.9000000000000001E-2</v>
      </c>
      <c r="I58">
        <v>3.7999999999999999E-2</v>
      </c>
      <c r="K58">
        <v>0.03</v>
      </c>
      <c r="L58">
        <v>-2.0059999999999998</v>
      </c>
      <c r="M58">
        <v>-1.9259999999999999</v>
      </c>
      <c r="N58">
        <v>-1.823</v>
      </c>
    </row>
    <row r="59" spans="1:14" x14ac:dyDescent="0.25">
      <c r="A59">
        <v>7.0000000000000007E-2</v>
      </c>
      <c r="B59">
        <v>-2.157</v>
      </c>
      <c r="C59">
        <v>-2.2389999999999999</v>
      </c>
      <c r="D59">
        <v>-2.23</v>
      </c>
      <c r="F59">
        <v>7.0000000000000007E-2</v>
      </c>
      <c r="G59">
        <v>-5.5E-2</v>
      </c>
      <c r="H59">
        <v>0.05</v>
      </c>
      <c r="I59">
        <v>-3.3000000000000002E-2</v>
      </c>
      <c r="K59">
        <v>7.0000000000000007E-2</v>
      </c>
      <c r="L59">
        <v>-2.254</v>
      </c>
      <c r="M59">
        <v>-2.1120000000000001</v>
      </c>
      <c r="N59">
        <v>-2.08</v>
      </c>
    </row>
    <row r="60" spans="1:14" x14ac:dyDescent="0.25">
      <c r="A60">
        <v>0.1</v>
      </c>
      <c r="B60">
        <v>-2.431</v>
      </c>
      <c r="C60">
        <v>-2.4910000000000001</v>
      </c>
      <c r="D60">
        <v>-2.4540000000000002</v>
      </c>
      <c r="F60">
        <v>0.1</v>
      </c>
      <c r="G60">
        <v>-0.14000000000000001</v>
      </c>
      <c r="H60">
        <v>-0.06</v>
      </c>
      <c r="I60">
        <v>-0.127</v>
      </c>
      <c r="K60">
        <v>0.1</v>
      </c>
      <c r="L60">
        <v>-2.488</v>
      </c>
      <c r="M60">
        <v>-2.367</v>
      </c>
      <c r="N60">
        <v>-2.3220000000000001</v>
      </c>
    </row>
    <row r="61" spans="1:14" x14ac:dyDescent="0.25">
      <c r="A61">
        <v>0.13</v>
      </c>
      <c r="B61">
        <v>-2.544</v>
      </c>
      <c r="C61">
        <v>-2.702</v>
      </c>
      <c r="D61">
        <v>-2.6720000000000002</v>
      </c>
      <c r="F61">
        <v>0.13</v>
      </c>
      <c r="G61">
        <v>-8.0000000000000002E-3</v>
      </c>
      <c r="H61">
        <v>-0.182</v>
      </c>
      <c r="I61">
        <v>-0.17299999999999999</v>
      </c>
      <c r="K61">
        <v>0.13</v>
      </c>
      <c r="L61">
        <v>-2.698</v>
      </c>
      <c r="M61">
        <v>-2.5430000000000001</v>
      </c>
      <c r="N61">
        <v>-2.5249999999999999</v>
      </c>
    </row>
    <row r="62" spans="1:14" x14ac:dyDescent="0.25">
      <c r="A62">
        <v>0.17</v>
      </c>
      <c r="B62">
        <v>-2.8029999999999999</v>
      </c>
      <c r="C62">
        <v>-2.8889999999999998</v>
      </c>
      <c r="D62">
        <v>-3.0089999999999999</v>
      </c>
      <c r="F62">
        <v>0.17</v>
      </c>
      <c r="G62">
        <v>-8.2000000000000003E-2</v>
      </c>
      <c r="H62">
        <v>-0.20599999999999999</v>
      </c>
      <c r="I62">
        <v>-0.23799999999999999</v>
      </c>
      <c r="K62">
        <v>0.17</v>
      </c>
      <c r="L62">
        <v>-2.8940000000000001</v>
      </c>
      <c r="M62">
        <v>-2.7040000000000002</v>
      </c>
      <c r="N62">
        <v>-2.7930000000000001</v>
      </c>
    </row>
    <row r="63" spans="1:14" x14ac:dyDescent="0.25">
      <c r="A63">
        <v>0.2</v>
      </c>
      <c r="B63">
        <v>-2.778</v>
      </c>
      <c r="C63">
        <v>-3.11</v>
      </c>
      <c r="D63">
        <v>-3.0960000000000001</v>
      </c>
      <c r="F63">
        <v>0.2</v>
      </c>
      <c r="G63">
        <v>-0.20799999999999999</v>
      </c>
      <c r="H63">
        <v>-0.27300000000000002</v>
      </c>
      <c r="I63">
        <v>-0.39900000000000002</v>
      </c>
      <c r="K63">
        <v>0.2</v>
      </c>
      <c r="L63">
        <v>-2.8929999999999998</v>
      </c>
      <c r="M63">
        <v>-2.88</v>
      </c>
      <c r="N63">
        <v>-2.9220000000000002</v>
      </c>
    </row>
    <row r="64" spans="1:14" x14ac:dyDescent="0.25">
      <c r="A64">
        <v>0.23</v>
      </c>
      <c r="B64">
        <v>-3.09</v>
      </c>
      <c r="C64">
        <v>-3.2519999999999998</v>
      </c>
      <c r="D64">
        <v>-3.4169999999999998</v>
      </c>
      <c r="F64">
        <v>0.23</v>
      </c>
      <c r="G64">
        <v>-0.15</v>
      </c>
      <c r="H64">
        <v>-0.40699999999999997</v>
      </c>
      <c r="K64">
        <v>0.23</v>
      </c>
      <c r="L64">
        <v>-3.4039999999999999</v>
      </c>
      <c r="N64">
        <v>-3.2050000000000001</v>
      </c>
    </row>
    <row r="65" spans="1:14" x14ac:dyDescent="0.25">
      <c r="K65">
        <v>0.24</v>
      </c>
      <c r="M65">
        <v>-2.9369999999999998</v>
      </c>
    </row>
    <row r="67" spans="1:14" x14ac:dyDescent="0.25">
      <c r="F67" t="s">
        <v>483</v>
      </c>
    </row>
    <row r="69" spans="1:14" x14ac:dyDescent="0.25">
      <c r="B69" t="s">
        <v>38</v>
      </c>
      <c r="G69" t="s">
        <v>39</v>
      </c>
      <c r="L69" t="s">
        <v>40</v>
      </c>
    </row>
    <row r="71" spans="1:14" x14ac:dyDescent="0.25">
      <c r="A71" t="s">
        <v>462</v>
      </c>
      <c r="B71" t="s">
        <v>463</v>
      </c>
      <c r="C71" t="s">
        <v>464</v>
      </c>
      <c r="D71" t="s">
        <v>465</v>
      </c>
      <c r="F71" t="s">
        <v>462</v>
      </c>
      <c r="G71" t="s">
        <v>463</v>
      </c>
      <c r="H71" t="s">
        <v>464</v>
      </c>
      <c r="I71" t="s">
        <v>465</v>
      </c>
      <c r="K71" t="s">
        <v>462</v>
      </c>
      <c r="L71" t="s">
        <v>463</v>
      </c>
      <c r="M71" t="s">
        <v>464</v>
      </c>
      <c r="N71" t="s">
        <v>465</v>
      </c>
    </row>
    <row r="72" spans="1:14" x14ac:dyDescent="0.25">
      <c r="A72">
        <v>0.03</v>
      </c>
      <c r="B72">
        <v>-1.714</v>
      </c>
      <c r="C72">
        <v>-1.869</v>
      </c>
      <c r="D72">
        <v>-1.768</v>
      </c>
      <c r="F72">
        <v>0.03</v>
      </c>
      <c r="G72">
        <v>-0.16500000000000001</v>
      </c>
      <c r="H72">
        <v>2.5999999999999999E-2</v>
      </c>
      <c r="I72">
        <v>-0.223</v>
      </c>
      <c r="K72">
        <v>0.03</v>
      </c>
      <c r="L72">
        <v>-1.7190000000000001</v>
      </c>
      <c r="M72">
        <v>-1.7649999999999999</v>
      </c>
      <c r="N72">
        <v>-1.827</v>
      </c>
    </row>
    <row r="73" spans="1:14" x14ac:dyDescent="0.25">
      <c r="A73">
        <v>0.08</v>
      </c>
      <c r="B73">
        <v>-1.75</v>
      </c>
      <c r="C73">
        <v>-1.877</v>
      </c>
      <c r="D73">
        <v>-1.827</v>
      </c>
      <c r="F73">
        <v>0.08</v>
      </c>
      <c r="G73">
        <v>-7.0999999999999994E-2</v>
      </c>
      <c r="H73">
        <v>-6.8000000000000005E-2</v>
      </c>
      <c r="I73">
        <v>-0.379</v>
      </c>
      <c r="K73">
        <v>0.08</v>
      </c>
      <c r="L73">
        <v>-1.8660000000000001</v>
      </c>
      <c r="M73">
        <v>-1.883</v>
      </c>
      <c r="N73">
        <v>-1.9370000000000001</v>
      </c>
    </row>
    <row r="74" spans="1:14" x14ac:dyDescent="0.25">
      <c r="A74">
        <v>0.17</v>
      </c>
      <c r="B74">
        <v>-1.837</v>
      </c>
      <c r="C74">
        <v>-1.9490000000000001</v>
      </c>
      <c r="D74">
        <v>-1.74</v>
      </c>
      <c r="F74">
        <v>0.13</v>
      </c>
      <c r="G74">
        <v>-0.48099999999999998</v>
      </c>
      <c r="H74">
        <v>-0.41</v>
      </c>
      <c r="I74">
        <v>-0.53200000000000003</v>
      </c>
      <c r="K74">
        <v>0.17</v>
      </c>
      <c r="L74">
        <v>-1.962</v>
      </c>
      <c r="M74">
        <v>-2.0019999999999998</v>
      </c>
      <c r="N74">
        <v>-1.998</v>
      </c>
    </row>
    <row r="75" spans="1:14" x14ac:dyDescent="0.25">
      <c r="A75">
        <v>0.33</v>
      </c>
      <c r="B75">
        <v>-1.9790000000000001</v>
      </c>
      <c r="C75">
        <v>-2.0329999999999999</v>
      </c>
      <c r="D75">
        <v>-2.0230000000000001</v>
      </c>
      <c r="F75">
        <v>0.18</v>
      </c>
      <c r="G75">
        <v>-0.55200000000000005</v>
      </c>
      <c r="H75">
        <v>-0.67200000000000004</v>
      </c>
      <c r="I75">
        <v>-0.754</v>
      </c>
      <c r="K75">
        <v>0.33</v>
      </c>
      <c r="L75">
        <v>-2.1549999999999998</v>
      </c>
      <c r="M75">
        <v>-2.3079999999999998</v>
      </c>
      <c r="N75">
        <v>-2.1739999999999999</v>
      </c>
    </row>
    <row r="76" spans="1:14" x14ac:dyDescent="0.25">
      <c r="A76">
        <v>0.5</v>
      </c>
      <c r="B76">
        <v>-2.0609999999999999</v>
      </c>
      <c r="C76">
        <v>-2.125</v>
      </c>
      <c r="D76">
        <v>-2.117</v>
      </c>
      <c r="F76">
        <v>0.23</v>
      </c>
      <c r="G76">
        <v>-0.96599999999999997</v>
      </c>
      <c r="H76">
        <v>-1.0920000000000001</v>
      </c>
      <c r="I76">
        <v>-1.101</v>
      </c>
      <c r="K76">
        <v>0.5</v>
      </c>
      <c r="L76">
        <v>-2.4369999999999998</v>
      </c>
      <c r="M76">
        <v>-2.5979999999999999</v>
      </c>
      <c r="N76">
        <v>-2.3260000000000001</v>
      </c>
    </row>
    <row r="77" spans="1:14" x14ac:dyDescent="0.25">
      <c r="A77">
        <v>0.67</v>
      </c>
      <c r="B77">
        <v>-2.1549999999999998</v>
      </c>
      <c r="C77">
        <v>-2.2229999999999999</v>
      </c>
      <c r="D77">
        <v>-2.2280000000000002</v>
      </c>
      <c r="F77">
        <v>0.28000000000000003</v>
      </c>
      <c r="G77">
        <v>-1.599</v>
      </c>
      <c r="H77">
        <v>-1.629</v>
      </c>
      <c r="I77">
        <v>-1.411</v>
      </c>
      <c r="K77">
        <v>0.67</v>
      </c>
      <c r="L77">
        <v>-2.4820000000000002</v>
      </c>
      <c r="M77">
        <v>-2.85</v>
      </c>
      <c r="N77">
        <v>-2.4630000000000001</v>
      </c>
    </row>
    <row r="78" spans="1:14" x14ac:dyDescent="0.25">
      <c r="A78">
        <v>0.83</v>
      </c>
      <c r="B78">
        <v>-2.2690000000000001</v>
      </c>
      <c r="C78">
        <v>-2.2989999999999999</v>
      </c>
      <c r="D78">
        <v>-2.3260000000000001</v>
      </c>
      <c r="F78">
        <v>0.33</v>
      </c>
      <c r="G78">
        <v>-2.2160000000000002</v>
      </c>
      <c r="H78">
        <v>-2.4900000000000002</v>
      </c>
      <c r="I78">
        <v>-1.8360000000000001</v>
      </c>
      <c r="K78">
        <v>0.83</v>
      </c>
      <c r="L78">
        <v>-2.8919999999999999</v>
      </c>
      <c r="N78">
        <v>-2.6589999999999998</v>
      </c>
    </row>
    <row r="81" spans="1:14" x14ac:dyDescent="0.25">
      <c r="B81" t="s">
        <v>41</v>
      </c>
      <c r="G81" t="s">
        <v>42</v>
      </c>
      <c r="L81" t="s">
        <v>43</v>
      </c>
    </row>
    <row r="83" spans="1:14" x14ac:dyDescent="0.25">
      <c r="A83" t="s">
        <v>462</v>
      </c>
      <c r="B83" t="s">
        <v>463</v>
      </c>
      <c r="C83" t="s">
        <v>464</v>
      </c>
      <c r="D83" t="s">
        <v>465</v>
      </c>
      <c r="F83" t="s">
        <v>462</v>
      </c>
      <c r="G83" t="s">
        <v>463</v>
      </c>
      <c r="H83" t="s">
        <v>464</v>
      </c>
      <c r="I83" t="s">
        <v>465</v>
      </c>
      <c r="K83" t="s">
        <v>462</v>
      </c>
      <c r="L83" t="s">
        <v>463</v>
      </c>
      <c r="M83" t="s">
        <v>464</v>
      </c>
      <c r="N83" t="s">
        <v>465</v>
      </c>
    </row>
    <row r="84" spans="1:14" x14ac:dyDescent="0.25">
      <c r="A84">
        <v>0.03</v>
      </c>
      <c r="B84">
        <v>-1.8129999999999999</v>
      </c>
      <c r="C84">
        <v>-1.819</v>
      </c>
      <c r="D84">
        <v>-1.8029999999999999</v>
      </c>
      <c r="F84">
        <v>0.03</v>
      </c>
      <c r="H84">
        <v>5.7000000000000002E-2</v>
      </c>
      <c r="K84">
        <v>0.03</v>
      </c>
      <c r="L84">
        <v>-2.0099999999999998</v>
      </c>
      <c r="M84">
        <v>-1.546</v>
      </c>
      <c r="N84">
        <v>-1.663</v>
      </c>
    </row>
    <row r="85" spans="1:14" x14ac:dyDescent="0.25">
      <c r="A85">
        <v>0.08</v>
      </c>
      <c r="B85">
        <v>-1.8759999999999999</v>
      </c>
      <c r="C85">
        <v>-1.8979999999999999</v>
      </c>
      <c r="D85">
        <v>-1.877</v>
      </c>
      <c r="F85">
        <v>0.04</v>
      </c>
      <c r="G85">
        <v>0.108</v>
      </c>
      <c r="I85">
        <v>0.14299999999999999</v>
      </c>
      <c r="K85">
        <v>0.08</v>
      </c>
      <c r="L85">
        <v>-2.1230000000000002</v>
      </c>
      <c r="M85">
        <v>-1.6080000000000001</v>
      </c>
      <c r="N85">
        <v>-1.655</v>
      </c>
    </row>
    <row r="86" spans="1:14" x14ac:dyDescent="0.25">
      <c r="A86">
        <v>0.17</v>
      </c>
      <c r="B86">
        <v>-2.0369999999999999</v>
      </c>
      <c r="C86">
        <v>-2.0630000000000002</v>
      </c>
      <c r="D86">
        <v>-2.052</v>
      </c>
      <c r="F86">
        <v>7.0000000000000007E-2</v>
      </c>
      <c r="G86">
        <v>-5.3999999999999999E-2</v>
      </c>
      <c r="K86">
        <v>0.17</v>
      </c>
      <c r="L86">
        <v>-2.2269999999999999</v>
      </c>
      <c r="M86">
        <v>-1.661</v>
      </c>
      <c r="N86">
        <v>-1.782</v>
      </c>
    </row>
    <row r="87" spans="1:14" x14ac:dyDescent="0.25">
      <c r="A87">
        <v>0.33</v>
      </c>
      <c r="B87">
        <v>-2.3620000000000001</v>
      </c>
      <c r="C87">
        <v>-2.4039999999999999</v>
      </c>
      <c r="D87">
        <v>-2.3359999999999999</v>
      </c>
      <c r="F87">
        <v>0.08</v>
      </c>
      <c r="H87">
        <v>-5.8000000000000003E-2</v>
      </c>
      <c r="I87">
        <v>2.3E-2</v>
      </c>
      <c r="K87">
        <v>0.33</v>
      </c>
      <c r="L87">
        <v>-2.4369999999999998</v>
      </c>
      <c r="M87">
        <v>-1.9410000000000001</v>
      </c>
      <c r="N87">
        <v>-2.0449999999999999</v>
      </c>
    </row>
    <row r="88" spans="1:14" x14ac:dyDescent="0.25">
      <c r="A88">
        <v>0.5</v>
      </c>
      <c r="B88">
        <v>-2.7160000000000002</v>
      </c>
      <c r="C88">
        <v>-2.798</v>
      </c>
      <c r="D88">
        <v>-2.8260000000000001</v>
      </c>
      <c r="F88">
        <v>0.13</v>
      </c>
      <c r="G88">
        <v>-0.20799999999999999</v>
      </c>
      <c r="K88">
        <v>0.5</v>
      </c>
      <c r="L88">
        <v>-2.6230000000000002</v>
      </c>
    </row>
    <row r="89" spans="1:14" x14ac:dyDescent="0.25">
      <c r="A89">
        <v>0.67</v>
      </c>
      <c r="B89">
        <v>-3.2170000000000001</v>
      </c>
      <c r="C89">
        <v>-3.2229999999999999</v>
      </c>
      <c r="D89">
        <v>-3.177</v>
      </c>
      <c r="F89">
        <v>0.14000000000000001</v>
      </c>
      <c r="I89">
        <v>-5.8999999999999997E-2</v>
      </c>
      <c r="K89">
        <v>0.52</v>
      </c>
      <c r="M89">
        <v>-2.1509999999999998</v>
      </c>
      <c r="N89">
        <v>-2.2050000000000001</v>
      </c>
    </row>
    <row r="90" spans="1:14" x14ac:dyDescent="0.25">
      <c r="A90">
        <v>0.83</v>
      </c>
      <c r="B90">
        <v>-3.4590000000000001</v>
      </c>
      <c r="C90">
        <v>-3.6349999999999998</v>
      </c>
      <c r="F90">
        <v>0.17</v>
      </c>
      <c r="H90">
        <v>-0.246</v>
      </c>
      <c r="K90">
        <v>0.68</v>
      </c>
      <c r="L90">
        <v>-2.9569999999999999</v>
      </c>
      <c r="M90">
        <v>-2.3220000000000001</v>
      </c>
      <c r="N90">
        <v>-2.2200000000000002</v>
      </c>
    </row>
    <row r="91" spans="1:14" x14ac:dyDescent="0.25">
      <c r="F91">
        <v>0.18</v>
      </c>
      <c r="I91">
        <v>-0.189</v>
      </c>
      <c r="K91">
        <v>0.83</v>
      </c>
      <c r="L91">
        <v>-3.3069999999999999</v>
      </c>
    </row>
    <row r="92" spans="1:14" x14ac:dyDescent="0.25">
      <c r="F92">
        <v>0.19</v>
      </c>
      <c r="G92">
        <v>-0.42899999999999999</v>
      </c>
      <c r="K92">
        <v>0.85</v>
      </c>
      <c r="M92">
        <v>-2.556</v>
      </c>
      <c r="N92">
        <v>-2.5259999999999998</v>
      </c>
    </row>
    <row r="93" spans="1:14" x14ac:dyDescent="0.25">
      <c r="F93">
        <v>0.23</v>
      </c>
      <c r="G93">
        <v>-0.51900000000000002</v>
      </c>
      <c r="I93">
        <v>-0.314</v>
      </c>
    </row>
    <row r="94" spans="1:14" x14ac:dyDescent="0.25">
      <c r="F94">
        <v>0.28000000000000003</v>
      </c>
      <c r="G94">
        <v>-0.755</v>
      </c>
      <c r="I94">
        <v>-0.496</v>
      </c>
    </row>
    <row r="95" spans="1:14" x14ac:dyDescent="0.25">
      <c r="F95">
        <v>0.33</v>
      </c>
      <c r="G95">
        <v>-1.0449999999999999</v>
      </c>
      <c r="H95">
        <v>-0.70799999999999996</v>
      </c>
      <c r="I95">
        <v>-0.61399999999999999</v>
      </c>
    </row>
    <row r="96" spans="1:14" x14ac:dyDescent="0.25">
      <c r="F96">
        <v>0.5</v>
      </c>
      <c r="H96">
        <v>-1.284</v>
      </c>
    </row>
    <row r="97" spans="6:8" x14ac:dyDescent="0.25">
      <c r="F97">
        <v>0.67</v>
      </c>
      <c r="H97">
        <v>-2.0179999999999998</v>
      </c>
    </row>
    <row r="98" spans="6:8" x14ac:dyDescent="0.25">
      <c r="F98">
        <v>0.71</v>
      </c>
      <c r="H98">
        <v>-2.2210000000000001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ism5.Document" shapeId="32770" r:id="rId4">
          <objectPr defaultSize="0" autoPict="0" r:id="rId5">
            <anchor moveWithCells="1" sizeWithCells="1">
              <from>
                <xdr:col>1</xdr:col>
                <xdr:colOff>0</xdr:colOff>
                <xdr:row>3</xdr:row>
                <xdr:rowOff>0</xdr:rowOff>
              </from>
              <to>
                <xdr:col>9</xdr:col>
                <xdr:colOff>571500</xdr:colOff>
                <xdr:row>34</xdr:row>
                <xdr:rowOff>0</xdr:rowOff>
              </to>
            </anchor>
          </objectPr>
        </oleObject>
      </mc:Choice>
      <mc:Fallback>
        <oleObject progId="Prism5.Document" shapeId="3277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W90"/>
  <sheetViews>
    <sheetView topLeftCell="A23" workbookViewId="0">
      <selection activeCell="A43" sqref="A43:W45"/>
    </sheetView>
  </sheetViews>
  <sheetFormatPr defaultRowHeight="15" x14ac:dyDescent="0.25"/>
  <sheetData>
    <row r="1" spans="1:1" x14ac:dyDescent="0.25">
      <c r="A1" s="3" t="s">
        <v>71</v>
      </c>
    </row>
    <row r="36" spans="1:23" x14ac:dyDescent="0.25">
      <c r="A36" t="s">
        <v>72</v>
      </c>
    </row>
    <row r="37" spans="1:23" x14ac:dyDescent="0.25">
      <c r="A37" t="s">
        <v>81</v>
      </c>
    </row>
    <row r="38" spans="1:23" x14ac:dyDescent="0.25">
      <c r="A38" t="s">
        <v>218</v>
      </c>
    </row>
    <row r="39" spans="1:23" ht="18" x14ac:dyDescent="0.35">
      <c r="A39" t="s">
        <v>219</v>
      </c>
    </row>
    <row r="40" spans="1:23" x14ac:dyDescent="0.25">
      <c r="A40" t="s">
        <v>469</v>
      </c>
    </row>
    <row r="41" spans="1:23" x14ac:dyDescent="0.25">
      <c r="A41" t="s">
        <v>460</v>
      </c>
    </row>
    <row r="43" spans="1:23" x14ac:dyDescent="0.25">
      <c r="K43" t="s">
        <v>471</v>
      </c>
    </row>
    <row r="45" spans="1:23" x14ac:dyDescent="0.25">
      <c r="D45" t="s">
        <v>38</v>
      </c>
      <c r="L45" t="s">
        <v>39</v>
      </c>
      <c r="T45" t="s">
        <v>40</v>
      </c>
    </row>
    <row r="47" spans="1:23" x14ac:dyDescent="0.25">
      <c r="A47" t="s">
        <v>462</v>
      </c>
      <c r="B47" t="s">
        <v>463</v>
      </c>
      <c r="C47" t="s">
        <v>464</v>
      </c>
      <c r="D47" t="s">
        <v>465</v>
      </c>
      <c r="E47" t="s">
        <v>466</v>
      </c>
      <c r="F47" t="s">
        <v>467</v>
      </c>
      <c r="G47" t="s">
        <v>468</v>
      </c>
      <c r="I47" t="s">
        <v>462</v>
      </c>
      <c r="J47" t="s">
        <v>463</v>
      </c>
      <c r="K47" t="s">
        <v>464</v>
      </c>
      <c r="L47" t="s">
        <v>465</v>
      </c>
      <c r="M47" t="s">
        <v>466</v>
      </c>
      <c r="N47" t="s">
        <v>467</v>
      </c>
      <c r="O47" t="s">
        <v>468</v>
      </c>
      <c r="Q47" t="s">
        <v>462</v>
      </c>
      <c r="R47" t="s">
        <v>463</v>
      </c>
      <c r="S47" t="s">
        <v>464</v>
      </c>
      <c r="T47" t="s">
        <v>465</v>
      </c>
      <c r="U47" t="s">
        <v>466</v>
      </c>
      <c r="V47" t="s">
        <v>467</v>
      </c>
      <c r="W47" t="s">
        <v>468</v>
      </c>
    </row>
    <row r="48" spans="1:23" x14ac:dyDescent="0.25">
      <c r="A48">
        <v>0.03</v>
      </c>
      <c r="C48">
        <v>-0.94399999999999995</v>
      </c>
      <c r="D48">
        <v>-1.1120000000000001</v>
      </c>
      <c r="F48">
        <v>-0.95799999999999996</v>
      </c>
      <c r="G48">
        <v>-0.95399999999999996</v>
      </c>
      <c r="I48">
        <v>0.03</v>
      </c>
      <c r="J48">
        <v>-0.97</v>
      </c>
      <c r="K48">
        <v>-1.083</v>
      </c>
      <c r="L48">
        <v>-1.046</v>
      </c>
      <c r="M48">
        <v>-0.65300000000000002</v>
      </c>
      <c r="N48">
        <v>-0.72499999999999998</v>
      </c>
      <c r="O48">
        <v>-0.74</v>
      </c>
      <c r="Q48">
        <v>0.03</v>
      </c>
      <c r="R48">
        <v>-0.93300000000000005</v>
      </c>
      <c r="S48">
        <v>-0.95799999999999996</v>
      </c>
      <c r="T48">
        <v>-0.77600000000000002</v>
      </c>
      <c r="U48">
        <v>-0.61599999999999999</v>
      </c>
      <c r="V48">
        <v>-0.7</v>
      </c>
      <c r="W48">
        <v>-0.59399999999999997</v>
      </c>
    </row>
    <row r="49" spans="1:23" x14ac:dyDescent="0.25">
      <c r="A49">
        <v>7.0000000000000007E-2</v>
      </c>
      <c r="C49">
        <v>-1.226</v>
      </c>
      <c r="D49">
        <v>-1.3</v>
      </c>
      <c r="F49">
        <v>-0.97599999999999998</v>
      </c>
      <c r="G49">
        <v>-0.91300000000000003</v>
      </c>
      <c r="I49">
        <v>7.0000000000000007E-2</v>
      </c>
      <c r="J49">
        <v>-1.1559999999999999</v>
      </c>
      <c r="K49">
        <v>-1.2649999999999999</v>
      </c>
      <c r="L49">
        <v>-1.24</v>
      </c>
      <c r="M49">
        <v>-0.65800000000000003</v>
      </c>
      <c r="N49">
        <v>-0.70399999999999996</v>
      </c>
      <c r="O49">
        <v>-0.72799999999999998</v>
      </c>
      <c r="Q49">
        <v>7.0000000000000007E-2</v>
      </c>
      <c r="R49">
        <v>-1.0680000000000001</v>
      </c>
      <c r="S49">
        <v>-1.1020000000000001</v>
      </c>
      <c r="T49">
        <v>-0.92100000000000004</v>
      </c>
      <c r="U49">
        <v>-0.63900000000000001</v>
      </c>
      <c r="V49">
        <v>-0.68500000000000005</v>
      </c>
      <c r="W49">
        <v>-0.59799999999999998</v>
      </c>
    </row>
    <row r="50" spans="1:23" x14ac:dyDescent="0.25">
      <c r="A50">
        <v>0.1</v>
      </c>
      <c r="C50">
        <v>-1.385</v>
      </c>
      <c r="D50">
        <v>-1.43</v>
      </c>
      <c r="F50">
        <v>-0.98399999999999999</v>
      </c>
      <c r="G50">
        <v>-0.95</v>
      </c>
      <c r="I50">
        <v>0.1</v>
      </c>
      <c r="K50">
        <v>-1.464</v>
      </c>
      <c r="L50">
        <v>-1.4179999999999999</v>
      </c>
      <c r="M50">
        <v>-0.67400000000000004</v>
      </c>
      <c r="N50">
        <v>-0.73899999999999999</v>
      </c>
      <c r="O50">
        <v>-0.77600000000000002</v>
      </c>
      <c r="Q50">
        <v>0.1</v>
      </c>
      <c r="R50">
        <v>-1.2310000000000001</v>
      </c>
      <c r="S50">
        <v>-1.18</v>
      </c>
      <c r="T50">
        <v>-1.0389999999999999</v>
      </c>
      <c r="U50">
        <v>-0.64100000000000001</v>
      </c>
      <c r="V50">
        <v>-0.69799999999999995</v>
      </c>
      <c r="W50">
        <v>-0.61099999999999999</v>
      </c>
    </row>
    <row r="51" spans="1:23" x14ac:dyDescent="0.25">
      <c r="A51">
        <v>0.13</v>
      </c>
      <c r="C51">
        <v>-1.508</v>
      </c>
      <c r="D51">
        <v>-1.573</v>
      </c>
      <c r="F51">
        <v>-1.002</v>
      </c>
      <c r="G51">
        <v>-0.94799999999999995</v>
      </c>
      <c r="I51">
        <v>0.13</v>
      </c>
      <c r="J51">
        <v>-1.494</v>
      </c>
      <c r="K51">
        <v>-1.6080000000000001</v>
      </c>
      <c r="L51">
        <v>-1.5720000000000001</v>
      </c>
      <c r="M51">
        <v>-0.71899999999999997</v>
      </c>
      <c r="N51">
        <v>-0.73599999999999999</v>
      </c>
      <c r="Q51">
        <v>0.13</v>
      </c>
      <c r="R51">
        <v>-1.3979999999999999</v>
      </c>
      <c r="S51">
        <v>-1.2829999999999999</v>
      </c>
      <c r="T51">
        <v>-1.0920000000000001</v>
      </c>
      <c r="U51">
        <v>-0.61799999999999999</v>
      </c>
      <c r="V51">
        <v>-0.72099999999999997</v>
      </c>
      <c r="W51">
        <v>-0.63800000000000001</v>
      </c>
    </row>
    <row r="52" spans="1:23" x14ac:dyDescent="0.25">
      <c r="A52">
        <v>0.17</v>
      </c>
      <c r="C52">
        <v>-1.629</v>
      </c>
      <c r="D52">
        <v>-1.7</v>
      </c>
      <c r="F52">
        <v>-1.034</v>
      </c>
      <c r="G52">
        <v>-0.97699999999999998</v>
      </c>
      <c r="I52">
        <v>0.17</v>
      </c>
      <c r="J52">
        <v>-1.6870000000000001</v>
      </c>
      <c r="K52">
        <v>-1.8149999999999999</v>
      </c>
      <c r="L52">
        <v>-1.7789999999999999</v>
      </c>
      <c r="M52">
        <v>-0.78100000000000003</v>
      </c>
      <c r="N52">
        <v>-0.73599999999999999</v>
      </c>
      <c r="O52">
        <v>-0.77</v>
      </c>
      <c r="Q52">
        <v>0.17</v>
      </c>
      <c r="R52">
        <v>-1.5189999999999999</v>
      </c>
      <c r="S52">
        <v>-1.4770000000000001</v>
      </c>
      <c r="T52">
        <v>-1.165</v>
      </c>
      <c r="U52">
        <v>-0.623</v>
      </c>
      <c r="V52">
        <v>-0.65600000000000003</v>
      </c>
      <c r="W52">
        <v>-0.59699999999999998</v>
      </c>
    </row>
    <row r="53" spans="1:23" x14ac:dyDescent="0.25">
      <c r="A53">
        <v>0.2</v>
      </c>
      <c r="C53">
        <v>-1.762</v>
      </c>
      <c r="D53">
        <v>-1.792</v>
      </c>
      <c r="F53">
        <v>-1.0409999999999999</v>
      </c>
      <c r="G53">
        <v>-0.998</v>
      </c>
      <c r="I53">
        <v>0.2</v>
      </c>
      <c r="J53">
        <v>-1.966</v>
      </c>
      <c r="K53">
        <v>-2.0659999999999998</v>
      </c>
      <c r="L53">
        <v>-1.927</v>
      </c>
      <c r="M53">
        <v>-0.76900000000000002</v>
      </c>
      <c r="N53">
        <v>-0.88100000000000001</v>
      </c>
      <c r="O53">
        <v>-0.77500000000000002</v>
      </c>
      <c r="Q53">
        <v>0.2</v>
      </c>
      <c r="R53">
        <v>-1.6359999999999999</v>
      </c>
      <c r="S53">
        <v>-1.5820000000000001</v>
      </c>
      <c r="T53">
        <v>-1.2230000000000001</v>
      </c>
      <c r="U53">
        <v>-0.64400000000000002</v>
      </c>
      <c r="V53">
        <v>-0.73699999999999999</v>
      </c>
      <c r="W53">
        <v>-0.64700000000000002</v>
      </c>
    </row>
    <row r="54" spans="1:23" x14ac:dyDescent="0.25">
      <c r="A54">
        <v>0.23</v>
      </c>
      <c r="C54">
        <v>-1.8480000000000001</v>
      </c>
      <c r="D54">
        <v>-1.9450000000000001</v>
      </c>
      <c r="F54">
        <v>-1.0629999999999999</v>
      </c>
      <c r="G54">
        <v>-1.0209999999999999</v>
      </c>
      <c r="I54">
        <v>0.23</v>
      </c>
      <c r="J54">
        <v>-2.1970000000000001</v>
      </c>
      <c r="K54">
        <v>-2.3039999999999998</v>
      </c>
      <c r="L54">
        <v>-2.1779999999999999</v>
      </c>
      <c r="M54">
        <v>-0.81499999999999995</v>
      </c>
      <c r="N54">
        <v>-0.82199999999999995</v>
      </c>
      <c r="O54">
        <v>-0.86199999999999999</v>
      </c>
      <c r="Q54">
        <v>0.23</v>
      </c>
      <c r="R54">
        <v>-1.702</v>
      </c>
      <c r="S54">
        <v>-1.782</v>
      </c>
      <c r="T54">
        <v>-1.369</v>
      </c>
      <c r="U54">
        <v>-0.70099999999999996</v>
      </c>
      <c r="V54">
        <v>-0.746</v>
      </c>
      <c r="W54">
        <v>-0.61099999999999999</v>
      </c>
    </row>
    <row r="56" spans="1:23" x14ac:dyDescent="0.25">
      <c r="D56" t="s">
        <v>41</v>
      </c>
      <c r="L56" t="s">
        <v>42</v>
      </c>
      <c r="T56" t="s">
        <v>43</v>
      </c>
    </row>
    <row r="58" spans="1:23" x14ac:dyDescent="0.25">
      <c r="A58" t="s">
        <v>462</v>
      </c>
      <c r="B58" t="s">
        <v>463</v>
      </c>
      <c r="C58" t="s">
        <v>464</v>
      </c>
      <c r="D58" t="s">
        <v>465</v>
      </c>
      <c r="E58" t="s">
        <v>466</v>
      </c>
      <c r="F58" t="s">
        <v>467</v>
      </c>
      <c r="G58" t="s">
        <v>468</v>
      </c>
      <c r="I58" t="s">
        <v>462</v>
      </c>
      <c r="J58" t="s">
        <v>463</v>
      </c>
      <c r="K58" t="s">
        <v>464</v>
      </c>
      <c r="L58" t="s">
        <v>465</v>
      </c>
      <c r="M58" t="s">
        <v>466</v>
      </c>
      <c r="N58" t="s">
        <v>467</v>
      </c>
      <c r="O58" t="s">
        <v>468</v>
      </c>
      <c r="Q58" t="s">
        <v>462</v>
      </c>
      <c r="R58" t="s">
        <v>463</v>
      </c>
      <c r="S58" t="s">
        <v>464</v>
      </c>
      <c r="T58" t="s">
        <v>465</v>
      </c>
      <c r="U58" t="s">
        <v>466</v>
      </c>
      <c r="V58" t="s">
        <v>467</v>
      </c>
      <c r="W58" t="s">
        <v>468</v>
      </c>
    </row>
    <row r="59" spans="1:23" x14ac:dyDescent="0.25">
      <c r="A59">
        <v>0.03</v>
      </c>
      <c r="B59">
        <v>-0.93700000000000006</v>
      </c>
      <c r="C59">
        <v>-0.88500000000000001</v>
      </c>
      <c r="D59">
        <v>-0.89200000000000002</v>
      </c>
      <c r="E59">
        <v>-0.72</v>
      </c>
      <c r="F59">
        <v>-0.67800000000000005</v>
      </c>
      <c r="G59">
        <v>-0.67</v>
      </c>
      <c r="I59">
        <v>0.03</v>
      </c>
      <c r="J59">
        <v>-0.89400000000000002</v>
      </c>
      <c r="K59">
        <v>-0.96399999999999997</v>
      </c>
      <c r="L59">
        <v>-0.98699999999999999</v>
      </c>
      <c r="M59">
        <v>-0.76400000000000001</v>
      </c>
      <c r="N59">
        <v>-0.75700000000000001</v>
      </c>
      <c r="O59">
        <v>-0.69599999999999995</v>
      </c>
      <c r="Q59">
        <v>0.03</v>
      </c>
      <c r="R59">
        <v>-0.84399999999999997</v>
      </c>
      <c r="S59">
        <v>-0.85099999999999998</v>
      </c>
      <c r="T59">
        <v>-0.84699999999999998</v>
      </c>
      <c r="U59">
        <v>-0.68500000000000005</v>
      </c>
      <c r="V59">
        <v>-0.68200000000000005</v>
      </c>
      <c r="W59">
        <v>-0.67100000000000004</v>
      </c>
    </row>
    <row r="60" spans="1:23" x14ac:dyDescent="0.25">
      <c r="A60">
        <v>7.0000000000000007E-2</v>
      </c>
      <c r="B60">
        <v>-1.103</v>
      </c>
      <c r="C60">
        <v>-1</v>
      </c>
      <c r="D60">
        <v>-1.0349999999999999</v>
      </c>
      <c r="E60">
        <v>-0.745</v>
      </c>
      <c r="F60">
        <v>-0.66200000000000003</v>
      </c>
      <c r="G60">
        <v>-0.69299999999999995</v>
      </c>
      <c r="I60">
        <v>7.0000000000000007E-2</v>
      </c>
      <c r="J60">
        <v>-1.093</v>
      </c>
      <c r="K60">
        <v>-1.3089999999999999</v>
      </c>
      <c r="L60">
        <v>-1.1439999999999999</v>
      </c>
      <c r="M60">
        <v>-0.72599999999999998</v>
      </c>
      <c r="N60">
        <v>-0.71399999999999997</v>
      </c>
      <c r="O60">
        <v>-0.72</v>
      </c>
      <c r="Q60">
        <v>7.0000000000000007E-2</v>
      </c>
      <c r="R60">
        <v>-0.96799999999999997</v>
      </c>
      <c r="S60">
        <v>-0.95499999999999996</v>
      </c>
      <c r="T60">
        <v>-1.046</v>
      </c>
      <c r="U60">
        <v>-0.68200000000000005</v>
      </c>
      <c r="V60">
        <v>-0.69699999999999995</v>
      </c>
      <c r="W60">
        <v>-0.67400000000000004</v>
      </c>
    </row>
    <row r="61" spans="1:23" x14ac:dyDescent="0.25">
      <c r="A61">
        <v>0.1</v>
      </c>
      <c r="B61">
        <v>-1.218</v>
      </c>
      <c r="C61">
        <v>-1.1439999999999999</v>
      </c>
      <c r="D61">
        <v>-1.129</v>
      </c>
      <c r="E61">
        <v>-0.76900000000000002</v>
      </c>
      <c r="F61">
        <v>-0.68</v>
      </c>
      <c r="G61">
        <v>-0.69499999999999995</v>
      </c>
      <c r="I61">
        <v>0.1</v>
      </c>
      <c r="J61">
        <v>-1.21</v>
      </c>
      <c r="K61">
        <v>-1.393</v>
      </c>
      <c r="L61">
        <v>-1.331</v>
      </c>
      <c r="M61">
        <v>-0.73499999999999999</v>
      </c>
      <c r="N61">
        <v>-0.80300000000000005</v>
      </c>
      <c r="O61">
        <v>-0.74399999999999999</v>
      </c>
      <c r="Q61">
        <v>0.1</v>
      </c>
      <c r="R61">
        <v>-1.0569999999999999</v>
      </c>
      <c r="S61">
        <v>-1.073</v>
      </c>
      <c r="T61">
        <v>-1.171</v>
      </c>
      <c r="U61">
        <v>-0.67800000000000005</v>
      </c>
      <c r="V61">
        <v>-0.71699999999999997</v>
      </c>
      <c r="W61">
        <v>-0.69699999999999995</v>
      </c>
    </row>
    <row r="62" spans="1:23" x14ac:dyDescent="0.25">
      <c r="A62">
        <v>0.13</v>
      </c>
      <c r="B62">
        <v>-1.33</v>
      </c>
      <c r="C62">
        <v>-1.2410000000000001</v>
      </c>
      <c r="D62">
        <v>-1.2370000000000001</v>
      </c>
      <c r="E62">
        <v>-0.749</v>
      </c>
      <c r="F62">
        <v>-0.66200000000000003</v>
      </c>
      <c r="G62">
        <v>-0.7</v>
      </c>
      <c r="I62">
        <v>0.13</v>
      </c>
      <c r="J62">
        <v>-1.3620000000000001</v>
      </c>
      <c r="K62">
        <v>-1.393</v>
      </c>
      <c r="L62">
        <v>-1.454</v>
      </c>
      <c r="M62">
        <v>-0.72599999999999998</v>
      </c>
      <c r="N62">
        <v>-0.77900000000000003</v>
      </c>
      <c r="O62">
        <v>-0.72499999999999998</v>
      </c>
      <c r="Q62">
        <v>0.10111000000000001</v>
      </c>
      <c r="T62">
        <v>-1.087</v>
      </c>
    </row>
    <row r="63" spans="1:23" x14ac:dyDescent="0.25">
      <c r="A63">
        <v>0.17</v>
      </c>
      <c r="B63">
        <v>-1.458</v>
      </c>
      <c r="C63">
        <v>-1.341</v>
      </c>
      <c r="D63">
        <v>-1.3089999999999999</v>
      </c>
      <c r="E63">
        <v>-0.82099999999999995</v>
      </c>
      <c r="F63">
        <v>-0.72599999999999998</v>
      </c>
      <c r="G63">
        <v>-0.749</v>
      </c>
      <c r="I63">
        <v>0.17</v>
      </c>
      <c r="J63">
        <v>-1.4610000000000001</v>
      </c>
      <c r="K63">
        <v>-1.5529999999999999</v>
      </c>
      <c r="L63">
        <v>-1.649</v>
      </c>
      <c r="M63">
        <v>-0.77400000000000002</v>
      </c>
      <c r="N63">
        <v>-0.76400000000000001</v>
      </c>
      <c r="O63">
        <v>-0.79700000000000004</v>
      </c>
      <c r="Q63">
        <v>0.13</v>
      </c>
      <c r="R63">
        <v>-1.1459999999999999</v>
      </c>
      <c r="S63">
        <v>-1.147</v>
      </c>
      <c r="U63">
        <v>-0.70499999999999996</v>
      </c>
      <c r="V63">
        <v>-0.72599999999999998</v>
      </c>
      <c r="W63">
        <v>-0.74</v>
      </c>
    </row>
    <row r="64" spans="1:23" x14ac:dyDescent="0.25">
      <c r="A64">
        <v>0.2</v>
      </c>
      <c r="B64">
        <v>-1.5740000000000001</v>
      </c>
      <c r="C64">
        <v>-1.45</v>
      </c>
      <c r="D64">
        <v>-1.444</v>
      </c>
      <c r="E64">
        <v>-0.79700000000000004</v>
      </c>
      <c r="F64">
        <v>-0.74099999999999999</v>
      </c>
      <c r="G64">
        <v>-0.75</v>
      </c>
      <c r="I64">
        <v>0.2</v>
      </c>
      <c r="J64">
        <v>-1.69</v>
      </c>
      <c r="K64">
        <v>-1.8979999999999999</v>
      </c>
      <c r="L64">
        <v>-1.8129999999999999</v>
      </c>
      <c r="M64">
        <v>-0.81699999999999995</v>
      </c>
      <c r="N64">
        <v>-0.79500000000000004</v>
      </c>
      <c r="O64">
        <v>-0.78400000000000003</v>
      </c>
      <c r="Q64">
        <v>0.17</v>
      </c>
      <c r="R64">
        <v>-1.224</v>
      </c>
      <c r="S64">
        <v>-1.2250000000000001</v>
      </c>
      <c r="T64">
        <v>-1.288</v>
      </c>
      <c r="U64">
        <v>-0.7</v>
      </c>
      <c r="V64">
        <v>-0.70799999999999996</v>
      </c>
      <c r="W64">
        <v>-0.755</v>
      </c>
    </row>
    <row r="65" spans="1:23" x14ac:dyDescent="0.25">
      <c r="A65">
        <v>0.23</v>
      </c>
      <c r="B65">
        <v>-1.732</v>
      </c>
      <c r="C65">
        <v>-1.5069999999999999</v>
      </c>
      <c r="D65">
        <v>-1.5069999999999999</v>
      </c>
      <c r="E65">
        <v>-0.86399999999999999</v>
      </c>
      <c r="F65">
        <v>-0.77500000000000002</v>
      </c>
      <c r="G65">
        <v>-0.80900000000000005</v>
      </c>
      <c r="I65">
        <v>0.23</v>
      </c>
      <c r="J65">
        <v>-2.105</v>
      </c>
      <c r="K65">
        <v>-1.911</v>
      </c>
      <c r="M65">
        <v>-0.81200000000000006</v>
      </c>
      <c r="N65">
        <v>-0.94</v>
      </c>
      <c r="Q65">
        <v>0.2</v>
      </c>
      <c r="R65">
        <v>-1.3049999999999999</v>
      </c>
      <c r="S65">
        <v>-1.28</v>
      </c>
      <c r="T65">
        <v>-1.3149999999999999</v>
      </c>
      <c r="U65">
        <v>-0.65800000000000003</v>
      </c>
      <c r="V65">
        <v>-0.74199999999999999</v>
      </c>
      <c r="W65">
        <v>-0.70599999999999996</v>
      </c>
    </row>
    <row r="66" spans="1:23" x14ac:dyDescent="0.25">
      <c r="Q66">
        <v>0.23</v>
      </c>
      <c r="R66">
        <v>-1.4119999999999999</v>
      </c>
      <c r="S66">
        <v>-1.3919999999999999</v>
      </c>
      <c r="T66">
        <v>-1.4530000000000001</v>
      </c>
      <c r="U66">
        <v>-0.73099999999999998</v>
      </c>
      <c r="V66">
        <v>-0.753</v>
      </c>
      <c r="W66">
        <v>-0.76300000000000001</v>
      </c>
    </row>
    <row r="68" spans="1:23" x14ac:dyDescent="0.25">
      <c r="K68" t="s">
        <v>472</v>
      </c>
    </row>
    <row r="70" spans="1:23" x14ac:dyDescent="0.25">
      <c r="D70" t="s">
        <v>38</v>
      </c>
      <c r="L70" t="s">
        <v>39</v>
      </c>
      <c r="T70" t="s">
        <v>40</v>
      </c>
    </row>
    <row r="72" spans="1:23" x14ac:dyDescent="0.25">
      <c r="A72" t="s">
        <v>462</v>
      </c>
      <c r="B72" t="s">
        <v>463</v>
      </c>
      <c r="C72" t="s">
        <v>464</v>
      </c>
      <c r="D72" t="s">
        <v>465</v>
      </c>
      <c r="E72" t="s">
        <v>466</v>
      </c>
      <c r="F72" t="s">
        <v>467</v>
      </c>
      <c r="G72" t="s">
        <v>468</v>
      </c>
      <c r="I72" t="s">
        <v>462</v>
      </c>
      <c r="J72" t="s">
        <v>463</v>
      </c>
      <c r="K72" t="s">
        <v>464</v>
      </c>
      <c r="L72" t="s">
        <v>465</v>
      </c>
      <c r="M72" t="s">
        <v>466</v>
      </c>
      <c r="N72" t="s">
        <v>467</v>
      </c>
      <c r="O72" t="s">
        <v>468</v>
      </c>
      <c r="Q72" t="s">
        <v>462</v>
      </c>
      <c r="R72" t="s">
        <v>463</v>
      </c>
      <c r="S72" t="s">
        <v>464</v>
      </c>
      <c r="T72" t="s">
        <v>465</v>
      </c>
      <c r="U72" t="s">
        <v>466</v>
      </c>
      <c r="V72" t="s">
        <v>467</v>
      </c>
      <c r="W72" t="s">
        <v>468</v>
      </c>
    </row>
    <row r="73" spans="1:23" x14ac:dyDescent="0.25">
      <c r="A73">
        <v>0.03</v>
      </c>
      <c r="B73">
        <v>-1.093</v>
      </c>
      <c r="C73">
        <v>-1.119</v>
      </c>
      <c r="D73">
        <v>-1.014</v>
      </c>
      <c r="E73">
        <v>-0.93</v>
      </c>
      <c r="F73">
        <v>-0.92600000000000005</v>
      </c>
      <c r="G73">
        <v>-0.996</v>
      </c>
      <c r="I73">
        <v>0.03</v>
      </c>
      <c r="J73">
        <v>-0.93500000000000005</v>
      </c>
      <c r="K73">
        <v>-0.83699999999999997</v>
      </c>
      <c r="L73">
        <v>-1.1100000000000001</v>
      </c>
      <c r="M73">
        <v>-0.81799999999999995</v>
      </c>
      <c r="N73">
        <v>-0.67800000000000005</v>
      </c>
      <c r="O73">
        <v>-0.84199999999999997</v>
      </c>
      <c r="Q73">
        <v>0.03</v>
      </c>
      <c r="R73">
        <v>-0.193</v>
      </c>
      <c r="S73">
        <v>-0.19800000000000001</v>
      </c>
      <c r="T73">
        <v>-3.5999999999999997E-2</v>
      </c>
      <c r="U73">
        <v>8.5000000000000006E-2</v>
      </c>
      <c r="V73">
        <v>-4.5999999999999999E-2</v>
      </c>
      <c r="W73">
        <v>8.5000000000000006E-2</v>
      </c>
    </row>
    <row r="74" spans="1:23" x14ac:dyDescent="0.25">
      <c r="A74">
        <v>0.08</v>
      </c>
      <c r="B74">
        <v>-1.26</v>
      </c>
      <c r="C74">
        <v>-1.264</v>
      </c>
      <c r="D74">
        <v>-1.363</v>
      </c>
      <c r="E74">
        <v>-0.90800000000000003</v>
      </c>
      <c r="F74">
        <v>-0.93400000000000005</v>
      </c>
      <c r="G74">
        <v>-0.98299999999999998</v>
      </c>
      <c r="I74">
        <v>0.08</v>
      </c>
      <c r="J74">
        <v>-1.216</v>
      </c>
      <c r="K74">
        <v>-0.94699999999999995</v>
      </c>
      <c r="L74">
        <v>-1.256</v>
      </c>
      <c r="M74">
        <v>-0.80600000000000005</v>
      </c>
      <c r="N74">
        <v>-0.65100000000000002</v>
      </c>
      <c r="O74">
        <v>-0.84299999999999997</v>
      </c>
      <c r="Q74">
        <v>0.08</v>
      </c>
      <c r="R74">
        <v>-0.26200000000000001</v>
      </c>
      <c r="S74">
        <v>-0.30099999999999999</v>
      </c>
      <c r="T74">
        <v>-0.10199999999999999</v>
      </c>
      <c r="U74">
        <v>5.1999999999999998E-2</v>
      </c>
      <c r="V74">
        <v>-0.02</v>
      </c>
      <c r="W74">
        <v>0.12</v>
      </c>
    </row>
    <row r="75" spans="1:23" x14ac:dyDescent="0.25">
      <c r="A75">
        <v>0.17</v>
      </c>
      <c r="B75">
        <v>-1.4450000000000001</v>
      </c>
      <c r="C75">
        <v>-1.3979999999999999</v>
      </c>
      <c r="D75">
        <v>-1.546</v>
      </c>
      <c r="E75">
        <v>-0.92600000000000005</v>
      </c>
      <c r="F75">
        <v>-0.90500000000000003</v>
      </c>
      <c r="G75">
        <v>-0.94299999999999995</v>
      </c>
      <c r="I75">
        <v>0.17</v>
      </c>
      <c r="J75">
        <v>-1.3839999999999999</v>
      </c>
      <c r="K75">
        <v>-1.091</v>
      </c>
      <c r="L75">
        <v>-1.514</v>
      </c>
      <c r="M75">
        <v>-0.78600000000000003</v>
      </c>
      <c r="N75">
        <v>-0.66700000000000004</v>
      </c>
      <c r="O75">
        <v>-0.83299999999999996</v>
      </c>
      <c r="Q75">
        <v>0.17</v>
      </c>
      <c r="R75">
        <v>-0.374</v>
      </c>
      <c r="S75">
        <v>-0.434</v>
      </c>
      <c r="T75">
        <v>-0.188</v>
      </c>
      <c r="U75">
        <v>1.7999999999999999E-2</v>
      </c>
      <c r="V75">
        <v>-3.5999999999999997E-2</v>
      </c>
      <c r="W75">
        <v>6.8000000000000005E-2</v>
      </c>
    </row>
    <row r="76" spans="1:23" x14ac:dyDescent="0.25">
      <c r="A76">
        <v>0.33</v>
      </c>
      <c r="B76">
        <v>-1.748</v>
      </c>
      <c r="C76">
        <v>-1.5980000000000001</v>
      </c>
      <c r="E76">
        <v>-0.92800000000000005</v>
      </c>
      <c r="F76">
        <v>-0.99</v>
      </c>
      <c r="G76">
        <v>-0.91500000000000004</v>
      </c>
      <c r="I76">
        <v>0.33</v>
      </c>
      <c r="J76">
        <v>-1.7310000000000001</v>
      </c>
      <c r="K76">
        <v>-1.276</v>
      </c>
      <c r="L76">
        <v>-1.796</v>
      </c>
      <c r="M76">
        <v>-0.78300000000000003</v>
      </c>
      <c r="N76">
        <v>-0.64</v>
      </c>
      <c r="O76">
        <v>-0.82299999999999995</v>
      </c>
      <c r="Q76">
        <v>0.33</v>
      </c>
      <c r="R76">
        <v>-0.52700000000000002</v>
      </c>
      <c r="S76">
        <v>-0.59899999999999998</v>
      </c>
      <c r="T76">
        <v>-0.34</v>
      </c>
      <c r="U76">
        <v>4.2999999999999997E-2</v>
      </c>
      <c r="V76">
        <v>-0.01</v>
      </c>
      <c r="W76">
        <v>9.5000000000000001E-2</v>
      </c>
    </row>
    <row r="77" spans="1:23" x14ac:dyDescent="0.25">
      <c r="A77">
        <v>0.5</v>
      </c>
      <c r="B77">
        <v>-2.0430000000000001</v>
      </c>
      <c r="C77">
        <v>-1.87</v>
      </c>
      <c r="D77">
        <v>-2.38</v>
      </c>
      <c r="E77">
        <v>-0.91900000000000004</v>
      </c>
      <c r="F77">
        <v>-0.93400000000000005</v>
      </c>
      <c r="G77">
        <v>-0.97199999999999998</v>
      </c>
      <c r="I77">
        <v>0.5</v>
      </c>
      <c r="J77">
        <v>-2.0960000000000001</v>
      </c>
      <c r="K77">
        <v>-1.403</v>
      </c>
      <c r="L77">
        <v>-2.1560000000000001</v>
      </c>
      <c r="M77">
        <v>-0.83699999999999997</v>
      </c>
      <c r="N77">
        <v>-0.65400000000000003</v>
      </c>
      <c r="O77">
        <v>-0.874</v>
      </c>
      <c r="Q77">
        <v>0.5</v>
      </c>
      <c r="R77">
        <v>-0.625</v>
      </c>
      <c r="S77">
        <v>-0.70699999999999996</v>
      </c>
      <c r="T77">
        <v>-0.45200000000000001</v>
      </c>
      <c r="U77">
        <v>6.5000000000000002E-2</v>
      </c>
      <c r="V77">
        <v>-2.3E-2</v>
      </c>
      <c r="W77">
        <v>0.08</v>
      </c>
    </row>
    <row r="78" spans="1:23" x14ac:dyDescent="0.25">
      <c r="A78">
        <v>0.67</v>
      </c>
      <c r="B78">
        <v>-2.1539999999999999</v>
      </c>
      <c r="C78">
        <v>-2.0289999999999999</v>
      </c>
      <c r="D78">
        <v>-2.4769999999999999</v>
      </c>
      <c r="E78">
        <v>-0.96499999999999997</v>
      </c>
      <c r="F78">
        <v>-0.92100000000000004</v>
      </c>
      <c r="G78">
        <v>-0.97399999999999998</v>
      </c>
      <c r="I78">
        <v>0.67</v>
      </c>
      <c r="J78">
        <v>-2.3780000000000001</v>
      </c>
      <c r="K78">
        <v>-1.5289999999999999</v>
      </c>
      <c r="L78">
        <v>-2.5070000000000001</v>
      </c>
      <c r="M78">
        <v>-0.80400000000000005</v>
      </c>
      <c r="N78">
        <v>-0.624</v>
      </c>
      <c r="O78">
        <v>-0.89900000000000002</v>
      </c>
      <c r="Q78">
        <v>0.67</v>
      </c>
      <c r="R78">
        <v>-0.69</v>
      </c>
      <c r="S78">
        <v>-0.80800000000000005</v>
      </c>
      <c r="T78">
        <v>-0.52600000000000002</v>
      </c>
      <c r="U78">
        <v>3.5999999999999997E-2</v>
      </c>
      <c r="V78">
        <v>6.0000000000000001E-3</v>
      </c>
      <c r="W78">
        <v>8.6999999999999994E-2</v>
      </c>
    </row>
    <row r="79" spans="1:23" x14ac:dyDescent="0.25">
      <c r="A79">
        <v>0.83</v>
      </c>
      <c r="B79">
        <v>-2.5089999999999999</v>
      </c>
      <c r="C79">
        <v>-2.371</v>
      </c>
      <c r="E79">
        <v>-0.98899999999999999</v>
      </c>
      <c r="F79">
        <v>-0.92900000000000005</v>
      </c>
      <c r="G79">
        <v>-0.97899999999999998</v>
      </c>
      <c r="I79">
        <v>0.83</v>
      </c>
      <c r="J79">
        <v>-2.742</v>
      </c>
      <c r="K79">
        <v>-1.8009999999999999</v>
      </c>
      <c r="L79">
        <v>-2.8769999999999998</v>
      </c>
      <c r="M79">
        <v>-0.84399999999999997</v>
      </c>
      <c r="N79">
        <v>-0.66900000000000004</v>
      </c>
      <c r="O79">
        <v>-0.86599999999999999</v>
      </c>
      <c r="Q79">
        <v>0.83</v>
      </c>
      <c r="R79">
        <v>-0.79100000000000004</v>
      </c>
      <c r="S79">
        <v>-1.006</v>
      </c>
      <c r="T79">
        <v>-0.623</v>
      </c>
      <c r="U79">
        <v>2.3E-2</v>
      </c>
      <c r="V79">
        <v>-3.6999999999999998E-2</v>
      </c>
      <c r="W79">
        <v>4.3999999999999997E-2</v>
      </c>
    </row>
    <row r="81" spans="1:23" x14ac:dyDescent="0.25">
      <c r="D81" t="s">
        <v>41</v>
      </c>
      <c r="L81" t="s">
        <v>42</v>
      </c>
      <c r="T81" t="s">
        <v>43</v>
      </c>
    </row>
    <row r="83" spans="1:23" x14ac:dyDescent="0.25">
      <c r="A83" t="s">
        <v>462</v>
      </c>
      <c r="B83" t="s">
        <v>463</v>
      </c>
      <c r="C83" t="s">
        <v>464</v>
      </c>
      <c r="D83" t="s">
        <v>465</v>
      </c>
      <c r="E83" t="s">
        <v>466</v>
      </c>
      <c r="F83" t="s">
        <v>467</v>
      </c>
      <c r="G83" t="s">
        <v>468</v>
      </c>
      <c r="I83" t="s">
        <v>462</v>
      </c>
      <c r="J83" t="s">
        <v>463</v>
      </c>
      <c r="K83" t="s">
        <v>464</v>
      </c>
      <c r="L83" t="s">
        <v>465</v>
      </c>
      <c r="M83" t="s">
        <v>466</v>
      </c>
      <c r="N83" t="s">
        <v>467</v>
      </c>
      <c r="O83" t="s">
        <v>468</v>
      </c>
      <c r="Q83" t="s">
        <v>462</v>
      </c>
      <c r="R83" t="s">
        <v>463</v>
      </c>
      <c r="S83" t="s">
        <v>464</v>
      </c>
      <c r="T83" t="s">
        <v>465</v>
      </c>
      <c r="U83" t="s">
        <v>466</v>
      </c>
      <c r="V83" t="s">
        <v>467</v>
      </c>
      <c r="W83" t="s">
        <v>468</v>
      </c>
    </row>
    <row r="84" spans="1:23" x14ac:dyDescent="0.25">
      <c r="A84">
        <v>0.03</v>
      </c>
      <c r="B84">
        <v>-0.875</v>
      </c>
      <c r="C84">
        <v>-0.9</v>
      </c>
      <c r="D84">
        <v>-0.91700000000000004</v>
      </c>
      <c r="E84">
        <v>-0.73799999999999999</v>
      </c>
      <c r="F84">
        <v>-0.70699999999999996</v>
      </c>
      <c r="G84">
        <v>-0.66400000000000003</v>
      </c>
      <c r="I84">
        <v>0.03</v>
      </c>
      <c r="J84">
        <v>-0.98599999999999999</v>
      </c>
      <c r="K84">
        <v>-0.98299999999999998</v>
      </c>
      <c r="L84">
        <v>-0.996</v>
      </c>
      <c r="M84">
        <v>-0.79100000000000004</v>
      </c>
      <c r="N84">
        <v>-0.78400000000000003</v>
      </c>
      <c r="O84">
        <v>-0.82699999999999996</v>
      </c>
      <c r="Q84">
        <v>0.03</v>
      </c>
      <c r="R84">
        <v>-0.66500000000000004</v>
      </c>
      <c r="S84">
        <v>-0.621</v>
      </c>
      <c r="T84">
        <v>-0.66100000000000003</v>
      </c>
      <c r="U84">
        <v>-0.41899999999999998</v>
      </c>
      <c r="V84">
        <v>-0.504</v>
      </c>
      <c r="W84">
        <v>-0.55500000000000005</v>
      </c>
    </row>
    <row r="85" spans="1:23" x14ac:dyDescent="0.25">
      <c r="A85">
        <v>0.08</v>
      </c>
      <c r="B85">
        <v>-0.99399999999999999</v>
      </c>
      <c r="C85">
        <v>-0.97199999999999998</v>
      </c>
      <c r="D85">
        <v>-1.026</v>
      </c>
      <c r="E85">
        <v>-0.72499999999999998</v>
      </c>
      <c r="F85">
        <v>-0.69799999999999995</v>
      </c>
      <c r="G85">
        <v>-0.69</v>
      </c>
      <c r="I85">
        <v>0.08</v>
      </c>
      <c r="J85">
        <v>-1.2589999999999999</v>
      </c>
      <c r="K85">
        <v>-1.0249999999999999</v>
      </c>
      <c r="L85">
        <v>-1.0620000000000001</v>
      </c>
      <c r="M85">
        <v>-0.79</v>
      </c>
      <c r="N85">
        <v>-0.77100000000000002</v>
      </c>
      <c r="O85">
        <v>-0.81200000000000006</v>
      </c>
      <c r="Q85">
        <v>0.08</v>
      </c>
      <c r="R85">
        <v>-0.71799999999999997</v>
      </c>
      <c r="S85">
        <v>-0.64600000000000002</v>
      </c>
      <c r="T85">
        <v>-0.749</v>
      </c>
      <c r="U85">
        <v>-0.499</v>
      </c>
      <c r="V85">
        <v>-0.47299999999999998</v>
      </c>
      <c r="W85">
        <v>-0.51900000000000002</v>
      </c>
    </row>
    <row r="86" spans="1:23" x14ac:dyDescent="0.25">
      <c r="A86">
        <v>0.17</v>
      </c>
      <c r="B86">
        <v>-1.1850000000000001</v>
      </c>
      <c r="C86">
        <v>-1.069</v>
      </c>
      <c r="D86">
        <v>-1.204</v>
      </c>
      <c r="E86">
        <v>-0.748</v>
      </c>
      <c r="F86">
        <v>-0.69899999999999995</v>
      </c>
      <c r="G86">
        <v>-0.69599999999999995</v>
      </c>
      <c r="I86">
        <v>0.17</v>
      </c>
      <c r="J86">
        <v>-1.397</v>
      </c>
      <c r="K86">
        <v>-1.139</v>
      </c>
      <c r="L86">
        <v>-1.2190000000000001</v>
      </c>
      <c r="M86">
        <v>-0.748</v>
      </c>
      <c r="N86">
        <v>-0.80700000000000005</v>
      </c>
      <c r="O86">
        <v>-0.84099999999999997</v>
      </c>
      <c r="Q86">
        <v>0.17</v>
      </c>
      <c r="R86">
        <v>-0.83199999999999996</v>
      </c>
      <c r="S86">
        <v>-0.71199999999999997</v>
      </c>
      <c r="T86">
        <v>-0.81</v>
      </c>
      <c r="V86">
        <v>-0.45400000000000001</v>
      </c>
      <c r="W86">
        <v>-0.59199999999999997</v>
      </c>
    </row>
    <row r="87" spans="1:23" x14ac:dyDescent="0.25">
      <c r="A87">
        <v>0.33</v>
      </c>
      <c r="B87">
        <v>-1.32</v>
      </c>
      <c r="C87">
        <v>-1.2370000000000001</v>
      </c>
      <c r="D87">
        <v>-1.341</v>
      </c>
      <c r="E87">
        <v>-0.745</v>
      </c>
      <c r="F87">
        <v>-0.71199999999999997</v>
      </c>
      <c r="G87">
        <v>-0.73199999999999998</v>
      </c>
      <c r="I87">
        <v>0.33</v>
      </c>
      <c r="J87">
        <v>-1.6439999999999999</v>
      </c>
      <c r="K87">
        <v>-1.3</v>
      </c>
      <c r="L87">
        <v>-1.4239999999999999</v>
      </c>
      <c r="M87">
        <v>-0.82299999999999995</v>
      </c>
      <c r="N87">
        <v>-0.72699999999999998</v>
      </c>
      <c r="O87">
        <v>-0.82699999999999996</v>
      </c>
      <c r="Q87">
        <v>0.33</v>
      </c>
      <c r="R87">
        <v>-0.92400000000000004</v>
      </c>
      <c r="S87">
        <v>-0.82299999999999995</v>
      </c>
      <c r="T87">
        <v>-1.014</v>
      </c>
      <c r="U87">
        <v>-0.47399999999999998</v>
      </c>
      <c r="V87">
        <v>-0.47599999999999998</v>
      </c>
      <c r="W87">
        <v>-0.50700000000000001</v>
      </c>
    </row>
    <row r="88" spans="1:23" x14ac:dyDescent="0.25">
      <c r="A88">
        <v>0.5</v>
      </c>
      <c r="B88">
        <v>-1.4710000000000001</v>
      </c>
      <c r="C88">
        <v>-1.397</v>
      </c>
      <c r="D88">
        <v>-1.4890000000000001</v>
      </c>
      <c r="E88">
        <v>-0.76800000000000002</v>
      </c>
      <c r="F88">
        <v>-0.72899999999999998</v>
      </c>
      <c r="G88">
        <v>-0.70099999999999996</v>
      </c>
      <c r="I88">
        <v>0.5</v>
      </c>
      <c r="J88">
        <v>-2.0699999999999998</v>
      </c>
      <c r="K88">
        <v>-1.5389999999999999</v>
      </c>
      <c r="L88">
        <v>-1.5820000000000001</v>
      </c>
      <c r="M88">
        <v>-0.77100000000000002</v>
      </c>
      <c r="N88">
        <v>-0.78900000000000003</v>
      </c>
      <c r="O88">
        <v>-0.79400000000000004</v>
      </c>
      <c r="Q88">
        <v>0.5</v>
      </c>
      <c r="R88">
        <v>-0.998</v>
      </c>
      <c r="S88">
        <v>-0.90900000000000003</v>
      </c>
      <c r="T88">
        <v>-1.1040000000000001</v>
      </c>
      <c r="U88">
        <v>-0.47299999999999998</v>
      </c>
      <c r="V88">
        <v>-0.47099999999999997</v>
      </c>
      <c r="W88">
        <v>-0.54700000000000004</v>
      </c>
    </row>
    <row r="89" spans="1:23" x14ac:dyDescent="0.25">
      <c r="A89">
        <v>0.67</v>
      </c>
      <c r="B89">
        <v>-1.6559999999999999</v>
      </c>
      <c r="C89">
        <v>-1.625</v>
      </c>
      <c r="D89">
        <v>-1.7070000000000001</v>
      </c>
      <c r="E89">
        <v>-0.77800000000000002</v>
      </c>
      <c r="F89">
        <v>-0.73299999999999998</v>
      </c>
      <c r="G89">
        <v>-0.77800000000000002</v>
      </c>
      <c r="I89">
        <v>0.67</v>
      </c>
      <c r="J89">
        <v>-2.62</v>
      </c>
      <c r="K89">
        <v>-1.627</v>
      </c>
      <c r="L89">
        <v>-1.8839999999999999</v>
      </c>
      <c r="M89">
        <v>-0.98199999999999998</v>
      </c>
      <c r="N89">
        <v>-0.78300000000000003</v>
      </c>
      <c r="O89">
        <v>-0.90700000000000003</v>
      </c>
      <c r="Q89">
        <v>0.67</v>
      </c>
      <c r="R89">
        <v>-1.079</v>
      </c>
      <c r="S89">
        <v>-1.042</v>
      </c>
      <c r="T89">
        <v>-1.1639999999999999</v>
      </c>
      <c r="U89">
        <v>-0.505</v>
      </c>
      <c r="V89">
        <v>-0.55100000000000005</v>
      </c>
      <c r="W89">
        <v>-0.57499999999999996</v>
      </c>
    </row>
    <row r="90" spans="1:23" x14ac:dyDescent="0.25">
      <c r="A90">
        <v>0.83</v>
      </c>
      <c r="B90">
        <v>-1.873</v>
      </c>
      <c r="C90">
        <v>-1.7769999999999999</v>
      </c>
      <c r="D90">
        <v>-1.9059999999999999</v>
      </c>
      <c r="E90">
        <v>-0.81799999999999995</v>
      </c>
      <c r="F90">
        <v>-0.73799999999999999</v>
      </c>
      <c r="G90">
        <v>-0.77600000000000002</v>
      </c>
      <c r="I90">
        <v>0.83</v>
      </c>
      <c r="K90">
        <v>-1.77</v>
      </c>
      <c r="L90">
        <v>-1.9039999999999999</v>
      </c>
      <c r="M90">
        <v>-0.71699999999999997</v>
      </c>
      <c r="N90">
        <v>-0.89</v>
      </c>
      <c r="O90">
        <v>-0.87</v>
      </c>
      <c r="Q90">
        <v>0.83</v>
      </c>
      <c r="R90">
        <v>-1.244</v>
      </c>
      <c r="S90">
        <v>-1.1499999999999999</v>
      </c>
      <c r="T90">
        <v>-1.35</v>
      </c>
      <c r="U90">
        <v>-0.53800000000000003</v>
      </c>
      <c r="V90">
        <v>-0.60199999999999998</v>
      </c>
      <c r="W90">
        <v>-0.55200000000000005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ism5.Document" shapeId="8193" r:id="rId4">
          <objectPr defaultSize="0" autoPict="0" r:id="rId5">
            <anchor moveWithCells="1" siz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266700</xdr:colOff>
                <xdr:row>33</xdr:row>
                <xdr:rowOff>161925</xdr:rowOff>
              </to>
            </anchor>
          </objectPr>
        </oleObject>
      </mc:Choice>
      <mc:Fallback>
        <oleObject progId="Prism5.Document" shapeId="8193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N87"/>
  <sheetViews>
    <sheetView topLeftCell="A62" workbookViewId="0">
      <selection activeCell="N66" sqref="N66"/>
    </sheetView>
  </sheetViews>
  <sheetFormatPr defaultRowHeight="15" x14ac:dyDescent="0.25"/>
  <sheetData>
    <row r="1" spans="1:1" x14ac:dyDescent="0.25">
      <c r="A1" s="3" t="s">
        <v>181</v>
      </c>
    </row>
    <row r="2" spans="1:1" x14ac:dyDescent="0.25">
      <c r="A2" s="3" t="s">
        <v>180</v>
      </c>
    </row>
    <row r="36" spans="1:14" x14ac:dyDescent="0.25">
      <c r="A36" t="s">
        <v>485</v>
      </c>
    </row>
    <row r="37" spans="1:14" x14ac:dyDescent="0.25">
      <c r="A37" t="s">
        <v>189</v>
      </c>
    </row>
    <row r="38" spans="1:14" x14ac:dyDescent="0.25">
      <c r="A38" t="s">
        <v>470</v>
      </c>
    </row>
    <row r="39" spans="1:14" x14ac:dyDescent="0.25">
      <c r="A39" t="s">
        <v>481</v>
      </c>
    </row>
    <row r="41" spans="1:14" x14ac:dyDescent="0.25">
      <c r="F41" t="s">
        <v>484</v>
      </c>
    </row>
    <row r="43" spans="1:14" x14ac:dyDescent="0.25">
      <c r="B43" t="s">
        <v>38</v>
      </c>
      <c r="G43" t="s">
        <v>39</v>
      </c>
      <c r="L43" t="s">
        <v>40</v>
      </c>
    </row>
    <row r="45" spans="1:14" x14ac:dyDescent="0.25">
      <c r="A45" t="s">
        <v>462</v>
      </c>
      <c r="B45" t="s">
        <v>463</v>
      </c>
      <c r="C45" t="s">
        <v>464</v>
      </c>
      <c r="D45" t="s">
        <v>465</v>
      </c>
      <c r="F45" t="s">
        <v>462</v>
      </c>
      <c r="G45" t="s">
        <v>463</v>
      </c>
      <c r="H45" t="s">
        <v>464</v>
      </c>
      <c r="I45" t="s">
        <v>465</v>
      </c>
      <c r="K45" t="s">
        <v>462</v>
      </c>
      <c r="L45" t="s">
        <v>463</v>
      </c>
      <c r="M45" t="s">
        <v>464</v>
      </c>
      <c r="N45" t="s">
        <v>465</v>
      </c>
    </row>
    <row r="46" spans="1:14" x14ac:dyDescent="0.25">
      <c r="A46">
        <v>0.03</v>
      </c>
      <c r="C46">
        <v>-1.9359999999999999</v>
      </c>
      <c r="D46">
        <v>-1.9790000000000001</v>
      </c>
      <c r="F46">
        <v>0.03</v>
      </c>
      <c r="G46">
        <v>-1.9990000000000001</v>
      </c>
      <c r="H46">
        <v>-2.0859999999999999</v>
      </c>
      <c r="I46">
        <v>-2.0590000000000002</v>
      </c>
      <c r="K46">
        <v>0.03</v>
      </c>
      <c r="L46">
        <v>-2.1509999999999998</v>
      </c>
      <c r="M46">
        <v>-2.2410000000000001</v>
      </c>
      <c r="N46">
        <v>-2.0910000000000002</v>
      </c>
    </row>
    <row r="47" spans="1:14" x14ac:dyDescent="0.25">
      <c r="A47">
        <v>7.0000000000000007E-2</v>
      </c>
      <c r="C47">
        <v>-2.2610000000000001</v>
      </c>
      <c r="D47">
        <v>-2.343</v>
      </c>
      <c r="F47">
        <v>7.0000000000000007E-2</v>
      </c>
      <c r="G47">
        <v>-2.34</v>
      </c>
      <c r="H47">
        <v>-2.4910000000000001</v>
      </c>
      <c r="I47">
        <v>-2.3660000000000001</v>
      </c>
      <c r="K47">
        <v>7.0000000000000007E-2</v>
      </c>
      <c r="M47">
        <v>-2.444</v>
      </c>
      <c r="N47">
        <v>-2.4369999999999998</v>
      </c>
    </row>
    <row r="48" spans="1:14" x14ac:dyDescent="0.25">
      <c r="A48">
        <v>0.1</v>
      </c>
      <c r="C48">
        <v>-2.6320000000000001</v>
      </c>
      <c r="D48">
        <v>-2.7360000000000002</v>
      </c>
      <c r="F48">
        <v>0.1</v>
      </c>
      <c r="H48">
        <v>-2.831</v>
      </c>
      <c r="I48">
        <v>-2.6509999999999998</v>
      </c>
      <c r="K48">
        <v>0.1</v>
      </c>
      <c r="L48">
        <v>-2.9670000000000001</v>
      </c>
      <c r="M48">
        <v>-2.8250000000000002</v>
      </c>
      <c r="N48">
        <v>-2.8170000000000002</v>
      </c>
    </row>
    <row r="49" spans="1:14" x14ac:dyDescent="0.25">
      <c r="A49">
        <v>0.13</v>
      </c>
      <c r="C49">
        <v>-2.9740000000000002</v>
      </c>
      <c r="D49">
        <v>-3.141</v>
      </c>
      <c r="F49">
        <v>0.13</v>
      </c>
      <c r="G49">
        <v>-2.98</v>
      </c>
      <c r="H49">
        <v>-2.927</v>
      </c>
      <c r="I49">
        <v>-2.8889999999999998</v>
      </c>
      <c r="K49">
        <v>0.13</v>
      </c>
      <c r="M49">
        <v>-3.234</v>
      </c>
      <c r="N49">
        <v>-3.347</v>
      </c>
    </row>
    <row r="50" spans="1:14" x14ac:dyDescent="0.25">
      <c r="A50">
        <v>0.17</v>
      </c>
      <c r="C50">
        <v>-3.3330000000000002</v>
      </c>
      <c r="D50">
        <v>-3.3740000000000001</v>
      </c>
      <c r="F50">
        <v>0.17</v>
      </c>
      <c r="G50">
        <v>-3.07</v>
      </c>
      <c r="K50">
        <v>0.17</v>
      </c>
      <c r="L50">
        <v>-3.4990000000000001</v>
      </c>
      <c r="M50">
        <v>-3.2730000000000001</v>
      </c>
      <c r="N50">
        <v>-3.3380000000000001</v>
      </c>
    </row>
    <row r="51" spans="1:14" x14ac:dyDescent="0.25">
      <c r="A51">
        <v>0.2</v>
      </c>
      <c r="C51">
        <v>-3.746</v>
      </c>
      <c r="D51">
        <v>-3.8610000000000002</v>
      </c>
      <c r="F51">
        <v>0.2</v>
      </c>
      <c r="K51">
        <v>0.2</v>
      </c>
      <c r="L51">
        <v>-3.577</v>
      </c>
      <c r="M51">
        <v>-3.4319999999999999</v>
      </c>
      <c r="N51">
        <v>-3.2320000000000002</v>
      </c>
    </row>
    <row r="52" spans="1:14" x14ac:dyDescent="0.25">
      <c r="A52">
        <v>0.23</v>
      </c>
      <c r="F52">
        <v>0.23</v>
      </c>
      <c r="K52">
        <v>0.23</v>
      </c>
      <c r="L52">
        <v>-3.976</v>
      </c>
      <c r="M52">
        <v>-3.488</v>
      </c>
    </row>
    <row r="54" spans="1:14" x14ac:dyDescent="0.25">
      <c r="B54" t="s">
        <v>41</v>
      </c>
      <c r="G54" t="s">
        <v>42</v>
      </c>
      <c r="L54" t="s">
        <v>43</v>
      </c>
    </row>
    <row r="56" spans="1:14" x14ac:dyDescent="0.25">
      <c r="A56" t="s">
        <v>462</v>
      </c>
      <c r="B56" t="s">
        <v>463</v>
      </c>
      <c r="C56" t="s">
        <v>464</v>
      </c>
      <c r="D56" t="s">
        <v>465</v>
      </c>
      <c r="F56" t="s">
        <v>462</v>
      </c>
      <c r="G56" t="s">
        <v>463</v>
      </c>
      <c r="H56" t="s">
        <v>464</v>
      </c>
      <c r="I56" t="s">
        <v>465</v>
      </c>
      <c r="K56" t="s">
        <v>462</v>
      </c>
      <c r="L56" t="s">
        <v>463</v>
      </c>
      <c r="M56" t="s">
        <v>464</v>
      </c>
      <c r="N56" t="s">
        <v>465</v>
      </c>
    </row>
    <row r="57" spans="1:14" x14ac:dyDescent="0.25">
      <c r="A57">
        <v>0.03</v>
      </c>
      <c r="B57">
        <v>-2.0409999999999999</v>
      </c>
      <c r="C57">
        <v>-2.052</v>
      </c>
      <c r="D57">
        <v>-2.0920000000000001</v>
      </c>
      <c r="F57">
        <v>0.03</v>
      </c>
      <c r="G57">
        <v>-2.0609999999999999</v>
      </c>
      <c r="H57">
        <v>-2.0249999999999999</v>
      </c>
      <c r="I57">
        <v>-2.2530000000000001</v>
      </c>
      <c r="K57">
        <v>0.03</v>
      </c>
      <c r="L57">
        <v>-2.742</v>
      </c>
      <c r="M57">
        <v>-2.6760000000000002</v>
      </c>
      <c r="N57">
        <v>-2.7050000000000001</v>
      </c>
    </row>
    <row r="58" spans="1:14" x14ac:dyDescent="0.25">
      <c r="A58">
        <v>7.0000000000000007E-2</v>
      </c>
      <c r="B58">
        <v>-2.2850000000000001</v>
      </c>
      <c r="C58">
        <v>-2.2799999999999998</v>
      </c>
      <c r="D58">
        <v>-2.2850000000000001</v>
      </c>
      <c r="F58">
        <v>7.0000000000000007E-2</v>
      </c>
      <c r="G58">
        <v>-2.375</v>
      </c>
      <c r="H58">
        <v>-2.3439999999999999</v>
      </c>
      <c r="I58">
        <v>-2.641</v>
      </c>
      <c r="K58">
        <v>7.0000000000000007E-2</v>
      </c>
      <c r="L58">
        <v>-2.992</v>
      </c>
      <c r="M58">
        <v>-3.0059999999999998</v>
      </c>
      <c r="N58">
        <v>-2.9329999999999998</v>
      </c>
    </row>
    <row r="59" spans="1:14" x14ac:dyDescent="0.25">
      <c r="A59">
        <v>0.1</v>
      </c>
      <c r="B59">
        <v>-2.5350000000000001</v>
      </c>
      <c r="C59">
        <v>-2.5089999999999999</v>
      </c>
      <c r="D59">
        <v>-2.5470000000000002</v>
      </c>
      <c r="F59">
        <v>0.1</v>
      </c>
      <c r="G59">
        <v>-2.7839999999999998</v>
      </c>
      <c r="H59">
        <v>-2.7440000000000002</v>
      </c>
      <c r="I59">
        <v>-3.2280000000000002</v>
      </c>
      <c r="K59">
        <v>0.09</v>
      </c>
      <c r="L59">
        <v>-3.339</v>
      </c>
      <c r="M59">
        <v>-3.4460000000000002</v>
      </c>
      <c r="N59">
        <v>-4.8650000000000002</v>
      </c>
    </row>
    <row r="60" spans="1:14" x14ac:dyDescent="0.25">
      <c r="A60">
        <v>0.13</v>
      </c>
      <c r="B60">
        <v>-2.75</v>
      </c>
      <c r="C60">
        <v>-2.7549999999999999</v>
      </c>
      <c r="D60">
        <v>-2.7</v>
      </c>
      <c r="F60">
        <v>0.13</v>
      </c>
      <c r="G60">
        <v>-3.07</v>
      </c>
      <c r="H60">
        <v>-3.5659999999999998</v>
      </c>
      <c r="I60">
        <v>-3.073</v>
      </c>
      <c r="K60">
        <v>0.13</v>
      </c>
      <c r="M60">
        <v>-3.9889999999999999</v>
      </c>
      <c r="N60">
        <v>-3.68</v>
      </c>
    </row>
    <row r="61" spans="1:14" x14ac:dyDescent="0.25">
      <c r="A61">
        <v>0.17</v>
      </c>
      <c r="B61">
        <v>-2.9580000000000002</v>
      </c>
      <c r="C61">
        <v>-2.9940000000000002</v>
      </c>
      <c r="D61">
        <v>-2.96</v>
      </c>
      <c r="F61">
        <v>0.17</v>
      </c>
      <c r="I61">
        <v>-3.585</v>
      </c>
      <c r="K61">
        <v>0.17</v>
      </c>
      <c r="N61">
        <v>-4.4130000000000003</v>
      </c>
    </row>
    <row r="62" spans="1:14" x14ac:dyDescent="0.25">
      <c r="A62">
        <v>0.2</v>
      </c>
      <c r="B62">
        <v>-3.2749999999999999</v>
      </c>
      <c r="C62">
        <v>-3.226</v>
      </c>
      <c r="D62">
        <v>-3.125</v>
      </c>
      <c r="F62">
        <v>0.2</v>
      </c>
      <c r="K62">
        <v>0.2</v>
      </c>
    </row>
    <row r="63" spans="1:14" x14ac:dyDescent="0.25">
      <c r="A63">
        <v>0.23</v>
      </c>
      <c r="B63">
        <v>-3.42</v>
      </c>
      <c r="C63">
        <v>-3.2709999999999999</v>
      </c>
      <c r="D63">
        <v>-3.343</v>
      </c>
      <c r="F63">
        <v>0.23</v>
      </c>
      <c r="K63">
        <v>0.23</v>
      </c>
    </row>
    <row r="65" spans="1:14" x14ac:dyDescent="0.25">
      <c r="F65" t="s">
        <v>492</v>
      </c>
    </row>
    <row r="67" spans="1:14" x14ac:dyDescent="0.25">
      <c r="B67" t="s">
        <v>38</v>
      </c>
      <c r="G67" t="s">
        <v>39</v>
      </c>
      <c r="L67" t="s">
        <v>40</v>
      </c>
    </row>
    <row r="69" spans="1:14" x14ac:dyDescent="0.25">
      <c r="A69" t="s">
        <v>462</v>
      </c>
      <c r="B69" t="s">
        <v>463</v>
      </c>
      <c r="C69" t="s">
        <v>464</v>
      </c>
      <c r="D69" t="s">
        <v>465</v>
      </c>
      <c r="F69" t="s">
        <v>462</v>
      </c>
      <c r="G69" t="s">
        <v>463</v>
      </c>
      <c r="H69" t="s">
        <v>464</v>
      </c>
      <c r="I69" t="s">
        <v>465</v>
      </c>
      <c r="K69" t="s">
        <v>462</v>
      </c>
      <c r="L69" t="s">
        <v>463</v>
      </c>
      <c r="M69" t="s">
        <v>464</v>
      </c>
      <c r="N69" t="s">
        <v>465</v>
      </c>
    </row>
    <row r="70" spans="1:14" x14ac:dyDescent="0.25">
      <c r="A70">
        <v>0.03</v>
      </c>
      <c r="B70">
        <v>-1.7250000000000001</v>
      </c>
      <c r="C70">
        <v>-1.7609999999999999</v>
      </c>
      <c r="D70">
        <v>-1.6990000000000001</v>
      </c>
      <c r="F70">
        <v>0.03</v>
      </c>
      <c r="G70">
        <v>-1.889</v>
      </c>
      <c r="H70">
        <v>-1.9430000000000001</v>
      </c>
      <c r="I70">
        <v>-1.829</v>
      </c>
      <c r="K70">
        <v>0.03</v>
      </c>
      <c r="L70">
        <v>-1.8049999999999999</v>
      </c>
      <c r="M70">
        <v>-1.7729999999999999</v>
      </c>
      <c r="N70">
        <v>-1.95</v>
      </c>
    </row>
    <row r="71" spans="1:14" x14ac:dyDescent="0.25">
      <c r="A71">
        <v>0.08</v>
      </c>
      <c r="B71">
        <v>-1.804</v>
      </c>
      <c r="C71">
        <v>-1.8149999999999999</v>
      </c>
      <c r="D71">
        <v>-1.7709999999999999</v>
      </c>
      <c r="F71">
        <v>0.08</v>
      </c>
      <c r="G71">
        <v>-2.0070000000000001</v>
      </c>
      <c r="H71">
        <v>-1.865</v>
      </c>
      <c r="I71">
        <v>-1.8640000000000001</v>
      </c>
      <c r="K71">
        <v>0.08</v>
      </c>
      <c r="L71">
        <v>-1.9179999999999999</v>
      </c>
      <c r="M71">
        <v>-1.901</v>
      </c>
      <c r="N71">
        <v>-2.0409999999999999</v>
      </c>
    </row>
    <row r="72" spans="1:14" x14ac:dyDescent="0.25">
      <c r="A72">
        <v>0.17</v>
      </c>
      <c r="B72">
        <v>-1.893</v>
      </c>
      <c r="C72">
        <v>-1.9430000000000001</v>
      </c>
      <c r="D72">
        <v>-1.8620000000000001</v>
      </c>
      <c r="F72">
        <v>0.17</v>
      </c>
      <c r="G72">
        <v>-2.2269999999999999</v>
      </c>
      <c r="H72">
        <v>-2.1789999999999998</v>
      </c>
      <c r="I72">
        <v>-2.13</v>
      </c>
      <c r="K72">
        <v>0.17</v>
      </c>
      <c r="L72">
        <v>-2.1459999999999999</v>
      </c>
      <c r="M72">
        <v>-2.1280000000000001</v>
      </c>
      <c r="N72">
        <v>-2.2639999999999998</v>
      </c>
    </row>
    <row r="73" spans="1:14" x14ac:dyDescent="0.25">
      <c r="A73">
        <v>0.33</v>
      </c>
      <c r="B73">
        <v>-2.0289999999999999</v>
      </c>
      <c r="C73">
        <v>-2.1309999999999998</v>
      </c>
      <c r="D73">
        <v>-2.0910000000000002</v>
      </c>
      <c r="F73">
        <v>0.33</v>
      </c>
      <c r="G73">
        <v>-3.0409999999999999</v>
      </c>
      <c r="I73">
        <v>-2.746</v>
      </c>
      <c r="K73">
        <v>0.33</v>
      </c>
      <c r="L73">
        <v>-2.4449999999999998</v>
      </c>
      <c r="M73">
        <v>-2.4809999999999999</v>
      </c>
      <c r="N73">
        <v>-2.6320000000000001</v>
      </c>
    </row>
    <row r="74" spans="1:14" x14ac:dyDescent="0.25">
      <c r="A74">
        <v>0.5</v>
      </c>
      <c r="B74">
        <v>-2.2309999999999999</v>
      </c>
      <c r="C74">
        <v>-2.3180000000000001</v>
      </c>
      <c r="D74">
        <v>-2.2400000000000002</v>
      </c>
      <c r="F74">
        <v>0.5</v>
      </c>
      <c r="K74">
        <v>0.5</v>
      </c>
      <c r="L74">
        <v>-2.77</v>
      </c>
      <c r="M74">
        <v>-2.7650000000000001</v>
      </c>
    </row>
    <row r="75" spans="1:14" x14ac:dyDescent="0.25">
      <c r="A75">
        <v>0.67</v>
      </c>
      <c r="B75">
        <v>-2.3759999999999999</v>
      </c>
      <c r="C75">
        <v>-2.4740000000000002</v>
      </c>
      <c r="D75">
        <v>-2.4129999999999998</v>
      </c>
      <c r="F75">
        <v>0.67</v>
      </c>
      <c r="K75">
        <v>0.67</v>
      </c>
      <c r="L75">
        <v>-2.976</v>
      </c>
      <c r="M75">
        <v>-2.9889999999999999</v>
      </c>
      <c r="N75">
        <v>-3.0609999999999999</v>
      </c>
    </row>
    <row r="76" spans="1:14" x14ac:dyDescent="0.25">
      <c r="A76">
        <v>0.83</v>
      </c>
      <c r="B76">
        <v>-2.4790000000000001</v>
      </c>
      <c r="C76">
        <v>-2.6890000000000001</v>
      </c>
      <c r="D76">
        <v>-2.6139999999999999</v>
      </c>
      <c r="F76">
        <v>0.83</v>
      </c>
      <c r="K76">
        <v>0.83</v>
      </c>
      <c r="M76">
        <v>-3.286</v>
      </c>
      <c r="N76">
        <v>-3.2</v>
      </c>
    </row>
    <row r="78" spans="1:14" x14ac:dyDescent="0.25">
      <c r="B78" t="s">
        <v>41</v>
      </c>
      <c r="G78" t="s">
        <v>42</v>
      </c>
      <c r="L78" t="s">
        <v>43</v>
      </c>
    </row>
    <row r="80" spans="1:14" x14ac:dyDescent="0.25">
      <c r="A80" t="s">
        <v>462</v>
      </c>
      <c r="B80" t="s">
        <v>463</v>
      </c>
      <c r="C80" t="s">
        <v>464</v>
      </c>
      <c r="D80" t="s">
        <v>465</v>
      </c>
      <c r="F80" t="s">
        <v>462</v>
      </c>
      <c r="G80" t="s">
        <v>463</v>
      </c>
      <c r="H80" t="s">
        <v>464</v>
      </c>
      <c r="I80" t="s">
        <v>465</v>
      </c>
      <c r="K80" t="s">
        <v>462</v>
      </c>
      <c r="L80" t="s">
        <v>463</v>
      </c>
      <c r="M80" t="s">
        <v>464</v>
      </c>
      <c r="N80" t="s">
        <v>465</v>
      </c>
    </row>
    <row r="81" spans="1:14" x14ac:dyDescent="0.25">
      <c r="A81">
        <v>0.03</v>
      </c>
      <c r="B81">
        <v>-1.839</v>
      </c>
      <c r="C81">
        <v>-1.8420000000000001</v>
      </c>
      <c r="D81">
        <v>-1.83</v>
      </c>
      <c r="F81">
        <v>0.03</v>
      </c>
      <c r="G81">
        <v>-1.8180000000000001</v>
      </c>
      <c r="H81">
        <v>-2.0019999999999998</v>
      </c>
      <c r="I81">
        <v>-1.9330000000000001</v>
      </c>
      <c r="K81">
        <v>0.03</v>
      </c>
      <c r="L81">
        <v>-1.6080000000000001</v>
      </c>
      <c r="M81">
        <v>-1.7130000000000001</v>
      </c>
      <c r="N81">
        <v>-1.696</v>
      </c>
    </row>
    <row r="82" spans="1:14" x14ac:dyDescent="0.25">
      <c r="A82">
        <v>0.08</v>
      </c>
      <c r="B82">
        <v>-1.9139999999999999</v>
      </c>
      <c r="C82">
        <v>-1.9530000000000001</v>
      </c>
      <c r="D82">
        <v>-1.9179999999999999</v>
      </c>
      <c r="F82">
        <v>0.08</v>
      </c>
      <c r="G82">
        <v>-2.6949999999999998</v>
      </c>
      <c r="H82">
        <v>-2.028</v>
      </c>
      <c r="I82">
        <v>-1.9850000000000001</v>
      </c>
      <c r="K82">
        <v>0.08</v>
      </c>
      <c r="L82">
        <v>-1.7150000000000001</v>
      </c>
      <c r="M82">
        <v>-1.694</v>
      </c>
      <c r="N82">
        <v>-1.708</v>
      </c>
    </row>
    <row r="83" spans="1:14" x14ac:dyDescent="0.25">
      <c r="A83">
        <v>0.17</v>
      </c>
      <c r="B83">
        <v>-2.1389999999999998</v>
      </c>
      <c r="C83">
        <v>-2.1709999999999998</v>
      </c>
      <c r="D83">
        <v>-2.1379999999999999</v>
      </c>
      <c r="F83">
        <v>0.17</v>
      </c>
      <c r="G83">
        <v>-2.2240000000000002</v>
      </c>
      <c r="H83">
        <v>-2.2599999999999998</v>
      </c>
      <c r="I83">
        <v>-2.1669999999999998</v>
      </c>
      <c r="K83">
        <v>0.17</v>
      </c>
      <c r="L83">
        <v>-1.9159999999999999</v>
      </c>
      <c r="M83">
        <v>-1.8859999999999999</v>
      </c>
      <c r="N83">
        <v>-2.1309999999999998</v>
      </c>
    </row>
    <row r="84" spans="1:14" x14ac:dyDescent="0.25">
      <c r="A84">
        <v>0.33</v>
      </c>
      <c r="B84">
        <v>-2.5390000000000001</v>
      </c>
      <c r="C84">
        <v>-2.5920000000000001</v>
      </c>
      <c r="D84">
        <v>-2.5790000000000002</v>
      </c>
      <c r="F84">
        <v>0.33</v>
      </c>
      <c r="G84">
        <v>-2.7789999999999999</v>
      </c>
      <c r="H84">
        <v>-2.573</v>
      </c>
      <c r="I84">
        <v>-2.66</v>
      </c>
      <c r="K84">
        <v>0.33</v>
      </c>
      <c r="L84">
        <v>-2.0630000000000002</v>
      </c>
      <c r="M84">
        <v>-2.1190000000000002</v>
      </c>
      <c r="N84">
        <v>-2.21</v>
      </c>
    </row>
    <row r="85" spans="1:14" x14ac:dyDescent="0.25">
      <c r="A85">
        <v>0.5</v>
      </c>
      <c r="B85">
        <v>-2.8210000000000002</v>
      </c>
      <c r="D85">
        <v>-2.956</v>
      </c>
      <c r="F85">
        <v>0.5</v>
      </c>
      <c r="I85">
        <v>-2.9009999999999998</v>
      </c>
      <c r="K85">
        <v>0.5</v>
      </c>
    </row>
    <row r="86" spans="1:14" x14ac:dyDescent="0.25">
      <c r="A86">
        <v>0.67</v>
      </c>
      <c r="B86">
        <v>-3.2650000000000001</v>
      </c>
      <c r="C86">
        <v>-3.226</v>
      </c>
      <c r="D86">
        <v>-3.3039999999999998</v>
      </c>
      <c r="F86">
        <v>0.67</v>
      </c>
      <c r="K86">
        <v>0.67</v>
      </c>
    </row>
    <row r="87" spans="1:14" x14ac:dyDescent="0.25">
      <c r="A87">
        <v>0.83</v>
      </c>
      <c r="C87">
        <v>-3.25</v>
      </c>
      <c r="F87">
        <v>0.83</v>
      </c>
      <c r="K87">
        <v>0.83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33794" r:id="rId3">
          <objectPr defaultSize="0" autoPict="0" r:id="rId4">
            <anchor moveWithCells="1" sizeWithCells="1">
              <from>
                <xdr:col>0</xdr:col>
                <xdr:colOff>609600</xdr:colOff>
                <xdr:row>3</xdr:row>
                <xdr:rowOff>0</xdr:rowOff>
              </from>
              <to>
                <xdr:col>9</xdr:col>
                <xdr:colOff>600075</xdr:colOff>
                <xdr:row>33</xdr:row>
                <xdr:rowOff>171450</xdr:rowOff>
              </to>
            </anchor>
          </objectPr>
        </oleObject>
      </mc:Choice>
      <mc:Fallback>
        <oleObject progId="Prism5.Document" shapeId="33794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N87"/>
  <sheetViews>
    <sheetView topLeftCell="A60" workbookViewId="0">
      <selection activeCell="P84" sqref="P84"/>
    </sheetView>
  </sheetViews>
  <sheetFormatPr defaultRowHeight="15" x14ac:dyDescent="0.25"/>
  <sheetData>
    <row r="1" spans="1:1" x14ac:dyDescent="0.25">
      <c r="A1" s="3" t="s">
        <v>182</v>
      </c>
    </row>
    <row r="2" spans="1:1" x14ac:dyDescent="0.25">
      <c r="A2" s="3" t="s">
        <v>183</v>
      </c>
    </row>
    <row r="36" spans="1:14" x14ac:dyDescent="0.25">
      <c r="A36" t="s">
        <v>486</v>
      </c>
    </row>
    <row r="37" spans="1:14" x14ac:dyDescent="0.25">
      <c r="A37" t="s">
        <v>189</v>
      </c>
    </row>
    <row r="38" spans="1:14" x14ac:dyDescent="0.25">
      <c r="A38" t="s">
        <v>470</v>
      </c>
    </row>
    <row r="39" spans="1:14" x14ac:dyDescent="0.25">
      <c r="A39" t="s">
        <v>481</v>
      </c>
    </row>
    <row r="41" spans="1:14" x14ac:dyDescent="0.25">
      <c r="F41" t="s">
        <v>487</v>
      </c>
    </row>
    <row r="43" spans="1:14" x14ac:dyDescent="0.25">
      <c r="B43" t="s">
        <v>38</v>
      </c>
      <c r="G43" t="s">
        <v>39</v>
      </c>
      <c r="L43" t="s">
        <v>40</v>
      </c>
    </row>
    <row r="45" spans="1:14" x14ac:dyDescent="0.25">
      <c r="A45" t="s">
        <v>462</v>
      </c>
      <c r="B45" t="s">
        <v>463</v>
      </c>
      <c r="C45" t="s">
        <v>464</v>
      </c>
      <c r="D45" t="s">
        <v>465</v>
      </c>
      <c r="F45" t="s">
        <v>462</v>
      </c>
      <c r="G45" t="s">
        <v>463</v>
      </c>
      <c r="H45" t="s">
        <v>464</v>
      </c>
      <c r="I45" t="s">
        <v>465</v>
      </c>
      <c r="K45" t="s">
        <v>462</v>
      </c>
      <c r="L45" t="s">
        <v>463</v>
      </c>
      <c r="M45" t="s">
        <v>464</v>
      </c>
      <c r="N45" t="s">
        <v>465</v>
      </c>
    </row>
    <row r="46" spans="1:14" x14ac:dyDescent="0.25">
      <c r="A46">
        <v>0.02</v>
      </c>
      <c r="B46">
        <v>-2.0129999999999999</v>
      </c>
      <c r="C46">
        <v>-2.0339999999999998</v>
      </c>
      <c r="D46">
        <v>-2.1040000000000001</v>
      </c>
      <c r="F46">
        <v>0.02</v>
      </c>
      <c r="G46">
        <v>-2.2509999999999999</v>
      </c>
      <c r="H46">
        <v>-2.2959999999999998</v>
      </c>
      <c r="I46">
        <v>-2.3170000000000002</v>
      </c>
      <c r="K46">
        <v>0.02</v>
      </c>
      <c r="L46">
        <v>-2.0790000000000002</v>
      </c>
      <c r="M46">
        <v>-2.0790000000000002</v>
      </c>
      <c r="N46">
        <v>-2.0129999999999999</v>
      </c>
    </row>
    <row r="47" spans="1:14" x14ac:dyDescent="0.25">
      <c r="A47">
        <v>0.03</v>
      </c>
      <c r="B47">
        <v>-2.1800000000000002</v>
      </c>
      <c r="C47">
        <v>-2.1949999999999998</v>
      </c>
      <c r="D47">
        <v>-2.3340000000000001</v>
      </c>
      <c r="F47">
        <v>0.03</v>
      </c>
      <c r="G47">
        <v>-2.3660000000000001</v>
      </c>
      <c r="H47">
        <v>-2.4910000000000001</v>
      </c>
      <c r="I47">
        <v>-2.58</v>
      </c>
      <c r="K47">
        <v>0.03</v>
      </c>
      <c r="L47">
        <v>-2.2909999999999999</v>
      </c>
      <c r="M47">
        <v>-2.3410000000000002</v>
      </c>
      <c r="N47">
        <v>-2.2890000000000001</v>
      </c>
    </row>
    <row r="48" spans="1:14" x14ac:dyDescent="0.25">
      <c r="A48">
        <v>0.05</v>
      </c>
      <c r="B48">
        <v>-2.3929999999999998</v>
      </c>
      <c r="C48">
        <v>-2.298</v>
      </c>
      <c r="D48">
        <v>-2.548</v>
      </c>
      <c r="F48">
        <v>0.05</v>
      </c>
      <c r="G48">
        <v>-2.593</v>
      </c>
      <c r="H48">
        <v>-2.7959999999999998</v>
      </c>
      <c r="I48">
        <v>-2.653</v>
      </c>
      <c r="K48">
        <v>0.05</v>
      </c>
      <c r="L48">
        <v>-2.5329999999999999</v>
      </c>
      <c r="M48">
        <v>-2.661</v>
      </c>
      <c r="N48">
        <v>-2.581</v>
      </c>
    </row>
    <row r="49" spans="1:14" x14ac:dyDescent="0.25">
      <c r="A49">
        <v>7.0000000000000007E-2</v>
      </c>
      <c r="B49">
        <v>-2.6059999999999999</v>
      </c>
      <c r="C49">
        <v>-2.5470000000000002</v>
      </c>
      <c r="D49">
        <v>-2.6779999999999999</v>
      </c>
      <c r="F49">
        <v>7.0000000000000007E-2</v>
      </c>
      <c r="G49">
        <v>-2.8260000000000001</v>
      </c>
      <c r="I49">
        <v>-2.827</v>
      </c>
      <c r="K49">
        <v>7.0000000000000007E-2</v>
      </c>
      <c r="L49">
        <v>-2.7589999999999999</v>
      </c>
      <c r="M49">
        <v>-2.8319999999999999</v>
      </c>
      <c r="N49">
        <v>-2.7229999999999999</v>
      </c>
    </row>
    <row r="50" spans="1:14" x14ac:dyDescent="0.25">
      <c r="A50">
        <v>0.08</v>
      </c>
      <c r="B50">
        <v>-2.6920000000000002</v>
      </c>
      <c r="C50">
        <v>-2.698</v>
      </c>
      <c r="D50">
        <v>-2.9630000000000001</v>
      </c>
      <c r="F50">
        <v>0.08</v>
      </c>
      <c r="K50">
        <v>0.08</v>
      </c>
      <c r="L50">
        <v>-2.9470000000000001</v>
      </c>
      <c r="M50">
        <v>-3.0259999999999998</v>
      </c>
      <c r="N50">
        <v>-3.0059999999999998</v>
      </c>
    </row>
    <row r="51" spans="1:14" x14ac:dyDescent="0.25">
      <c r="A51">
        <v>0.1</v>
      </c>
      <c r="B51">
        <v>-3.149</v>
      </c>
      <c r="C51">
        <v>-2.9390000000000001</v>
      </c>
      <c r="D51">
        <v>-3.0329999999999999</v>
      </c>
      <c r="F51">
        <v>0.1</v>
      </c>
      <c r="K51">
        <v>0.1</v>
      </c>
      <c r="L51">
        <v>-3.1040000000000001</v>
      </c>
      <c r="M51">
        <v>-3.2949999999999999</v>
      </c>
      <c r="N51">
        <v>-3.246</v>
      </c>
    </row>
    <row r="52" spans="1:14" x14ac:dyDescent="0.25">
      <c r="A52">
        <v>0.12</v>
      </c>
      <c r="C52">
        <v>-3.0659999999999998</v>
      </c>
      <c r="D52">
        <v>-3.2759999999999998</v>
      </c>
      <c r="F52">
        <v>0.12</v>
      </c>
      <c r="K52">
        <v>0.12</v>
      </c>
      <c r="L52">
        <v>-3.2509999999999999</v>
      </c>
      <c r="M52">
        <v>-3.25</v>
      </c>
      <c r="N52">
        <v>-3.2970000000000002</v>
      </c>
    </row>
    <row r="54" spans="1:14" x14ac:dyDescent="0.25">
      <c r="B54" t="s">
        <v>41</v>
      </c>
      <c r="G54" t="s">
        <v>42</v>
      </c>
      <c r="L54" t="s">
        <v>43</v>
      </c>
    </row>
    <row r="56" spans="1:14" x14ac:dyDescent="0.25">
      <c r="A56" t="s">
        <v>462</v>
      </c>
      <c r="B56" t="s">
        <v>463</v>
      </c>
      <c r="C56" t="s">
        <v>464</v>
      </c>
      <c r="D56" t="s">
        <v>465</v>
      </c>
      <c r="F56" t="s">
        <v>462</v>
      </c>
      <c r="G56" t="s">
        <v>463</v>
      </c>
      <c r="H56" t="s">
        <v>464</v>
      </c>
      <c r="I56" t="s">
        <v>465</v>
      </c>
      <c r="K56" t="s">
        <v>462</v>
      </c>
      <c r="L56" t="s">
        <v>463</v>
      </c>
      <c r="M56" t="s">
        <v>464</v>
      </c>
      <c r="N56" t="s">
        <v>465</v>
      </c>
    </row>
    <row r="57" spans="1:14" x14ac:dyDescent="0.25">
      <c r="A57">
        <v>0.02</v>
      </c>
      <c r="B57">
        <v>-2.2559999999999998</v>
      </c>
      <c r="C57">
        <v>-2.2010000000000001</v>
      </c>
      <c r="D57">
        <v>-2.2480000000000002</v>
      </c>
      <c r="F57">
        <v>0.02</v>
      </c>
      <c r="G57">
        <v>-1.716</v>
      </c>
      <c r="H57">
        <v>-1.8640000000000001</v>
      </c>
      <c r="I57">
        <v>-1.829</v>
      </c>
      <c r="K57">
        <v>0.02</v>
      </c>
      <c r="M57">
        <v>-1.5109999999999999</v>
      </c>
      <c r="N57">
        <v>-1.6890000000000001</v>
      </c>
    </row>
    <row r="58" spans="1:14" x14ac:dyDescent="0.25">
      <c r="A58">
        <v>0.03</v>
      </c>
      <c r="B58">
        <v>-2.4359999999999999</v>
      </c>
      <c r="C58">
        <v>-2.3650000000000002</v>
      </c>
      <c r="D58">
        <v>-2.4049999999999998</v>
      </c>
      <c r="F58">
        <v>0.03</v>
      </c>
      <c r="G58">
        <v>-1.778</v>
      </c>
      <c r="H58">
        <v>-2.2709999999999999</v>
      </c>
      <c r="I58">
        <v>-2.0139999999999998</v>
      </c>
      <c r="K58">
        <v>0.03</v>
      </c>
      <c r="M58">
        <v>-1.702</v>
      </c>
      <c r="N58">
        <v>-1.8069999999999999</v>
      </c>
    </row>
    <row r="59" spans="1:14" x14ac:dyDescent="0.25">
      <c r="A59">
        <v>0.05</v>
      </c>
      <c r="B59">
        <v>-2.5670000000000002</v>
      </c>
      <c r="C59">
        <v>-2.5950000000000002</v>
      </c>
      <c r="D59">
        <v>-2.59</v>
      </c>
      <c r="F59">
        <v>0.05</v>
      </c>
      <c r="G59">
        <v>-1.9370000000000001</v>
      </c>
      <c r="H59">
        <v>-2.1469999999999998</v>
      </c>
      <c r="I59">
        <v>-2.2749999999999999</v>
      </c>
      <c r="K59">
        <v>0.05</v>
      </c>
      <c r="M59">
        <v>-1.7470000000000001</v>
      </c>
      <c r="N59">
        <v>-2.012</v>
      </c>
    </row>
    <row r="60" spans="1:14" x14ac:dyDescent="0.25">
      <c r="A60">
        <v>7.0000000000000007E-2</v>
      </c>
      <c r="B60">
        <v>-2.694</v>
      </c>
      <c r="C60">
        <v>-2.714</v>
      </c>
      <c r="D60">
        <v>-2.6819999999999999</v>
      </c>
      <c r="F60">
        <v>7.0000000000000007E-2</v>
      </c>
      <c r="G60">
        <v>-2.0550000000000002</v>
      </c>
      <c r="H60">
        <v>-2.359</v>
      </c>
      <c r="I60">
        <v>-2.581</v>
      </c>
      <c r="K60">
        <v>7.0000000000000007E-2</v>
      </c>
      <c r="M60">
        <v>-2.0569999999999999</v>
      </c>
      <c r="N60">
        <v>-2.1659999999999999</v>
      </c>
    </row>
    <row r="61" spans="1:14" x14ac:dyDescent="0.25">
      <c r="A61">
        <v>0.08</v>
      </c>
      <c r="B61">
        <v>-2.8730000000000002</v>
      </c>
      <c r="C61">
        <v>-2.8540000000000001</v>
      </c>
      <c r="D61">
        <v>-2.79</v>
      </c>
      <c r="F61">
        <v>0.08</v>
      </c>
      <c r="G61">
        <v>-2.1429999999999998</v>
      </c>
      <c r="H61">
        <v>-2.7730000000000001</v>
      </c>
      <c r="I61">
        <v>-2.8170000000000002</v>
      </c>
      <c r="K61">
        <v>0.08</v>
      </c>
      <c r="M61">
        <v>-2.2549999999999999</v>
      </c>
      <c r="N61">
        <v>-2.3719999999999999</v>
      </c>
    </row>
    <row r="62" spans="1:14" x14ac:dyDescent="0.25">
      <c r="A62">
        <v>0.1</v>
      </c>
      <c r="B62">
        <v>-3.05</v>
      </c>
      <c r="C62">
        <v>-2.952</v>
      </c>
      <c r="D62">
        <v>-2.8839999999999999</v>
      </c>
      <c r="F62">
        <v>0.1</v>
      </c>
      <c r="G62">
        <v>-2.2559999999999998</v>
      </c>
      <c r="H62">
        <v>-2.8759999999999999</v>
      </c>
      <c r="I62">
        <v>-3.46</v>
      </c>
      <c r="K62">
        <v>0.1</v>
      </c>
      <c r="N62">
        <v>-2.7410000000000001</v>
      </c>
    </row>
    <row r="63" spans="1:14" x14ac:dyDescent="0.25">
      <c r="A63">
        <v>0.12</v>
      </c>
      <c r="B63">
        <v>-3.1190000000000002</v>
      </c>
      <c r="C63">
        <v>-3.1739999999999999</v>
      </c>
      <c r="D63">
        <v>-3.149</v>
      </c>
      <c r="F63">
        <v>0.12</v>
      </c>
      <c r="G63">
        <v>-2.3380000000000001</v>
      </c>
      <c r="H63">
        <v>-3.6509999999999998</v>
      </c>
      <c r="I63">
        <v>-3.948</v>
      </c>
      <c r="K63">
        <v>0.12</v>
      </c>
      <c r="N63">
        <v>-2.7890000000000001</v>
      </c>
    </row>
    <row r="65" spans="1:14" x14ac:dyDescent="0.25">
      <c r="F65" t="s">
        <v>493</v>
      </c>
    </row>
    <row r="67" spans="1:14" x14ac:dyDescent="0.25">
      <c r="B67" t="s">
        <v>38</v>
      </c>
      <c r="G67" t="s">
        <v>39</v>
      </c>
      <c r="L67" t="s">
        <v>40</v>
      </c>
    </row>
    <row r="69" spans="1:14" x14ac:dyDescent="0.25">
      <c r="A69" t="s">
        <v>462</v>
      </c>
      <c r="B69" t="s">
        <v>463</v>
      </c>
      <c r="C69" t="s">
        <v>464</v>
      </c>
      <c r="D69" t="s">
        <v>465</v>
      </c>
      <c r="F69" t="s">
        <v>462</v>
      </c>
      <c r="G69" t="s">
        <v>463</v>
      </c>
      <c r="H69" t="s">
        <v>464</v>
      </c>
      <c r="I69" t="s">
        <v>465</v>
      </c>
      <c r="K69" t="s">
        <v>462</v>
      </c>
      <c r="L69" t="s">
        <v>463</v>
      </c>
      <c r="M69" t="s">
        <v>464</v>
      </c>
      <c r="N69" t="s">
        <v>465</v>
      </c>
    </row>
    <row r="70" spans="1:14" x14ac:dyDescent="0.25">
      <c r="A70">
        <v>0.03</v>
      </c>
      <c r="B70">
        <v>-1.504</v>
      </c>
      <c r="C70">
        <v>-1.5189999999999999</v>
      </c>
      <c r="D70">
        <v>-1.46</v>
      </c>
      <c r="F70">
        <v>0.03</v>
      </c>
      <c r="G70">
        <v>-1.571</v>
      </c>
      <c r="H70">
        <v>-1.583</v>
      </c>
      <c r="I70">
        <v>-1.623</v>
      </c>
      <c r="K70">
        <v>0.03</v>
      </c>
      <c r="L70">
        <v>-1.4410000000000001</v>
      </c>
      <c r="M70">
        <v>-1.3680000000000001</v>
      </c>
      <c r="N70">
        <v>-1.484</v>
      </c>
    </row>
    <row r="71" spans="1:14" x14ac:dyDescent="0.25">
      <c r="A71">
        <v>0.08</v>
      </c>
      <c r="B71">
        <v>-1.5449999999999999</v>
      </c>
      <c r="C71">
        <v>-1.5669999999999999</v>
      </c>
      <c r="D71">
        <v>-1.5640000000000001</v>
      </c>
      <c r="F71">
        <v>0.08</v>
      </c>
      <c r="G71">
        <v>-1.6779999999999999</v>
      </c>
      <c r="H71">
        <v>-1.675</v>
      </c>
      <c r="I71">
        <v>-1.6990000000000001</v>
      </c>
      <c r="K71">
        <v>0.08</v>
      </c>
      <c r="L71">
        <v>-1.516</v>
      </c>
      <c r="M71">
        <v>-1.4510000000000001</v>
      </c>
      <c r="N71">
        <v>-1.57</v>
      </c>
    </row>
    <row r="72" spans="1:14" x14ac:dyDescent="0.25">
      <c r="A72">
        <v>0.17</v>
      </c>
      <c r="B72">
        <v>-1.645</v>
      </c>
      <c r="C72">
        <v>-1.6439999999999999</v>
      </c>
      <c r="D72">
        <v>-1.621</v>
      </c>
      <c r="F72">
        <v>0.17</v>
      </c>
      <c r="G72">
        <v>-1.845</v>
      </c>
      <c r="H72">
        <v>-1.849</v>
      </c>
      <c r="I72">
        <v>-1.8480000000000001</v>
      </c>
      <c r="K72">
        <v>0.17</v>
      </c>
      <c r="L72">
        <v>-1.397</v>
      </c>
      <c r="M72">
        <v>-1.6</v>
      </c>
      <c r="N72">
        <v>-1.6919999999999999</v>
      </c>
    </row>
    <row r="73" spans="1:14" x14ac:dyDescent="0.25">
      <c r="A73">
        <v>0.33</v>
      </c>
      <c r="B73">
        <v>-1.7749999999999999</v>
      </c>
      <c r="C73">
        <v>-1.7869999999999999</v>
      </c>
      <c r="D73">
        <v>-1.7829999999999999</v>
      </c>
      <c r="F73">
        <v>0.33</v>
      </c>
      <c r="G73">
        <v>-2.0289999999999999</v>
      </c>
      <c r="H73">
        <v>-2.1659999999999999</v>
      </c>
      <c r="I73">
        <v>-2.1150000000000002</v>
      </c>
      <c r="K73">
        <v>0.33</v>
      </c>
      <c r="L73">
        <v>-1.85</v>
      </c>
      <c r="M73">
        <v>-1.861</v>
      </c>
      <c r="N73">
        <v>-1.954</v>
      </c>
    </row>
    <row r="74" spans="1:14" x14ac:dyDescent="0.25">
      <c r="A74">
        <v>0.5</v>
      </c>
      <c r="B74">
        <v>-1.911</v>
      </c>
      <c r="C74">
        <v>-1.9490000000000001</v>
      </c>
      <c r="D74">
        <v>-1.9179999999999999</v>
      </c>
      <c r="F74">
        <v>0.5</v>
      </c>
      <c r="G74">
        <v>-2.2879999999999998</v>
      </c>
      <c r="H74">
        <v>-2.4289999999999998</v>
      </c>
      <c r="I74">
        <v>-2.3490000000000002</v>
      </c>
      <c r="K74">
        <v>0.5</v>
      </c>
      <c r="L74">
        <v>-2.0449999999999999</v>
      </c>
      <c r="M74">
        <v>-2.048</v>
      </c>
      <c r="N74">
        <v>-2.177</v>
      </c>
    </row>
    <row r="75" spans="1:14" x14ac:dyDescent="0.25">
      <c r="A75">
        <v>0.67</v>
      </c>
      <c r="B75">
        <v>-2.101</v>
      </c>
      <c r="C75">
        <v>-2.0529999999999999</v>
      </c>
      <c r="D75">
        <v>-2.0339999999999998</v>
      </c>
      <c r="F75">
        <v>0.67</v>
      </c>
      <c r="G75">
        <v>-2.5550000000000002</v>
      </c>
      <c r="H75">
        <v>-2.6269999999999998</v>
      </c>
      <c r="I75">
        <v>-2.4969999999999999</v>
      </c>
      <c r="K75">
        <v>0.67</v>
      </c>
      <c r="L75">
        <v>-2.2839999999999998</v>
      </c>
      <c r="M75">
        <v>-2.2719999999999998</v>
      </c>
      <c r="N75">
        <v>-2.323</v>
      </c>
    </row>
    <row r="76" spans="1:14" x14ac:dyDescent="0.25">
      <c r="A76">
        <v>0.83</v>
      </c>
      <c r="B76">
        <v>-2.2799999999999998</v>
      </c>
      <c r="C76">
        <v>-2.2719999999999998</v>
      </c>
      <c r="D76">
        <v>-2.1909999999999998</v>
      </c>
      <c r="F76">
        <v>0.83</v>
      </c>
      <c r="G76">
        <v>-2.823</v>
      </c>
      <c r="I76">
        <v>-2.6360000000000001</v>
      </c>
      <c r="K76">
        <v>0.83</v>
      </c>
      <c r="L76">
        <v>-2.3820000000000001</v>
      </c>
      <c r="N76">
        <v>-2.5190000000000001</v>
      </c>
    </row>
    <row r="78" spans="1:14" x14ac:dyDescent="0.25">
      <c r="B78" t="s">
        <v>41</v>
      </c>
      <c r="G78" t="s">
        <v>42</v>
      </c>
      <c r="L78" t="s">
        <v>43</v>
      </c>
    </row>
    <row r="80" spans="1:14" x14ac:dyDescent="0.25">
      <c r="A80" t="s">
        <v>462</v>
      </c>
      <c r="B80" t="s">
        <v>463</v>
      </c>
      <c r="C80" t="s">
        <v>464</v>
      </c>
      <c r="D80" t="s">
        <v>465</v>
      </c>
      <c r="F80" t="s">
        <v>462</v>
      </c>
      <c r="G80" t="s">
        <v>463</v>
      </c>
      <c r="H80" t="s">
        <v>464</v>
      </c>
      <c r="I80" t="s">
        <v>465</v>
      </c>
      <c r="K80" t="s">
        <v>462</v>
      </c>
      <c r="L80" t="s">
        <v>463</v>
      </c>
      <c r="M80" t="s">
        <v>464</v>
      </c>
      <c r="N80" t="s">
        <v>465</v>
      </c>
    </row>
    <row r="81" spans="1:14" x14ac:dyDescent="0.25">
      <c r="A81">
        <v>0.03</v>
      </c>
      <c r="B81">
        <v>-1.5029999999999999</v>
      </c>
      <c r="C81">
        <v>-1.5409999999999999</v>
      </c>
      <c r="D81">
        <v>-1.6040000000000001</v>
      </c>
      <c r="F81">
        <v>0.03</v>
      </c>
      <c r="G81">
        <v>-1.8049999999999999</v>
      </c>
      <c r="H81">
        <v>-1.788</v>
      </c>
      <c r="I81">
        <v>-1.677</v>
      </c>
      <c r="K81">
        <v>0.03</v>
      </c>
      <c r="L81">
        <v>-1.254</v>
      </c>
      <c r="M81">
        <v>-1.327</v>
      </c>
      <c r="N81">
        <v>-1.327</v>
      </c>
    </row>
    <row r="82" spans="1:14" x14ac:dyDescent="0.25">
      <c r="A82">
        <v>0.08</v>
      </c>
      <c r="B82">
        <v>-1.577</v>
      </c>
      <c r="C82">
        <v>-1.623</v>
      </c>
      <c r="D82">
        <v>-1.6879999999999999</v>
      </c>
      <c r="F82">
        <v>0.08</v>
      </c>
      <c r="G82">
        <v>-1.948</v>
      </c>
      <c r="H82">
        <v>-1.879</v>
      </c>
      <c r="I82">
        <v>-2.0939999999999999</v>
      </c>
      <c r="K82">
        <v>0.08</v>
      </c>
      <c r="L82">
        <v>-1.32</v>
      </c>
      <c r="M82">
        <v>-1.3879999999999999</v>
      </c>
      <c r="N82">
        <v>-1.4</v>
      </c>
    </row>
    <row r="83" spans="1:14" x14ac:dyDescent="0.25">
      <c r="A83">
        <v>0.17</v>
      </c>
      <c r="B83">
        <v>-1.7</v>
      </c>
      <c r="C83">
        <v>-1.726</v>
      </c>
      <c r="D83">
        <v>-1.7969999999999999</v>
      </c>
      <c r="F83">
        <v>0.17</v>
      </c>
      <c r="G83">
        <v>-2.069</v>
      </c>
      <c r="H83">
        <v>-1.877</v>
      </c>
      <c r="I83">
        <v>-1.9550000000000001</v>
      </c>
      <c r="K83">
        <v>0.17</v>
      </c>
      <c r="L83">
        <v>-1.423</v>
      </c>
      <c r="M83">
        <v>-1.4970000000000001</v>
      </c>
      <c r="N83">
        <v>-1.5069999999999999</v>
      </c>
    </row>
    <row r="84" spans="1:14" x14ac:dyDescent="0.25">
      <c r="A84">
        <v>0.33</v>
      </c>
      <c r="B84">
        <v>-1.905</v>
      </c>
      <c r="C84">
        <v>-1.9379999999999999</v>
      </c>
      <c r="D84">
        <v>-2.157</v>
      </c>
      <c r="F84">
        <v>0.33</v>
      </c>
      <c r="G84">
        <v>-2.2930000000000001</v>
      </c>
      <c r="H84">
        <v>-2.0059999999999998</v>
      </c>
      <c r="I84">
        <v>-2.2360000000000002</v>
      </c>
      <c r="K84">
        <v>0.33</v>
      </c>
      <c r="L84">
        <v>-1.6559999999999999</v>
      </c>
      <c r="M84">
        <v>-1.7070000000000001</v>
      </c>
      <c r="N84">
        <v>-1.7390000000000001</v>
      </c>
    </row>
    <row r="85" spans="1:14" x14ac:dyDescent="0.25">
      <c r="A85">
        <v>0.5</v>
      </c>
      <c r="B85">
        <v>-2.1150000000000002</v>
      </c>
      <c r="C85">
        <v>-2.1869999999999998</v>
      </c>
      <c r="D85">
        <v>-2.2599999999999998</v>
      </c>
      <c r="F85">
        <v>0.5</v>
      </c>
      <c r="G85">
        <v>-2.403</v>
      </c>
      <c r="H85">
        <v>-2.1150000000000002</v>
      </c>
      <c r="I85">
        <v>-2.407</v>
      </c>
      <c r="K85">
        <v>0.5</v>
      </c>
      <c r="L85">
        <v>-1.873</v>
      </c>
      <c r="M85">
        <v>-1.954</v>
      </c>
      <c r="N85">
        <v>-1.6459999999999999</v>
      </c>
    </row>
    <row r="86" spans="1:14" x14ac:dyDescent="0.25">
      <c r="A86">
        <v>0.67</v>
      </c>
      <c r="B86">
        <v>-2.2869999999999999</v>
      </c>
      <c r="C86">
        <v>-2.4689999999999999</v>
      </c>
      <c r="D86">
        <v>-2.6619999999999999</v>
      </c>
      <c r="F86">
        <v>0.67</v>
      </c>
      <c r="G86">
        <v>-2.581</v>
      </c>
      <c r="H86">
        <v>-2.589</v>
      </c>
      <c r="I86">
        <v>-2.3730000000000002</v>
      </c>
      <c r="K86">
        <v>0.67</v>
      </c>
      <c r="L86">
        <v>-2.1179999999999999</v>
      </c>
      <c r="M86">
        <v>-2.085</v>
      </c>
      <c r="N86">
        <v>-2.214</v>
      </c>
    </row>
    <row r="87" spans="1:14" x14ac:dyDescent="0.25">
      <c r="A87">
        <v>0.83</v>
      </c>
      <c r="B87">
        <v>-2.4710000000000001</v>
      </c>
      <c r="C87">
        <v>-2.556</v>
      </c>
      <c r="F87">
        <v>0.83</v>
      </c>
      <c r="G87">
        <v>-2.8410000000000002</v>
      </c>
      <c r="H87">
        <v>-2.6469999999999998</v>
      </c>
      <c r="I87">
        <v>-2.758</v>
      </c>
      <c r="K87">
        <v>0.83</v>
      </c>
      <c r="L87">
        <v>-2.3610000000000002</v>
      </c>
      <c r="M87">
        <v>-2.19</v>
      </c>
      <c r="N87">
        <v>-2.4489999999999998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34817" r:id="rId3">
          <objectPr defaultSize="0" autoPict="0" r:id="rId4">
            <anchor moveWithCells="1" sizeWithCells="1">
              <from>
                <xdr:col>1</xdr:col>
                <xdr:colOff>0</xdr:colOff>
                <xdr:row>3</xdr:row>
                <xdr:rowOff>0</xdr:rowOff>
              </from>
              <to>
                <xdr:col>9</xdr:col>
                <xdr:colOff>457200</xdr:colOff>
                <xdr:row>34</xdr:row>
                <xdr:rowOff>9525</xdr:rowOff>
              </to>
            </anchor>
          </objectPr>
        </oleObject>
      </mc:Choice>
      <mc:Fallback>
        <oleObject progId="Prism5.Document" shapeId="34817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N87"/>
  <sheetViews>
    <sheetView topLeftCell="A56" workbookViewId="0">
      <selection activeCell="H78" sqref="H78"/>
    </sheetView>
  </sheetViews>
  <sheetFormatPr defaultRowHeight="15" x14ac:dyDescent="0.25"/>
  <sheetData>
    <row r="1" spans="1:1" x14ac:dyDescent="0.25">
      <c r="A1" s="3" t="s">
        <v>184</v>
      </c>
    </row>
    <row r="2" spans="1:1" x14ac:dyDescent="0.25">
      <c r="A2" s="3" t="s">
        <v>185</v>
      </c>
    </row>
    <row r="36" spans="1:14" x14ac:dyDescent="0.25">
      <c r="A36" t="s">
        <v>488</v>
      </c>
    </row>
    <row r="37" spans="1:14" x14ac:dyDescent="0.25">
      <c r="A37" t="s">
        <v>189</v>
      </c>
    </row>
    <row r="38" spans="1:14" x14ac:dyDescent="0.25">
      <c r="A38" t="s">
        <v>470</v>
      </c>
    </row>
    <row r="39" spans="1:14" x14ac:dyDescent="0.25">
      <c r="A39" t="s">
        <v>481</v>
      </c>
    </row>
    <row r="41" spans="1:14" x14ac:dyDescent="0.25">
      <c r="F41" t="s">
        <v>489</v>
      </c>
    </row>
    <row r="43" spans="1:14" x14ac:dyDescent="0.25">
      <c r="B43" t="s">
        <v>38</v>
      </c>
      <c r="G43" t="s">
        <v>39</v>
      </c>
      <c r="L43" t="s">
        <v>40</v>
      </c>
    </row>
    <row r="45" spans="1:14" x14ac:dyDescent="0.25">
      <c r="A45" t="s">
        <v>462</v>
      </c>
      <c r="B45" t="s">
        <v>463</v>
      </c>
      <c r="C45" t="s">
        <v>464</v>
      </c>
      <c r="D45" t="s">
        <v>465</v>
      </c>
      <c r="F45" t="s">
        <v>462</v>
      </c>
      <c r="G45" t="s">
        <v>463</v>
      </c>
      <c r="H45" t="s">
        <v>464</v>
      </c>
      <c r="I45" t="s">
        <v>465</v>
      </c>
      <c r="K45" t="s">
        <v>462</v>
      </c>
      <c r="L45" t="s">
        <v>463</v>
      </c>
      <c r="M45" t="s">
        <v>464</v>
      </c>
      <c r="N45" t="s">
        <v>465</v>
      </c>
    </row>
    <row r="46" spans="1:14" x14ac:dyDescent="0.25">
      <c r="A46">
        <v>0.03</v>
      </c>
      <c r="B46">
        <v>-1.673</v>
      </c>
      <c r="C46">
        <v>-1.7230000000000001</v>
      </c>
      <c r="D46">
        <v>-1.907</v>
      </c>
      <c r="F46">
        <v>0.03</v>
      </c>
      <c r="G46">
        <v>-2.069</v>
      </c>
      <c r="I46">
        <v>-1.966</v>
      </c>
      <c r="K46">
        <v>0.03</v>
      </c>
      <c r="L46">
        <v>-1.829</v>
      </c>
      <c r="M46">
        <v>-1.7909999999999999</v>
      </c>
      <c r="N46">
        <v>-1.891</v>
      </c>
    </row>
    <row r="47" spans="1:14" x14ac:dyDescent="0.25">
      <c r="A47">
        <v>7.0000000000000007E-2</v>
      </c>
      <c r="B47">
        <v>-2.0979999999999999</v>
      </c>
      <c r="C47">
        <v>-2.0470000000000002</v>
      </c>
      <c r="D47">
        <v>-2.2639999999999998</v>
      </c>
      <c r="F47">
        <v>7.0000000000000007E-2</v>
      </c>
      <c r="G47">
        <v>-2.6949999999999998</v>
      </c>
      <c r="I47">
        <v>-2.3580000000000001</v>
      </c>
      <c r="K47">
        <v>7.0000000000000007E-2</v>
      </c>
      <c r="L47">
        <v>-2.2170000000000001</v>
      </c>
      <c r="M47">
        <v>-2.222</v>
      </c>
      <c r="N47">
        <v>-2.375</v>
      </c>
    </row>
    <row r="48" spans="1:14" x14ac:dyDescent="0.25">
      <c r="A48">
        <v>0.1</v>
      </c>
      <c r="B48">
        <v>-2.5070000000000001</v>
      </c>
      <c r="C48">
        <v>-2.4140000000000001</v>
      </c>
      <c r="D48">
        <v>-2.63</v>
      </c>
      <c r="F48">
        <v>0.1</v>
      </c>
      <c r="G48">
        <v>-3.129</v>
      </c>
      <c r="I48">
        <v>-2.7919999999999998</v>
      </c>
      <c r="K48">
        <v>0.1</v>
      </c>
      <c r="L48">
        <v>-2.653</v>
      </c>
      <c r="M48">
        <v>-2.59</v>
      </c>
      <c r="N48">
        <v>-2.7789999999999999</v>
      </c>
    </row>
    <row r="49" spans="1:14" x14ac:dyDescent="0.25">
      <c r="A49">
        <v>0.13</v>
      </c>
      <c r="B49">
        <v>-2.8849999999999998</v>
      </c>
      <c r="C49">
        <v>-2.7639999999999998</v>
      </c>
      <c r="F49">
        <v>0.13</v>
      </c>
      <c r="G49">
        <v>-2.4430000000000001</v>
      </c>
      <c r="K49">
        <v>0.13</v>
      </c>
      <c r="L49">
        <v>-2.9079999999999999</v>
      </c>
      <c r="M49">
        <v>-2.7829999999999999</v>
      </c>
      <c r="N49">
        <v>-3.0939999999999999</v>
      </c>
    </row>
    <row r="50" spans="1:14" x14ac:dyDescent="0.25">
      <c r="A50">
        <v>0.17</v>
      </c>
      <c r="B50">
        <v>-3.9409999999999998</v>
      </c>
      <c r="C50">
        <v>-3.2080000000000002</v>
      </c>
      <c r="D50">
        <v>-3.891</v>
      </c>
      <c r="F50">
        <v>0.17</v>
      </c>
      <c r="K50">
        <v>0.17</v>
      </c>
      <c r="L50">
        <v>-3.0510000000000002</v>
      </c>
      <c r="M50">
        <v>-3.17</v>
      </c>
      <c r="N50">
        <v>-2.9260000000000002</v>
      </c>
    </row>
    <row r="51" spans="1:14" x14ac:dyDescent="0.25">
      <c r="A51">
        <v>0.2</v>
      </c>
      <c r="C51">
        <v>-3.5960000000000001</v>
      </c>
      <c r="F51">
        <v>0.2</v>
      </c>
      <c r="K51">
        <v>0.2</v>
      </c>
      <c r="L51">
        <v>-3.0190000000000001</v>
      </c>
      <c r="M51">
        <v>-2.9790000000000001</v>
      </c>
      <c r="N51">
        <v>-2.9359999999999999</v>
      </c>
    </row>
    <row r="52" spans="1:14" x14ac:dyDescent="0.25">
      <c r="A52">
        <v>0.23</v>
      </c>
      <c r="F52">
        <v>0.23</v>
      </c>
      <c r="K52">
        <v>0.23</v>
      </c>
      <c r="L52">
        <v>-3.343</v>
      </c>
      <c r="M52">
        <v>-3.1019999999999999</v>
      </c>
    </row>
    <row r="54" spans="1:14" x14ac:dyDescent="0.25">
      <c r="B54" t="s">
        <v>41</v>
      </c>
      <c r="G54" t="s">
        <v>42</v>
      </c>
      <c r="L54" t="s">
        <v>43</v>
      </c>
    </row>
    <row r="56" spans="1:14" x14ac:dyDescent="0.25">
      <c r="A56" t="s">
        <v>462</v>
      </c>
      <c r="B56" t="s">
        <v>463</v>
      </c>
      <c r="C56" t="s">
        <v>464</v>
      </c>
      <c r="D56" t="s">
        <v>465</v>
      </c>
      <c r="F56" t="s">
        <v>462</v>
      </c>
      <c r="G56" t="s">
        <v>463</v>
      </c>
      <c r="H56" t="s">
        <v>464</v>
      </c>
      <c r="I56" t="s">
        <v>465</v>
      </c>
      <c r="K56" t="s">
        <v>462</v>
      </c>
      <c r="L56" t="s">
        <v>463</v>
      </c>
      <c r="M56" t="s">
        <v>464</v>
      </c>
      <c r="N56" t="s">
        <v>465</v>
      </c>
    </row>
    <row r="57" spans="1:14" x14ac:dyDescent="0.25">
      <c r="A57">
        <v>0.03</v>
      </c>
      <c r="B57">
        <v>-2.0390000000000001</v>
      </c>
      <c r="C57">
        <v>-2.0139999999999998</v>
      </c>
      <c r="D57">
        <v>-2.0880000000000001</v>
      </c>
      <c r="F57">
        <v>0.03</v>
      </c>
      <c r="G57">
        <v>-1.8620000000000001</v>
      </c>
      <c r="H57">
        <v>-1.913</v>
      </c>
      <c r="K57">
        <v>0.03</v>
      </c>
      <c r="L57">
        <v>-1.262</v>
      </c>
      <c r="M57">
        <v>-1.2010000000000001</v>
      </c>
      <c r="N57">
        <v>-1.4430000000000001</v>
      </c>
    </row>
    <row r="58" spans="1:14" x14ac:dyDescent="0.25">
      <c r="A58">
        <v>7.0000000000000007E-2</v>
      </c>
      <c r="B58">
        <v>-2.3319999999999999</v>
      </c>
      <c r="C58">
        <v>-2.2349999999999999</v>
      </c>
      <c r="D58">
        <v>-2.3279999999999998</v>
      </c>
      <c r="F58">
        <v>7.0000000000000007E-2</v>
      </c>
      <c r="G58">
        <v>-2.165</v>
      </c>
      <c r="H58">
        <v>-2.2570000000000001</v>
      </c>
      <c r="K58">
        <v>7.0000000000000007E-2</v>
      </c>
      <c r="L58">
        <v>-0.90100000000000002</v>
      </c>
      <c r="M58">
        <v>-1.5629999999999999</v>
      </c>
      <c r="N58">
        <v>-1.78</v>
      </c>
    </row>
    <row r="59" spans="1:14" x14ac:dyDescent="0.25">
      <c r="A59">
        <v>0.1</v>
      </c>
      <c r="B59">
        <v>-2.5459999999999998</v>
      </c>
      <c r="C59">
        <v>-2.4710000000000001</v>
      </c>
      <c r="D59">
        <v>-2.4980000000000002</v>
      </c>
      <c r="F59">
        <v>0.1</v>
      </c>
      <c r="G59">
        <v>-2.44</v>
      </c>
      <c r="H59">
        <v>-2.556</v>
      </c>
      <c r="K59">
        <v>0.09</v>
      </c>
      <c r="L59">
        <v>-1.204</v>
      </c>
      <c r="N59">
        <v>-2.0710000000000002</v>
      </c>
    </row>
    <row r="60" spans="1:14" x14ac:dyDescent="0.25">
      <c r="A60">
        <v>0.13</v>
      </c>
      <c r="B60">
        <v>-2.7810000000000001</v>
      </c>
      <c r="C60">
        <v>-2.7429999999999999</v>
      </c>
      <c r="D60">
        <v>-2.887</v>
      </c>
      <c r="F60">
        <v>0.13</v>
      </c>
      <c r="G60">
        <v>-2.82</v>
      </c>
      <c r="H60">
        <v>-3.0169999999999999</v>
      </c>
      <c r="K60">
        <v>0.13</v>
      </c>
      <c r="L60">
        <v>-1.4379999999999999</v>
      </c>
      <c r="M60">
        <v>-2.1779999999999999</v>
      </c>
      <c r="N60">
        <v>-2.3610000000000002</v>
      </c>
    </row>
    <row r="61" spans="1:14" x14ac:dyDescent="0.25">
      <c r="A61">
        <v>0.17</v>
      </c>
      <c r="B61">
        <v>-3.121</v>
      </c>
      <c r="C61">
        <v>-3.036</v>
      </c>
      <c r="D61">
        <v>-3.137</v>
      </c>
      <c r="F61">
        <v>0.17</v>
      </c>
      <c r="G61">
        <v>-2.629</v>
      </c>
      <c r="H61">
        <v>-2.8889999999999998</v>
      </c>
      <c r="K61">
        <v>0.17</v>
      </c>
      <c r="L61">
        <v>-1.5049999999999999</v>
      </c>
      <c r="M61">
        <v>-2.0430000000000001</v>
      </c>
      <c r="N61">
        <v>-2.593</v>
      </c>
    </row>
    <row r="62" spans="1:14" x14ac:dyDescent="0.25">
      <c r="A62">
        <v>0.2</v>
      </c>
      <c r="B62">
        <v>-3.2650000000000001</v>
      </c>
      <c r="C62">
        <v>-3.101</v>
      </c>
      <c r="D62">
        <v>-3.25</v>
      </c>
      <c r="F62">
        <v>0.2</v>
      </c>
      <c r="G62">
        <v>-2.6219999999999999</v>
      </c>
      <c r="H62">
        <v>-3.3740000000000001</v>
      </c>
      <c r="K62">
        <v>0.2</v>
      </c>
      <c r="L62">
        <v>-2.2160000000000002</v>
      </c>
      <c r="M62">
        <v>-2.4870000000000001</v>
      </c>
      <c r="N62">
        <v>-2.677</v>
      </c>
    </row>
    <row r="63" spans="1:14" x14ac:dyDescent="0.25">
      <c r="A63">
        <v>0.23</v>
      </c>
      <c r="D63">
        <v>-3.6030000000000002</v>
      </c>
      <c r="F63">
        <v>0.23</v>
      </c>
      <c r="G63">
        <v>-2.6139999999999999</v>
      </c>
      <c r="H63">
        <v>-3.335</v>
      </c>
      <c r="K63">
        <v>0.23</v>
      </c>
      <c r="L63">
        <v>-2.0640000000000001</v>
      </c>
      <c r="M63">
        <v>-2.36</v>
      </c>
      <c r="N63">
        <v>-2.7669999999999999</v>
      </c>
    </row>
    <row r="65" spans="1:14" x14ac:dyDescent="0.25">
      <c r="F65" t="s">
        <v>494</v>
      </c>
    </row>
    <row r="67" spans="1:14" x14ac:dyDescent="0.25">
      <c r="B67" t="s">
        <v>38</v>
      </c>
      <c r="G67" t="s">
        <v>39</v>
      </c>
      <c r="L67" t="s">
        <v>40</v>
      </c>
    </row>
    <row r="69" spans="1:14" x14ac:dyDescent="0.25">
      <c r="A69" t="s">
        <v>462</v>
      </c>
      <c r="B69" t="s">
        <v>463</v>
      </c>
      <c r="C69" t="s">
        <v>464</v>
      </c>
      <c r="D69" t="s">
        <v>465</v>
      </c>
      <c r="F69" t="s">
        <v>462</v>
      </c>
      <c r="G69" t="s">
        <v>463</v>
      </c>
      <c r="H69" t="s">
        <v>464</v>
      </c>
      <c r="I69" t="s">
        <v>465</v>
      </c>
      <c r="K69" t="s">
        <v>462</v>
      </c>
      <c r="L69" t="s">
        <v>463</v>
      </c>
      <c r="M69" t="s">
        <v>464</v>
      </c>
      <c r="N69" t="s">
        <v>465</v>
      </c>
    </row>
    <row r="70" spans="1:14" x14ac:dyDescent="0.25">
      <c r="A70">
        <v>0.03</v>
      </c>
      <c r="B70">
        <v>-1.4259999999999999</v>
      </c>
      <c r="C70">
        <v>-1.4650000000000001</v>
      </c>
      <c r="D70">
        <v>-1.3640000000000001</v>
      </c>
      <c r="F70">
        <v>0.03</v>
      </c>
      <c r="G70">
        <v>-1.823</v>
      </c>
      <c r="H70">
        <v>-1.8859999999999999</v>
      </c>
      <c r="I70">
        <v>-1.802</v>
      </c>
      <c r="K70">
        <v>0.03</v>
      </c>
      <c r="L70">
        <v>-1.823</v>
      </c>
      <c r="M70">
        <v>-1.8859999999999999</v>
      </c>
      <c r="N70">
        <v>-1.802</v>
      </c>
    </row>
    <row r="71" spans="1:14" x14ac:dyDescent="0.25">
      <c r="A71">
        <v>0.08</v>
      </c>
      <c r="B71">
        <v>-1.3879999999999999</v>
      </c>
      <c r="C71">
        <v>-1.498</v>
      </c>
      <c r="D71">
        <v>-1.41</v>
      </c>
      <c r="F71">
        <v>0.08</v>
      </c>
      <c r="G71">
        <v>-1.9259999999999999</v>
      </c>
      <c r="H71">
        <v>-2.0030000000000001</v>
      </c>
      <c r="I71">
        <v>-1.8939999999999999</v>
      </c>
      <c r="K71">
        <v>0.08</v>
      </c>
      <c r="L71">
        <v>-1.9259999999999999</v>
      </c>
      <c r="M71">
        <v>-2.0030000000000001</v>
      </c>
      <c r="N71">
        <v>-1.8939999999999999</v>
      </c>
    </row>
    <row r="72" spans="1:14" x14ac:dyDescent="0.25">
      <c r="A72">
        <v>0.17</v>
      </c>
      <c r="B72">
        <v>-1.516</v>
      </c>
      <c r="C72">
        <v>-1.579</v>
      </c>
      <c r="D72">
        <v>-1.5640000000000001</v>
      </c>
      <c r="F72">
        <v>0.17</v>
      </c>
      <c r="G72">
        <v>-2.105</v>
      </c>
      <c r="H72">
        <v>-2.1920000000000002</v>
      </c>
      <c r="I72">
        <v>-2.1890000000000001</v>
      </c>
      <c r="K72">
        <v>0.17</v>
      </c>
      <c r="L72">
        <v>-2.105</v>
      </c>
      <c r="M72">
        <v>-2.1920000000000002</v>
      </c>
      <c r="N72">
        <v>-2.1890000000000001</v>
      </c>
    </row>
    <row r="73" spans="1:14" x14ac:dyDescent="0.25">
      <c r="A73">
        <v>0.33</v>
      </c>
      <c r="C73">
        <v>-1.786</v>
      </c>
      <c r="D73">
        <v>-1.7370000000000001</v>
      </c>
      <c r="F73">
        <v>0.33</v>
      </c>
      <c r="G73">
        <v>-2.371</v>
      </c>
      <c r="H73">
        <v>-2.4060000000000001</v>
      </c>
      <c r="I73">
        <v>-2.2930000000000001</v>
      </c>
      <c r="K73">
        <v>0.33</v>
      </c>
      <c r="L73">
        <v>-2.371</v>
      </c>
      <c r="M73">
        <v>-2.4060000000000001</v>
      </c>
      <c r="N73">
        <v>-2.2930000000000001</v>
      </c>
    </row>
    <row r="74" spans="1:14" x14ac:dyDescent="0.25">
      <c r="A74">
        <v>0.5</v>
      </c>
      <c r="B74">
        <v>-1.877</v>
      </c>
      <c r="C74">
        <v>-1.9990000000000001</v>
      </c>
      <c r="D74">
        <v>-1.994</v>
      </c>
      <c r="F74">
        <v>0.5</v>
      </c>
      <c r="G74">
        <v>-2.67</v>
      </c>
      <c r="H74">
        <v>-2.76</v>
      </c>
      <c r="I74">
        <v>-2.5880000000000001</v>
      </c>
      <c r="K74">
        <v>0.5</v>
      </c>
      <c r="L74">
        <v>-2.67</v>
      </c>
      <c r="M74">
        <v>-2.76</v>
      </c>
      <c r="N74">
        <v>-2.5880000000000001</v>
      </c>
    </row>
    <row r="75" spans="1:14" x14ac:dyDescent="0.25">
      <c r="A75">
        <v>0.67</v>
      </c>
      <c r="B75">
        <v>-2.1269999999999998</v>
      </c>
      <c r="C75">
        <v>-1.9930000000000001</v>
      </c>
      <c r="D75">
        <v>-2.1459999999999999</v>
      </c>
      <c r="F75">
        <v>0.67</v>
      </c>
      <c r="G75">
        <v>-2.855</v>
      </c>
      <c r="H75">
        <v>-3.1480000000000001</v>
      </c>
      <c r="I75">
        <v>-2.7709999999999999</v>
      </c>
      <c r="K75">
        <v>0.67</v>
      </c>
      <c r="L75">
        <v>-2.855</v>
      </c>
      <c r="M75">
        <v>-3.1480000000000001</v>
      </c>
      <c r="N75">
        <v>-2.7709999999999999</v>
      </c>
    </row>
    <row r="76" spans="1:14" x14ac:dyDescent="0.25">
      <c r="A76">
        <v>0.83</v>
      </c>
      <c r="B76">
        <v>-2.2610000000000001</v>
      </c>
      <c r="C76">
        <v>-2.1560000000000001</v>
      </c>
      <c r="D76">
        <v>-2.4609999999999999</v>
      </c>
      <c r="F76">
        <v>0.83</v>
      </c>
      <c r="G76">
        <v>-3.1930000000000001</v>
      </c>
      <c r="H76">
        <v>-3.3260000000000001</v>
      </c>
      <c r="I76">
        <v>-3.1509999999999998</v>
      </c>
      <c r="K76">
        <v>0.83</v>
      </c>
      <c r="L76">
        <v>-3.1930000000000001</v>
      </c>
      <c r="M76">
        <v>-3.3260000000000001</v>
      </c>
      <c r="N76">
        <v>-3.1509999999999998</v>
      </c>
    </row>
    <row r="78" spans="1:14" x14ac:dyDescent="0.25">
      <c r="B78" t="s">
        <v>41</v>
      </c>
      <c r="G78" t="s">
        <v>42</v>
      </c>
      <c r="L78" t="s">
        <v>43</v>
      </c>
    </row>
    <row r="80" spans="1:14" x14ac:dyDescent="0.25">
      <c r="A80" t="s">
        <v>462</v>
      </c>
      <c r="B80" t="s">
        <v>463</v>
      </c>
      <c r="C80" t="s">
        <v>464</v>
      </c>
      <c r="D80" t="s">
        <v>465</v>
      </c>
      <c r="F80" t="s">
        <v>462</v>
      </c>
      <c r="G80" t="s">
        <v>463</v>
      </c>
      <c r="H80" t="s">
        <v>464</v>
      </c>
      <c r="I80" t="s">
        <v>465</v>
      </c>
      <c r="K80" t="s">
        <v>462</v>
      </c>
      <c r="L80" t="s">
        <v>463</v>
      </c>
      <c r="M80" t="s">
        <v>464</v>
      </c>
      <c r="N80" t="s">
        <v>465</v>
      </c>
    </row>
    <row r="81" spans="1:14" x14ac:dyDescent="0.25">
      <c r="A81">
        <v>0.03</v>
      </c>
      <c r="B81">
        <v>-1.9450000000000001</v>
      </c>
      <c r="C81">
        <v>-1.962</v>
      </c>
      <c r="D81">
        <v>-1.829</v>
      </c>
      <c r="F81">
        <v>0.03</v>
      </c>
      <c r="G81">
        <v>-1.722</v>
      </c>
      <c r="H81">
        <v>-1.6679999999999999</v>
      </c>
      <c r="I81">
        <v>-1.6919999999999999</v>
      </c>
      <c r="K81">
        <v>0.03</v>
      </c>
      <c r="L81">
        <v>-0.54500000000000004</v>
      </c>
      <c r="M81">
        <v>-1.3959999999999999</v>
      </c>
      <c r="N81">
        <v>-1.524</v>
      </c>
    </row>
    <row r="82" spans="1:14" x14ac:dyDescent="0.25">
      <c r="A82">
        <v>0.08</v>
      </c>
      <c r="B82">
        <v>-1.992</v>
      </c>
      <c r="C82">
        <v>-2.02</v>
      </c>
      <c r="D82">
        <v>-1.89</v>
      </c>
      <c r="F82">
        <v>0.08</v>
      </c>
      <c r="G82">
        <v>-1.88</v>
      </c>
      <c r="H82">
        <v>-1.75</v>
      </c>
      <c r="I82">
        <v>-1.7250000000000001</v>
      </c>
      <c r="K82">
        <v>0.08</v>
      </c>
      <c r="L82">
        <v>-0.57699999999999996</v>
      </c>
      <c r="M82">
        <v>-1.4119999999999999</v>
      </c>
      <c r="N82">
        <v>-1.5920000000000001</v>
      </c>
    </row>
    <row r="83" spans="1:14" x14ac:dyDescent="0.25">
      <c r="A83">
        <v>0.17</v>
      </c>
      <c r="B83">
        <v>-2.113</v>
      </c>
      <c r="C83">
        <v>-2.13</v>
      </c>
      <c r="D83">
        <v>-2.0150000000000001</v>
      </c>
      <c r="F83">
        <v>0.17</v>
      </c>
      <c r="G83">
        <v>-1.9379999999999999</v>
      </c>
      <c r="H83">
        <v>-1.925</v>
      </c>
      <c r="I83">
        <v>-1.794</v>
      </c>
      <c r="K83">
        <v>0.17</v>
      </c>
      <c r="L83">
        <v>-0.67900000000000005</v>
      </c>
      <c r="M83">
        <v>-1.5029999999999999</v>
      </c>
      <c r="N83">
        <v>-1.609</v>
      </c>
    </row>
    <row r="84" spans="1:14" x14ac:dyDescent="0.25">
      <c r="A84">
        <v>0.33</v>
      </c>
      <c r="B84">
        <v>-2.3340000000000001</v>
      </c>
      <c r="C84">
        <v>-2.399</v>
      </c>
      <c r="D84">
        <v>-2.2869999999999999</v>
      </c>
      <c r="F84">
        <v>0.33</v>
      </c>
      <c r="G84">
        <v>-2.12</v>
      </c>
      <c r="H84">
        <v>-2.145</v>
      </c>
      <c r="I84">
        <v>-1.907</v>
      </c>
      <c r="K84">
        <v>0.33</v>
      </c>
      <c r="L84">
        <v>-0.81299999999999994</v>
      </c>
      <c r="M84">
        <v>-1.669</v>
      </c>
      <c r="N84">
        <v>-1.675</v>
      </c>
    </row>
    <row r="85" spans="1:14" x14ac:dyDescent="0.25">
      <c r="A85">
        <v>0.5</v>
      </c>
      <c r="B85">
        <v>-2.5419999999999998</v>
      </c>
      <c r="C85">
        <v>-2.5880000000000001</v>
      </c>
      <c r="D85">
        <v>-2.516</v>
      </c>
      <c r="F85">
        <v>0.5</v>
      </c>
      <c r="G85">
        <v>-2.3769999999999998</v>
      </c>
      <c r="H85">
        <v>-2.375</v>
      </c>
      <c r="I85">
        <v>-1.996</v>
      </c>
      <c r="K85">
        <v>0.5</v>
      </c>
      <c r="L85">
        <v>-0.98499999999999999</v>
      </c>
      <c r="M85">
        <v>-2.0230000000000001</v>
      </c>
      <c r="N85">
        <v>-1.8129999999999999</v>
      </c>
    </row>
    <row r="86" spans="1:14" x14ac:dyDescent="0.25">
      <c r="A86">
        <v>0.67</v>
      </c>
      <c r="B86">
        <v>-2.78</v>
      </c>
      <c r="C86">
        <v>-2.8610000000000002</v>
      </c>
      <c r="D86">
        <v>-2.7869999999999999</v>
      </c>
      <c r="F86">
        <v>0.67</v>
      </c>
      <c r="G86">
        <v>-2.5649999999999999</v>
      </c>
      <c r="H86">
        <v>-2.641</v>
      </c>
      <c r="I86">
        <v>-1.9950000000000001</v>
      </c>
      <c r="K86">
        <v>0.67</v>
      </c>
      <c r="L86">
        <v>-1.2090000000000001</v>
      </c>
      <c r="N86">
        <v>-2.0270000000000001</v>
      </c>
    </row>
    <row r="87" spans="1:14" x14ac:dyDescent="0.25">
      <c r="A87">
        <v>0.83</v>
      </c>
      <c r="B87">
        <v>-3.0659999999999998</v>
      </c>
      <c r="C87">
        <v>-3.1640000000000001</v>
      </c>
      <c r="D87">
        <v>-2.9359999999999999</v>
      </c>
      <c r="F87">
        <v>0.83</v>
      </c>
      <c r="G87">
        <v>-2.7389999999999999</v>
      </c>
      <c r="H87">
        <v>-2.9319999999999999</v>
      </c>
      <c r="I87">
        <v>-2.0550000000000002</v>
      </c>
      <c r="K87">
        <v>0.83</v>
      </c>
      <c r="L87">
        <v>-1.2549999999999999</v>
      </c>
      <c r="N87">
        <v>-2.157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35841" r:id="rId3">
          <objectPr defaultSize="0" autoPict="0" r:id="rId4">
            <anchor moveWithCells="1" sizeWithCells="1">
              <from>
                <xdr:col>0</xdr:col>
                <xdr:colOff>609600</xdr:colOff>
                <xdr:row>3</xdr:row>
                <xdr:rowOff>0</xdr:rowOff>
              </from>
              <to>
                <xdr:col>10</xdr:col>
                <xdr:colOff>0</xdr:colOff>
                <xdr:row>34</xdr:row>
                <xdr:rowOff>0</xdr:rowOff>
              </to>
            </anchor>
          </objectPr>
        </oleObject>
      </mc:Choice>
      <mc:Fallback>
        <oleObject progId="Prism5.Document" shapeId="35841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N92"/>
  <sheetViews>
    <sheetView topLeftCell="A60" workbookViewId="0">
      <selection activeCell="L91" sqref="L91"/>
    </sheetView>
  </sheetViews>
  <sheetFormatPr defaultRowHeight="15" x14ac:dyDescent="0.25"/>
  <sheetData>
    <row r="1" spans="1:1" x14ac:dyDescent="0.25">
      <c r="A1" s="3" t="s">
        <v>186</v>
      </c>
    </row>
    <row r="2" spans="1:1" x14ac:dyDescent="0.25">
      <c r="A2" s="3" t="s">
        <v>187</v>
      </c>
    </row>
    <row r="36" spans="1:14" x14ac:dyDescent="0.25">
      <c r="A36" t="s">
        <v>490</v>
      </c>
    </row>
    <row r="37" spans="1:14" x14ac:dyDescent="0.25">
      <c r="A37" t="s">
        <v>189</v>
      </c>
    </row>
    <row r="38" spans="1:14" x14ac:dyDescent="0.25">
      <c r="A38" t="s">
        <v>470</v>
      </c>
    </row>
    <row r="39" spans="1:14" x14ac:dyDescent="0.25">
      <c r="A39" t="s">
        <v>481</v>
      </c>
    </row>
    <row r="41" spans="1:14" x14ac:dyDescent="0.25">
      <c r="F41" t="s">
        <v>491</v>
      </c>
    </row>
    <row r="43" spans="1:14" x14ac:dyDescent="0.25">
      <c r="B43" t="s">
        <v>38</v>
      </c>
      <c r="G43" t="s">
        <v>39</v>
      </c>
      <c r="L43" t="s">
        <v>40</v>
      </c>
    </row>
    <row r="45" spans="1:14" x14ac:dyDescent="0.25">
      <c r="A45" t="s">
        <v>462</v>
      </c>
      <c r="B45" t="s">
        <v>463</v>
      </c>
      <c r="C45" t="s">
        <v>464</v>
      </c>
      <c r="D45" t="s">
        <v>465</v>
      </c>
      <c r="F45" t="s">
        <v>495</v>
      </c>
      <c r="K45" t="s">
        <v>462</v>
      </c>
      <c r="L45" t="s">
        <v>463</v>
      </c>
      <c r="M45" t="s">
        <v>464</v>
      </c>
      <c r="N45" t="s">
        <v>465</v>
      </c>
    </row>
    <row r="46" spans="1:14" x14ac:dyDescent="0.25">
      <c r="A46">
        <v>0.03</v>
      </c>
      <c r="B46">
        <v>-1.645</v>
      </c>
      <c r="C46">
        <v>-1.7789999999999999</v>
      </c>
      <c r="D46">
        <v>-1.615</v>
      </c>
      <c r="K46">
        <v>0.03</v>
      </c>
      <c r="L46">
        <v>-1.526</v>
      </c>
      <c r="M46">
        <v>-1.583</v>
      </c>
      <c r="N46">
        <v>-1.5149999999999999</v>
      </c>
    </row>
    <row r="47" spans="1:14" x14ac:dyDescent="0.25">
      <c r="A47">
        <v>7.0000000000000007E-2</v>
      </c>
      <c r="B47">
        <v>-1.9610000000000001</v>
      </c>
      <c r="C47">
        <v>-2.1160000000000001</v>
      </c>
      <c r="D47">
        <v>-1.9219999999999999</v>
      </c>
      <c r="K47">
        <v>7.0000000000000007E-2</v>
      </c>
      <c r="L47">
        <v>-1.778</v>
      </c>
      <c r="M47">
        <v>-1.7430000000000001</v>
      </c>
      <c r="N47">
        <v>-1.8029999999999999</v>
      </c>
    </row>
    <row r="48" spans="1:14" x14ac:dyDescent="0.25">
      <c r="A48">
        <v>0.1</v>
      </c>
      <c r="B48">
        <v>-2.1890000000000001</v>
      </c>
      <c r="C48">
        <v>-2.4009999999999998</v>
      </c>
      <c r="D48">
        <v>-2.1659999999999999</v>
      </c>
      <c r="K48">
        <v>0.1</v>
      </c>
      <c r="L48">
        <v>-2.0830000000000002</v>
      </c>
      <c r="M48">
        <v>-2.02</v>
      </c>
      <c r="N48">
        <v>-2.09</v>
      </c>
    </row>
    <row r="49" spans="1:14" x14ac:dyDescent="0.25">
      <c r="A49">
        <v>0.13</v>
      </c>
      <c r="B49">
        <v>-2.6150000000000002</v>
      </c>
      <c r="C49">
        <v>-2.9369999999999998</v>
      </c>
      <c r="D49">
        <v>-2.6589999999999998</v>
      </c>
      <c r="K49">
        <v>0.13</v>
      </c>
      <c r="L49">
        <v>-2.4249999999999998</v>
      </c>
      <c r="M49">
        <v>-2.3420000000000001</v>
      </c>
      <c r="N49">
        <v>-2.4470000000000001</v>
      </c>
    </row>
    <row r="50" spans="1:14" x14ac:dyDescent="0.25">
      <c r="A50">
        <v>0.17</v>
      </c>
      <c r="B50">
        <v>-3.2629999999999999</v>
      </c>
      <c r="C50">
        <v>-3.839</v>
      </c>
      <c r="D50">
        <v>-3.1120000000000001</v>
      </c>
      <c r="K50">
        <v>0.17</v>
      </c>
      <c r="L50">
        <v>-2.7229999999999999</v>
      </c>
      <c r="M50">
        <v>-2.6280000000000001</v>
      </c>
      <c r="N50">
        <v>-2.778</v>
      </c>
    </row>
    <row r="51" spans="1:14" x14ac:dyDescent="0.25">
      <c r="A51">
        <v>0.2</v>
      </c>
      <c r="K51">
        <v>0.2</v>
      </c>
      <c r="L51">
        <v>-3.15</v>
      </c>
      <c r="M51">
        <v>-3.4319999999999999</v>
      </c>
      <c r="N51">
        <v>-3.25</v>
      </c>
    </row>
    <row r="52" spans="1:14" x14ac:dyDescent="0.25">
      <c r="A52">
        <v>0.23</v>
      </c>
      <c r="K52">
        <v>0.23</v>
      </c>
      <c r="L52">
        <v>-3.7240000000000002</v>
      </c>
      <c r="M52">
        <v>-3.5529999999999999</v>
      </c>
    </row>
    <row r="54" spans="1:14" x14ac:dyDescent="0.25">
      <c r="B54" t="s">
        <v>41</v>
      </c>
      <c r="G54" t="s">
        <v>42</v>
      </c>
      <c r="L54" t="s">
        <v>43</v>
      </c>
    </row>
    <row r="56" spans="1:14" x14ac:dyDescent="0.25">
      <c r="A56" t="s">
        <v>462</v>
      </c>
      <c r="B56" t="s">
        <v>463</v>
      </c>
      <c r="C56" t="s">
        <v>464</v>
      </c>
      <c r="D56" t="s">
        <v>465</v>
      </c>
      <c r="F56" t="s">
        <v>462</v>
      </c>
      <c r="G56" t="s">
        <v>463</v>
      </c>
      <c r="H56" t="s">
        <v>464</v>
      </c>
      <c r="I56" t="s">
        <v>465</v>
      </c>
      <c r="K56" t="s">
        <v>462</v>
      </c>
      <c r="L56" t="s">
        <v>463</v>
      </c>
      <c r="M56" t="s">
        <v>464</v>
      </c>
      <c r="N56" t="s">
        <v>465</v>
      </c>
    </row>
    <row r="57" spans="1:14" x14ac:dyDescent="0.25">
      <c r="A57">
        <v>0.03</v>
      </c>
      <c r="B57">
        <v>-1.76</v>
      </c>
      <c r="C57">
        <v>-1.9750000000000001</v>
      </c>
      <c r="D57">
        <v>-1.8560000000000001</v>
      </c>
      <c r="F57">
        <v>0.03</v>
      </c>
      <c r="G57">
        <v>-1.9019999999999999</v>
      </c>
      <c r="H57">
        <v>-1.8580000000000001</v>
      </c>
      <c r="I57">
        <v>-1.72</v>
      </c>
      <c r="K57">
        <v>0.03</v>
      </c>
      <c r="L57">
        <v>-1.6819999999999999</v>
      </c>
      <c r="M57">
        <v>-1.5589999999999999</v>
      </c>
    </row>
    <row r="58" spans="1:14" x14ac:dyDescent="0.25">
      <c r="A58">
        <v>7.0000000000000007E-2</v>
      </c>
      <c r="B58">
        <v>-1.9670000000000001</v>
      </c>
      <c r="C58">
        <v>-2.1840000000000002</v>
      </c>
      <c r="D58">
        <v>-2.101</v>
      </c>
      <c r="F58">
        <v>7.0000000000000007E-2</v>
      </c>
      <c r="G58">
        <v>-2.1480000000000001</v>
      </c>
      <c r="H58">
        <v>-2.044</v>
      </c>
      <c r="I58">
        <v>-1.9790000000000001</v>
      </c>
      <c r="K58">
        <v>7.0000000000000007E-2</v>
      </c>
      <c r="L58">
        <v>-1.897</v>
      </c>
      <c r="M58">
        <v>-1.7789999999999999</v>
      </c>
    </row>
    <row r="59" spans="1:14" x14ac:dyDescent="0.25">
      <c r="A59">
        <v>0.1</v>
      </c>
      <c r="B59">
        <v>-2.1819999999999999</v>
      </c>
      <c r="C59">
        <v>-2.3919999999999999</v>
      </c>
      <c r="D59">
        <v>-2.31</v>
      </c>
      <c r="F59">
        <v>0.1</v>
      </c>
      <c r="G59">
        <v>-2.3849999999999998</v>
      </c>
      <c r="H59">
        <v>-2.3140000000000001</v>
      </c>
      <c r="I59">
        <v>-2.2709999999999999</v>
      </c>
      <c r="K59">
        <v>0.09</v>
      </c>
      <c r="L59">
        <v>-2.1339999999999999</v>
      </c>
      <c r="M59">
        <v>-2.0190000000000001</v>
      </c>
    </row>
    <row r="60" spans="1:14" x14ac:dyDescent="0.25">
      <c r="A60">
        <v>0.13</v>
      </c>
      <c r="B60">
        <v>-2.3929999999999998</v>
      </c>
      <c r="C60">
        <v>-2.6640000000000001</v>
      </c>
      <c r="D60">
        <v>-2.5489999999999999</v>
      </c>
      <c r="F60">
        <v>0.13</v>
      </c>
      <c r="G60">
        <v>-2.6779999999999999</v>
      </c>
      <c r="H60">
        <v>-2.5870000000000002</v>
      </c>
      <c r="I60">
        <v>-2.5590000000000002</v>
      </c>
      <c r="K60">
        <v>0.13</v>
      </c>
      <c r="L60">
        <v>-2.3690000000000002</v>
      </c>
      <c r="M60">
        <v>-2.17</v>
      </c>
    </row>
    <row r="61" spans="1:14" x14ac:dyDescent="0.25">
      <c r="A61">
        <v>0.17</v>
      </c>
      <c r="B61">
        <v>-2.6880000000000002</v>
      </c>
      <c r="C61">
        <v>-2.9729999999999999</v>
      </c>
      <c r="D61">
        <v>-2.863</v>
      </c>
      <c r="F61">
        <v>0.17</v>
      </c>
      <c r="G61">
        <v>-2.74</v>
      </c>
      <c r="H61">
        <v>-2.72</v>
      </c>
      <c r="I61">
        <v>-2.81</v>
      </c>
      <c r="K61">
        <v>0.17</v>
      </c>
      <c r="L61">
        <v>-2.4590000000000001</v>
      </c>
      <c r="M61">
        <v>-2.302</v>
      </c>
    </row>
    <row r="62" spans="1:14" x14ac:dyDescent="0.25">
      <c r="A62">
        <v>0.2</v>
      </c>
      <c r="B62">
        <v>-2.9470000000000001</v>
      </c>
      <c r="C62">
        <v>-3.4119999999999999</v>
      </c>
      <c r="D62">
        <v>-3.0579999999999998</v>
      </c>
      <c r="F62">
        <v>0.2</v>
      </c>
      <c r="G62">
        <v>-2.7229999999999999</v>
      </c>
      <c r="H62">
        <v>-2.92</v>
      </c>
      <c r="I62">
        <v>-3.0390000000000001</v>
      </c>
      <c r="K62">
        <v>0.2</v>
      </c>
      <c r="L62">
        <v>-2.5979999999999999</v>
      </c>
      <c r="M62">
        <v>-2.39</v>
      </c>
    </row>
    <row r="63" spans="1:14" x14ac:dyDescent="0.25">
      <c r="A63">
        <v>0.23</v>
      </c>
      <c r="B63">
        <v>-3.52</v>
      </c>
      <c r="F63">
        <v>0.23</v>
      </c>
      <c r="G63">
        <v>-2.931</v>
      </c>
      <c r="H63">
        <v>-2.875</v>
      </c>
      <c r="I63">
        <v>-3.3570000000000002</v>
      </c>
      <c r="K63">
        <v>0.23</v>
      </c>
      <c r="L63">
        <v>-2.5579999999999998</v>
      </c>
      <c r="M63">
        <v>-2.431</v>
      </c>
    </row>
    <row r="65" spans="1:14" x14ac:dyDescent="0.25">
      <c r="F65" t="s">
        <v>496</v>
      </c>
    </row>
    <row r="67" spans="1:14" x14ac:dyDescent="0.25">
      <c r="B67" t="s">
        <v>38</v>
      </c>
      <c r="G67" t="s">
        <v>39</v>
      </c>
      <c r="L67" t="s">
        <v>40</v>
      </c>
    </row>
    <row r="69" spans="1:14" x14ac:dyDescent="0.25">
      <c r="A69" t="s">
        <v>462</v>
      </c>
      <c r="B69" t="s">
        <v>463</v>
      </c>
      <c r="C69" t="s">
        <v>464</v>
      </c>
      <c r="D69" t="s">
        <v>465</v>
      </c>
      <c r="F69" t="s">
        <v>495</v>
      </c>
      <c r="K69" t="s">
        <v>462</v>
      </c>
      <c r="L69" t="s">
        <v>463</v>
      </c>
      <c r="M69" t="s">
        <v>464</v>
      </c>
      <c r="N69" t="s">
        <v>465</v>
      </c>
    </row>
    <row r="70" spans="1:14" x14ac:dyDescent="0.25">
      <c r="A70">
        <v>0.03</v>
      </c>
      <c r="B70">
        <v>-1.8360000000000001</v>
      </c>
      <c r="C70">
        <v>-1.6819999999999999</v>
      </c>
      <c r="D70">
        <v>-1.7</v>
      </c>
      <c r="K70">
        <v>0.03</v>
      </c>
      <c r="L70">
        <v>-1.544</v>
      </c>
      <c r="M70">
        <v>-1.5269999999999999</v>
      </c>
      <c r="N70">
        <v>-1.6910000000000001</v>
      </c>
    </row>
    <row r="71" spans="1:14" x14ac:dyDescent="0.25">
      <c r="A71">
        <v>0.08</v>
      </c>
      <c r="B71">
        <v>-1.889</v>
      </c>
      <c r="C71">
        <v>-1.6910000000000001</v>
      </c>
      <c r="D71">
        <v>-1.744</v>
      </c>
      <c r="K71">
        <v>0.08</v>
      </c>
      <c r="L71">
        <v>-1.613</v>
      </c>
      <c r="M71">
        <v>-1.5820000000000001</v>
      </c>
      <c r="N71">
        <v>-1.6359999999999999</v>
      </c>
    </row>
    <row r="72" spans="1:14" x14ac:dyDescent="0.25">
      <c r="A72">
        <v>0.17</v>
      </c>
      <c r="B72">
        <v>-1.9470000000000001</v>
      </c>
      <c r="C72">
        <v>-1.766</v>
      </c>
      <c r="D72">
        <v>-1.8089999999999999</v>
      </c>
      <c r="K72">
        <v>0.17</v>
      </c>
      <c r="L72">
        <v>-1.772</v>
      </c>
      <c r="M72">
        <v>-1.6910000000000001</v>
      </c>
      <c r="N72">
        <v>-1.7490000000000001</v>
      </c>
    </row>
    <row r="73" spans="1:14" x14ac:dyDescent="0.25">
      <c r="A73">
        <v>0.33</v>
      </c>
      <c r="B73">
        <v>-2.0670000000000002</v>
      </c>
      <c r="C73">
        <v>-1.881</v>
      </c>
      <c r="D73">
        <v>-1.919</v>
      </c>
      <c r="K73">
        <v>0.33</v>
      </c>
      <c r="L73">
        <v>-2.0350000000000001</v>
      </c>
      <c r="M73">
        <v>-1.86</v>
      </c>
      <c r="N73">
        <v>-1.9950000000000001</v>
      </c>
    </row>
    <row r="74" spans="1:14" x14ac:dyDescent="0.25">
      <c r="A74">
        <v>0.5</v>
      </c>
      <c r="B74">
        <v>-2.2050000000000001</v>
      </c>
      <c r="C74">
        <v>-1.9790000000000001</v>
      </c>
      <c r="D74">
        <v>-2.0190000000000001</v>
      </c>
      <c r="K74">
        <v>0.5</v>
      </c>
      <c r="L74">
        <v>-2.2519999999999998</v>
      </c>
      <c r="M74">
        <v>-2.0169999999999999</v>
      </c>
      <c r="N74">
        <v>-2.5680000000000001</v>
      </c>
    </row>
    <row r="75" spans="1:14" x14ac:dyDescent="0.25">
      <c r="A75">
        <v>0.67</v>
      </c>
      <c r="B75">
        <v>-2.363</v>
      </c>
      <c r="C75">
        <v>-2.1070000000000002</v>
      </c>
      <c r="D75">
        <v>-2.1240000000000001</v>
      </c>
      <c r="K75">
        <v>0.67</v>
      </c>
      <c r="L75">
        <v>-2.431</v>
      </c>
      <c r="M75">
        <v>-2.1819999999999999</v>
      </c>
    </row>
    <row r="76" spans="1:14" x14ac:dyDescent="0.25">
      <c r="A76">
        <v>0.83</v>
      </c>
      <c r="B76">
        <v>-2.4239999999999999</v>
      </c>
      <c r="C76">
        <v>-2.2029999999999998</v>
      </c>
      <c r="D76">
        <v>-2.2050000000000001</v>
      </c>
      <c r="K76">
        <v>0.83</v>
      </c>
      <c r="L76">
        <v>-2.6850000000000001</v>
      </c>
      <c r="M76">
        <v>-2.3439999999999999</v>
      </c>
    </row>
    <row r="78" spans="1:14" x14ac:dyDescent="0.25">
      <c r="B78" t="s">
        <v>41</v>
      </c>
      <c r="G78" t="s">
        <v>42</v>
      </c>
      <c r="L78" t="s">
        <v>43</v>
      </c>
    </row>
    <row r="80" spans="1:14" x14ac:dyDescent="0.25">
      <c r="A80" t="s">
        <v>462</v>
      </c>
      <c r="B80" t="s">
        <v>463</v>
      </c>
      <c r="C80" t="s">
        <v>464</v>
      </c>
      <c r="D80" t="s">
        <v>465</v>
      </c>
      <c r="F80" t="s">
        <v>462</v>
      </c>
      <c r="G80" t="s">
        <v>463</v>
      </c>
      <c r="H80" t="s">
        <v>464</v>
      </c>
      <c r="I80" t="s">
        <v>465</v>
      </c>
      <c r="K80" t="s">
        <v>462</v>
      </c>
      <c r="L80" t="s">
        <v>463</v>
      </c>
      <c r="M80" t="s">
        <v>464</v>
      </c>
      <c r="N80" t="s">
        <v>465</v>
      </c>
    </row>
    <row r="81" spans="1:13" x14ac:dyDescent="0.25">
      <c r="A81">
        <v>0.03</v>
      </c>
      <c r="B81">
        <v>-1.7629999999999999</v>
      </c>
      <c r="C81">
        <v>-1.7010000000000001</v>
      </c>
      <c r="D81">
        <v>-1.7689999999999999</v>
      </c>
      <c r="F81">
        <v>0.03</v>
      </c>
      <c r="G81">
        <v>-1.79</v>
      </c>
      <c r="H81">
        <v>-1.73</v>
      </c>
      <c r="I81">
        <v>-1.72</v>
      </c>
      <c r="K81">
        <v>0.03</v>
      </c>
      <c r="L81">
        <v>-1.5940000000000001</v>
      </c>
      <c r="M81">
        <v>-1.597</v>
      </c>
    </row>
    <row r="82" spans="1:13" x14ac:dyDescent="0.25">
      <c r="A82">
        <v>0.08</v>
      </c>
      <c r="B82">
        <v>-1.8220000000000001</v>
      </c>
      <c r="C82">
        <v>-1.7769999999999999</v>
      </c>
      <c r="D82">
        <v>-1.845</v>
      </c>
      <c r="F82">
        <v>0.09</v>
      </c>
      <c r="G82">
        <v>-1.8340000000000001</v>
      </c>
      <c r="H82">
        <v>-1.806</v>
      </c>
      <c r="I82">
        <v>-1.7549999999999999</v>
      </c>
      <c r="K82">
        <v>0.08</v>
      </c>
      <c r="L82">
        <v>-1.65</v>
      </c>
      <c r="M82">
        <v>-1.611</v>
      </c>
    </row>
    <row r="83" spans="1:13" x14ac:dyDescent="0.25">
      <c r="A83">
        <v>0.17</v>
      </c>
      <c r="B83">
        <v>-1.962</v>
      </c>
      <c r="C83">
        <v>-1.901</v>
      </c>
      <c r="D83">
        <v>-1.984</v>
      </c>
      <c r="F83">
        <v>0.17</v>
      </c>
      <c r="G83">
        <v>-1.954</v>
      </c>
      <c r="H83">
        <v>-1.9039999999999999</v>
      </c>
      <c r="I83">
        <v>-1.869</v>
      </c>
      <c r="K83">
        <v>0.17</v>
      </c>
      <c r="L83">
        <v>-1.7350000000000001</v>
      </c>
      <c r="M83">
        <v>-1.6850000000000001</v>
      </c>
    </row>
    <row r="84" spans="1:13" x14ac:dyDescent="0.25">
      <c r="A84">
        <v>0.33</v>
      </c>
      <c r="B84">
        <v>-2.1560000000000001</v>
      </c>
      <c r="C84">
        <v>-2.1779999999999999</v>
      </c>
      <c r="D84">
        <v>-2.202</v>
      </c>
      <c r="F84">
        <v>0.33</v>
      </c>
      <c r="G84">
        <v>-2.1219999999999999</v>
      </c>
      <c r="I84">
        <v>-1.984</v>
      </c>
      <c r="K84">
        <v>0.33</v>
      </c>
      <c r="L84">
        <v>-1.9219999999999999</v>
      </c>
      <c r="M84">
        <v>-1.829</v>
      </c>
    </row>
    <row r="85" spans="1:13" x14ac:dyDescent="0.25">
      <c r="A85">
        <v>0.5</v>
      </c>
      <c r="B85">
        <v>-2.4369999999999998</v>
      </c>
      <c r="C85">
        <v>-2.4409999999999998</v>
      </c>
      <c r="D85">
        <v>-2.4359999999999999</v>
      </c>
      <c r="F85">
        <v>0.43</v>
      </c>
      <c r="H85">
        <v>-2.169</v>
      </c>
      <c r="K85">
        <v>0.5</v>
      </c>
      <c r="L85">
        <v>-2.1219999999999999</v>
      </c>
      <c r="M85">
        <v>-1.917</v>
      </c>
    </row>
    <row r="86" spans="1:13" x14ac:dyDescent="0.25">
      <c r="A86">
        <v>0.67</v>
      </c>
      <c r="B86">
        <v>-2.72</v>
      </c>
      <c r="C86">
        <v>-2.8580000000000001</v>
      </c>
      <c r="D86">
        <v>-2.7280000000000002</v>
      </c>
      <c r="F86">
        <v>0.49</v>
      </c>
      <c r="G86">
        <v>-2.3069999999999999</v>
      </c>
      <c r="K86">
        <v>0.67</v>
      </c>
      <c r="L86">
        <v>-2.3319999999999999</v>
      </c>
      <c r="M86">
        <v>-2.0510000000000002</v>
      </c>
    </row>
    <row r="87" spans="1:13" x14ac:dyDescent="0.25">
      <c r="A87">
        <v>0.83</v>
      </c>
      <c r="B87">
        <v>-3.0529999999999999</v>
      </c>
      <c r="C87">
        <v>-2.931</v>
      </c>
      <c r="D87">
        <v>-3.0059999999999998</v>
      </c>
      <c r="F87">
        <v>0.5</v>
      </c>
      <c r="H87">
        <v>-2.2469999999999999</v>
      </c>
      <c r="K87">
        <v>0.83</v>
      </c>
      <c r="L87">
        <v>-2.4529999999999998</v>
      </c>
      <c r="M87">
        <v>-2.1480000000000001</v>
      </c>
    </row>
    <row r="88" spans="1:13" x14ac:dyDescent="0.25">
      <c r="F88">
        <v>0.52</v>
      </c>
      <c r="I88">
        <v>-2.3239999999999998</v>
      </c>
    </row>
    <row r="89" spans="1:13" x14ac:dyDescent="0.25">
      <c r="F89">
        <v>0.67</v>
      </c>
      <c r="G89">
        <v>-2.5179999999999998</v>
      </c>
      <c r="H89">
        <v>-2.4620000000000002</v>
      </c>
    </row>
    <row r="90" spans="1:13" x14ac:dyDescent="0.25">
      <c r="F90">
        <v>0.68</v>
      </c>
      <c r="I90">
        <v>-2.5289999999999999</v>
      </c>
    </row>
    <row r="91" spans="1:13" x14ac:dyDescent="0.25">
      <c r="F91">
        <v>0.83</v>
      </c>
      <c r="G91">
        <v>-2.6509999999999998</v>
      </c>
      <c r="I91">
        <v>-2.4660000000000002</v>
      </c>
    </row>
    <row r="92" spans="1:13" x14ac:dyDescent="0.25">
      <c r="F92">
        <v>0.85</v>
      </c>
      <c r="H92">
        <v>-2.7080000000000002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36865" r:id="rId3">
          <objectPr defaultSize="0" autoPict="0" r:id="rId4">
            <anchor moveWithCells="1" sizeWithCells="1">
              <from>
                <xdr:col>0</xdr:col>
                <xdr:colOff>609600</xdr:colOff>
                <xdr:row>3</xdr:row>
                <xdr:rowOff>0</xdr:rowOff>
              </from>
              <to>
                <xdr:col>9</xdr:col>
                <xdr:colOff>438150</xdr:colOff>
                <xdr:row>34</xdr:row>
                <xdr:rowOff>9525</xdr:rowOff>
              </to>
            </anchor>
          </objectPr>
        </oleObject>
      </mc:Choice>
      <mc:Fallback>
        <oleObject progId="Prism5.Document" shapeId="36865" r:id="rId3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99"/>
  <sheetViews>
    <sheetView workbookViewId="0">
      <selection activeCell="J12" sqref="J12"/>
    </sheetView>
  </sheetViews>
  <sheetFormatPr defaultRowHeight="15" x14ac:dyDescent="0.25"/>
  <cols>
    <col min="1" max="1" width="22.42578125" customWidth="1"/>
    <col min="2" max="2" width="20.140625" style="5" customWidth="1"/>
    <col min="3" max="3" width="15.85546875" style="5" customWidth="1"/>
    <col min="4" max="4" width="17.140625" style="5" customWidth="1"/>
    <col min="5" max="5" width="14.85546875" style="5" customWidth="1"/>
  </cols>
  <sheetData>
    <row r="1" spans="1:12" ht="18.75" x14ac:dyDescent="0.35">
      <c r="A1" s="3" t="s">
        <v>196</v>
      </c>
    </row>
    <row r="3" spans="1:12" x14ac:dyDescent="0.25">
      <c r="A3" t="s">
        <v>198</v>
      </c>
      <c r="B3" s="5" t="s">
        <v>233</v>
      </c>
      <c r="C3" s="5" t="s">
        <v>209</v>
      </c>
      <c r="D3" s="5" t="s">
        <v>200</v>
      </c>
      <c r="E3" s="5" t="s">
        <v>202</v>
      </c>
      <c r="G3" s="11" t="s">
        <v>247</v>
      </c>
      <c r="H3" s="3"/>
      <c r="I3" s="3"/>
      <c r="J3" s="3"/>
      <c r="K3" s="3"/>
      <c r="L3" s="3"/>
    </row>
    <row r="4" spans="1:12" x14ac:dyDescent="0.25">
      <c r="B4" s="5" t="s">
        <v>234</v>
      </c>
      <c r="C4" s="5" t="s">
        <v>199</v>
      </c>
      <c r="D4" s="5" t="s">
        <v>201</v>
      </c>
      <c r="E4" s="5" t="s">
        <v>201</v>
      </c>
      <c r="G4" s="11" t="s">
        <v>203</v>
      </c>
      <c r="H4" s="3"/>
      <c r="I4" s="3"/>
      <c r="J4" s="3"/>
      <c r="K4" s="3"/>
      <c r="L4" s="3"/>
    </row>
    <row r="5" spans="1:12" x14ac:dyDescent="0.25">
      <c r="G5" s="3" t="s">
        <v>204</v>
      </c>
      <c r="H5" s="3"/>
      <c r="I5" s="3"/>
      <c r="J5" s="3"/>
      <c r="K5" s="3"/>
      <c r="L5" s="3"/>
    </row>
    <row r="6" spans="1:12" ht="18" x14ac:dyDescent="0.35">
      <c r="A6" t="s">
        <v>160</v>
      </c>
      <c r="B6" s="5" t="s">
        <v>105</v>
      </c>
      <c r="C6" s="5">
        <v>5.709453669628731</v>
      </c>
      <c r="D6" s="5">
        <f>AVERAGE(C6:C8)</f>
        <v>5.8711736764403311</v>
      </c>
      <c r="E6" s="5">
        <f>_xlfn.STDEV.S(C6:C8)</f>
        <v>0.76529331730304251</v>
      </c>
      <c r="G6" s="3" t="s">
        <v>206</v>
      </c>
      <c r="H6" s="3"/>
      <c r="I6" s="3"/>
      <c r="J6" s="3"/>
      <c r="K6" s="3"/>
      <c r="L6" s="3"/>
    </row>
    <row r="7" spans="1:12" x14ac:dyDescent="0.25">
      <c r="B7" s="5" t="s">
        <v>104</v>
      </c>
      <c r="C7" s="5">
        <v>6.7044024996787579</v>
      </c>
      <c r="G7" s="3" t="s">
        <v>205</v>
      </c>
      <c r="H7" s="3"/>
      <c r="I7" s="3"/>
      <c r="J7" s="3"/>
      <c r="K7" s="3"/>
      <c r="L7" s="3"/>
    </row>
    <row r="8" spans="1:12" x14ac:dyDescent="0.25">
      <c r="B8" s="5" t="s">
        <v>103</v>
      </c>
      <c r="C8" s="5">
        <v>5.1996648600135043</v>
      </c>
      <c r="G8" s="3" t="s">
        <v>207</v>
      </c>
      <c r="H8" s="3"/>
      <c r="I8" s="3"/>
      <c r="J8" s="3"/>
      <c r="K8" s="3"/>
      <c r="L8" s="3"/>
    </row>
    <row r="9" spans="1:12" x14ac:dyDescent="0.25">
      <c r="B9" s="5" t="s">
        <v>102</v>
      </c>
      <c r="C9" s="5">
        <v>16.265999999999998</v>
      </c>
      <c r="D9" s="5">
        <f>AVERAGE(C9:C11)</f>
        <v>15.870266666666666</v>
      </c>
      <c r="E9" s="5">
        <f>_xlfn.STDEV.S(C9:C11)</f>
        <v>3.7705076134830118</v>
      </c>
      <c r="G9" s="3" t="s">
        <v>424</v>
      </c>
      <c r="H9" s="3"/>
      <c r="I9" s="3"/>
      <c r="J9" s="3"/>
      <c r="K9" s="3"/>
      <c r="L9" s="3"/>
    </row>
    <row r="10" spans="1:12" x14ac:dyDescent="0.25">
      <c r="B10" s="5" t="s">
        <v>101</v>
      </c>
      <c r="C10" s="5">
        <v>19.427299999999999</v>
      </c>
    </row>
    <row r="11" spans="1:12" x14ac:dyDescent="0.25">
      <c r="B11" s="5" t="s">
        <v>100</v>
      </c>
      <c r="C11" s="5">
        <v>11.9175</v>
      </c>
    </row>
    <row r="12" spans="1:12" x14ac:dyDescent="0.25">
      <c r="B12" s="5" t="s">
        <v>99</v>
      </c>
      <c r="C12" s="5">
        <v>14.743531423790113</v>
      </c>
      <c r="D12" s="5">
        <f>AVERAGE(C12:C14)</f>
        <v>15.232396066451875</v>
      </c>
      <c r="E12" s="5">
        <f>_xlfn.STDEV.S(C12:C14)</f>
        <v>0.65881112559242028</v>
      </c>
    </row>
    <row r="13" spans="1:12" x14ac:dyDescent="0.25">
      <c r="B13" s="5" t="s">
        <v>98</v>
      </c>
      <c r="C13" s="5">
        <v>14.972060500461517</v>
      </c>
    </row>
    <row r="14" spans="1:12" x14ac:dyDescent="0.25">
      <c r="B14" s="5" t="s">
        <v>97</v>
      </c>
      <c r="C14" s="5">
        <v>15.981596275103989</v>
      </c>
    </row>
    <row r="15" spans="1:12" x14ac:dyDescent="0.25">
      <c r="B15" s="5" t="s">
        <v>96</v>
      </c>
      <c r="C15" s="15">
        <v>5.7680248675749288</v>
      </c>
      <c r="D15" s="5">
        <f>AVERAGE(C15:C17)</f>
        <v>9.8256764451955814</v>
      </c>
      <c r="E15" s="5">
        <f>_xlfn.STDEV.S(C15:C17)</f>
        <v>3.6647907007287808</v>
      </c>
    </row>
    <row r="16" spans="1:12" x14ac:dyDescent="0.25">
      <c r="B16" s="5" t="s">
        <v>95</v>
      </c>
      <c r="C16" s="5">
        <v>12.894833256384185</v>
      </c>
    </row>
    <row r="17" spans="1:5" x14ac:dyDescent="0.25">
      <c r="B17" s="5" t="s">
        <v>94</v>
      </c>
      <c r="C17" s="5">
        <v>10.814171211627631</v>
      </c>
    </row>
    <row r="18" spans="1:5" x14ac:dyDescent="0.25">
      <c r="B18" s="5" t="s">
        <v>93</v>
      </c>
      <c r="C18" s="5">
        <v>11.263564456919942</v>
      </c>
      <c r="D18" s="5">
        <f>AVERAGE(C18:C20)</f>
        <v>9.6390412034309705</v>
      </c>
      <c r="E18" s="5">
        <f>_xlfn.STDEV.S(C18:C20)</f>
        <v>2.2049790645651508</v>
      </c>
    </row>
    <row r="19" spans="1:5" x14ac:dyDescent="0.25">
      <c r="B19" s="5" t="s">
        <v>92</v>
      </c>
      <c r="C19" s="5">
        <v>10.524609316185064</v>
      </c>
    </row>
    <row r="20" spans="1:5" x14ac:dyDescent="0.25">
      <c r="B20" s="5" t="s">
        <v>91</v>
      </c>
      <c r="C20" s="5">
        <v>7.1289498371879043</v>
      </c>
    </row>
    <row r="21" spans="1:5" x14ac:dyDescent="0.25">
      <c r="B21" s="5" t="s">
        <v>90</v>
      </c>
      <c r="C21" s="5">
        <v>11.583346246409276</v>
      </c>
      <c r="D21" s="5">
        <f>AVERAGE(C21:C23)</f>
        <v>8.3554063933727551</v>
      </c>
      <c r="E21" s="5">
        <f>_xlfn.STDEV.S(C21:C23)</f>
        <v>2.9068848927481183</v>
      </c>
    </row>
    <row r="22" spans="1:5" x14ac:dyDescent="0.25">
      <c r="B22" s="5" t="s">
        <v>89</v>
      </c>
      <c r="C22" s="5">
        <v>7.5384828949696727</v>
      </c>
    </row>
    <row r="23" spans="1:5" x14ac:dyDescent="0.25">
      <c r="B23" s="5" t="s">
        <v>88</v>
      </c>
      <c r="C23" s="5">
        <v>5.9443900387393143</v>
      </c>
    </row>
    <row r="25" spans="1:5" x14ac:dyDescent="0.25">
      <c r="A25" t="s">
        <v>153</v>
      </c>
      <c r="B25" s="5" t="s">
        <v>105</v>
      </c>
      <c r="C25" s="5">
        <v>2.1136410325911141</v>
      </c>
      <c r="D25" s="5">
        <f>AVERAGE(C25:C27)</f>
        <v>2.2517088255904865</v>
      </c>
      <c r="E25" s="5">
        <f>_xlfn.STDEV.S(C25:C27)</f>
        <v>0.27931363232782036</v>
      </c>
    </row>
    <row r="26" spans="1:5" x14ac:dyDescent="0.25">
      <c r="B26" s="5" t="s">
        <v>104</v>
      </c>
      <c r="C26" s="5">
        <v>2.0683163593497231</v>
      </c>
    </row>
    <row r="27" spans="1:5" x14ac:dyDescent="0.25">
      <c r="B27" s="5" t="s">
        <v>103</v>
      </c>
      <c r="C27" s="5">
        <v>2.5731690848306217</v>
      </c>
    </row>
    <row r="28" spans="1:5" x14ac:dyDescent="0.25">
      <c r="B28" s="5" t="s">
        <v>102</v>
      </c>
      <c r="C28" s="5">
        <v>2.57485371962842</v>
      </c>
      <c r="D28" s="5">
        <f>AVERAGE(C28:C30)</f>
        <v>2.0850876611575599</v>
      </c>
      <c r="E28" s="5">
        <f>_xlfn.STDEV.S(C28:C30)</f>
        <v>0.74183847212476628</v>
      </c>
    </row>
    <row r="29" spans="1:5" x14ac:dyDescent="0.25">
      <c r="B29" s="5" t="s">
        <v>101</v>
      </c>
      <c r="C29" s="5">
        <v>1.2315822328093089</v>
      </c>
    </row>
    <row r="30" spans="1:5" x14ac:dyDescent="0.25">
      <c r="B30" s="5" t="s">
        <v>100</v>
      </c>
      <c r="C30" s="5">
        <v>2.4488270310349503</v>
      </c>
    </row>
    <row r="31" spans="1:5" x14ac:dyDescent="0.25">
      <c r="B31" s="5" t="s">
        <v>99</v>
      </c>
      <c r="C31" s="5">
        <v>0.85333516330107262</v>
      </c>
      <c r="D31" s="5">
        <f>AVERAGE(C31:C33)</f>
        <v>0.94654451050894151</v>
      </c>
      <c r="E31" s="5">
        <f>_xlfn.STDEV.S(C31:C33)</f>
        <v>0.16764969576272884</v>
      </c>
    </row>
    <row r="32" spans="1:5" x14ac:dyDescent="0.25">
      <c r="B32" s="5" t="s">
        <v>98</v>
      </c>
      <c r="C32" s="5">
        <v>1.140086019808177</v>
      </c>
    </row>
    <row r="33" spans="1:5" x14ac:dyDescent="0.25">
      <c r="B33" s="5" t="s">
        <v>97</v>
      </c>
      <c r="C33" s="5">
        <v>0.84621234841757453</v>
      </c>
    </row>
    <row r="34" spans="1:5" x14ac:dyDescent="0.25">
      <c r="B34" s="5" t="s">
        <v>96</v>
      </c>
      <c r="C34" s="5">
        <v>1.3958646410336564</v>
      </c>
      <c r="D34" s="5">
        <f>AVERAGE(C34:C36)</f>
        <v>1.3413053450660264</v>
      </c>
      <c r="E34" s="5">
        <f>_xlfn.STDEV.S(C34:C36)</f>
        <v>7.0300610265556021E-2</v>
      </c>
    </row>
    <row r="35" spans="1:5" x14ac:dyDescent="0.25">
      <c r="B35" s="5" t="s">
        <v>95</v>
      </c>
      <c r="C35" s="5">
        <v>1.2619715116467729</v>
      </c>
    </row>
    <row r="36" spans="1:5" x14ac:dyDescent="0.25">
      <c r="B36" s="5" t="s">
        <v>94</v>
      </c>
      <c r="C36" s="5">
        <v>1.3660798825176499</v>
      </c>
    </row>
    <row r="37" spans="1:5" x14ac:dyDescent="0.25">
      <c r="B37" s="5" t="s">
        <v>93</v>
      </c>
      <c r="C37" s="5">
        <v>2.0651406330207558</v>
      </c>
      <c r="D37" s="5">
        <f>AVERAGE(C37:C39)</f>
        <v>1.7195068782362368</v>
      </c>
      <c r="E37" s="5">
        <f>_xlfn.STDEV.S(C37:C39)</f>
        <v>0.31698525803191302</v>
      </c>
    </row>
    <row r="38" spans="1:5" x14ac:dyDescent="0.25">
      <c r="B38" s="5" t="s">
        <v>92</v>
      </c>
      <c r="C38" s="5">
        <v>1.4423701346883646</v>
      </c>
    </row>
    <row r="39" spans="1:5" x14ac:dyDescent="0.25">
      <c r="B39" s="5" t="s">
        <v>91</v>
      </c>
      <c r="C39" s="5">
        <v>1.6510098669995903</v>
      </c>
    </row>
    <row r="40" spans="1:5" x14ac:dyDescent="0.25">
      <c r="B40" s="5" t="s">
        <v>90</v>
      </c>
      <c r="C40" s="5">
        <v>0.88817808141330912</v>
      </c>
      <c r="D40" s="5">
        <f>AVERAGE(C40:C42)</f>
        <v>0.89499959978834909</v>
      </c>
      <c r="E40" s="5">
        <f>_xlfn.STDEV.S(C40:C42)</f>
        <v>7.5843447487771498E-2</v>
      </c>
    </row>
    <row r="41" spans="1:5" x14ac:dyDescent="0.25">
      <c r="B41" s="5" t="s">
        <v>89</v>
      </c>
      <c r="C41" s="5">
        <v>0.97402337830537733</v>
      </c>
    </row>
    <row r="42" spans="1:5" x14ac:dyDescent="0.25">
      <c r="B42" s="5" t="s">
        <v>88</v>
      </c>
      <c r="C42" s="5">
        <v>0.8227973396463607</v>
      </c>
    </row>
    <row r="44" spans="1:5" x14ac:dyDescent="0.25">
      <c r="A44" t="s">
        <v>146</v>
      </c>
      <c r="B44" s="5" t="s">
        <v>105</v>
      </c>
      <c r="C44" s="5">
        <v>0.42019078447788299</v>
      </c>
      <c r="D44" s="5">
        <f>AVERAGE(C44:C46)</f>
        <v>0.36066833621577438</v>
      </c>
      <c r="E44" s="5">
        <f>_xlfn.STDEV.S(C44:C46)</f>
        <v>5.1614913284702621E-2</v>
      </c>
    </row>
    <row r="45" spans="1:5" x14ac:dyDescent="0.25">
      <c r="B45" s="5" t="s">
        <v>104</v>
      </c>
      <c r="C45" s="5">
        <v>0.33353539822797224</v>
      </c>
    </row>
    <row r="46" spans="1:5" x14ac:dyDescent="0.25">
      <c r="B46" s="5" t="s">
        <v>103</v>
      </c>
      <c r="C46" s="5">
        <v>0.32827882594146801</v>
      </c>
    </row>
    <row r="47" spans="1:5" x14ac:dyDescent="0.25">
      <c r="B47" s="5" t="s">
        <v>102</v>
      </c>
      <c r="C47" s="5">
        <v>0.92027665101158695</v>
      </c>
      <c r="D47" s="5">
        <f>AVERAGE(C47:C49)</f>
        <v>0.86482479879922824</v>
      </c>
      <c r="E47" s="5">
        <f>_xlfn.STDEV.S(C47:C49)</f>
        <v>4.8107280632727012E-2</v>
      </c>
    </row>
    <row r="48" spans="1:5" x14ac:dyDescent="0.25">
      <c r="B48" s="5" t="s">
        <v>101</v>
      </c>
      <c r="C48" s="5">
        <v>0.83424764233757165</v>
      </c>
    </row>
    <row r="49" spans="1:5" x14ac:dyDescent="0.25">
      <c r="B49" s="5" t="s">
        <v>100</v>
      </c>
      <c r="C49" s="5">
        <v>0.83995010304852602</v>
      </c>
    </row>
    <row r="50" spans="1:5" x14ac:dyDescent="0.25">
      <c r="B50" s="5" t="s">
        <v>99</v>
      </c>
      <c r="C50" s="5">
        <v>0.34947355090899812</v>
      </c>
      <c r="D50" s="5">
        <f>AVERAGE(C50:C52)</f>
        <v>0.49136171854180882</v>
      </c>
      <c r="E50" s="5">
        <f>_xlfn.STDEV.S(C50:C52)</f>
        <v>0.12418932524569906</v>
      </c>
    </row>
    <row r="51" spans="1:5" x14ac:dyDescent="0.25">
      <c r="B51" s="5" t="s">
        <v>98</v>
      </c>
      <c r="C51" s="5">
        <v>0.54431137490595805</v>
      </c>
    </row>
    <row r="52" spans="1:5" x14ac:dyDescent="0.25">
      <c r="B52" s="5" t="s">
        <v>97</v>
      </c>
      <c r="C52" s="5">
        <v>0.58030022981047036</v>
      </c>
    </row>
    <row r="53" spans="1:5" x14ac:dyDescent="0.25">
      <c r="B53" s="5" t="s">
        <v>96</v>
      </c>
      <c r="C53" s="5">
        <v>0.52823850353667001</v>
      </c>
      <c r="D53" s="5">
        <f>AVERAGE(C53:C55)</f>
        <v>0.61592405537553219</v>
      </c>
      <c r="E53" s="5">
        <f>_xlfn.STDEV.S(C53:C55)</f>
        <v>0.15135172824207241</v>
      </c>
    </row>
    <row r="54" spans="1:5" x14ac:dyDescent="0.25">
      <c r="B54" s="5" t="s">
        <v>95</v>
      </c>
      <c r="C54" s="5">
        <v>0.52884403480444364</v>
      </c>
    </row>
    <row r="55" spans="1:5" x14ac:dyDescent="0.25">
      <c r="B55" s="5" t="s">
        <v>94</v>
      </c>
      <c r="C55" s="5">
        <v>0.79068962778548257</v>
      </c>
    </row>
    <row r="56" spans="1:5" x14ac:dyDescent="0.25">
      <c r="B56" s="5" t="s">
        <v>93</v>
      </c>
      <c r="C56" s="5">
        <v>0.54019795202016574</v>
      </c>
      <c r="D56" s="5">
        <f>AVERAGE(C56:C58)</f>
        <v>0.55647927846127865</v>
      </c>
      <c r="E56" s="5">
        <f>_xlfn.STDEV.S(C56:C58)</f>
        <v>6.3886608401568526E-2</v>
      </c>
    </row>
    <row r="57" spans="1:5" x14ac:dyDescent="0.25">
      <c r="B57" s="5" t="s">
        <v>92</v>
      </c>
      <c r="C57" s="5">
        <v>0.50230872647908198</v>
      </c>
    </row>
    <row r="58" spans="1:5" x14ac:dyDescent="0.25">
      <c r="B58" s="5" t="s">
        <v>91</v>
      </c>
      <c r="C58" s="5">
        <v>0.62693115688458811</v>
      </c>
    </row>
    <row r="59" spans="1:5" x14ac:dyDescent="0.25">
      <c r="B59" s="5" t="s">
        <v>90</v>
      </c>
      <c r="C59" s="5">
        <v>0.43121753948884689</v>
      </c>
      <c r="D59" s="5">
        <f>AVERAGE(C59:C61)</f>
        <v>0.53644953020407049</v>
      </c>
      <c r="E59" s="5">
        <f>_xlfn.STDEV.S(C59:C61)</f>
        <v>0.10379591307771863</v>
      </c>
    </row>
    <row r="60" spans="1:5" x14ac:dyDescent="0.25">
      <c r="B60" s="5" t="s">
        <v>89</v>
      </c>
      <c r="C60" s="5">
        <v>0.53938391257236107</v>
      </c>
    </row>
    <row r="61" spans="1:5" x14ac:dyDescent="0.25">
      <c r="B61" s="5" t="s">
        <v>88</v>
      </c>
      <c r="C61" s="5">
        <v>0.63874713855100329</v>
      </c>
    </row>
    <row r="63" spans="1:5" x14ac:dyDescent="0.25">
      <c r="A63" t="s">
        <v>137</v>
      </c>
      <c r="B63" s="5" t="s">
        <v>105</v>
      </c>
      <c r="C63" s="5">
        <v>0.36160199309890023</v>
      </c>
      <c r="D63" s="5">
        <f>AVERAGE(C63:C65)</f>
        <v>0.38171213111630536</v>
      </c>
      <c r="E63" s="5">
        <f>_xlfn.STDEV.S(C63:C65)</f>
        <v>1.832319708778557E-2</v>
      </c>
    </row>
    <row r="64" spans="1:5" x14ac:dyDescent="0.25">
      <c r="B64" s="5" t="s">
        <v>104</v>
      </c>
      <c r="C64" s="5">
        <v>0.38607278942604001</v>
      </c>
    </row>
    <row r="65" spans="2:5" x14ac:dyDescent="0.25">
      <c r="B65" s="5" t="s">
        <v>103</v>
      </c>
      <c r="C65" s="5">
        <v>0.39746161082397591</v>
      </c>
    </row>
    <row r="66" spans="2:5" x14ac:dyDescent="0.25">
      <c r="B66" s="5" t="s">
        <v>102</v>
      </c>
      <c r="C66" s="5">
        <v>0.54362757327183708</v>
      </c>
      <c r="D66" s="5">
        <f>AVERAGE(C66:C68)</f>
        <v>0.43941097170252014</v>
      </c>
      <c r="E66" s="5">
        <f>_xlfn.STDEV.S(C66:C68)</f>
        <v>0.12553389166682982</v>
      </c>
    </row>
    <row r="67" spans="2:5" x14ac:dyDescent="0.25">
      <c r="B67" s="5" t="s">
        <v>101</v>
      </c>
      <c r="C67" s="5">
        <v>0.47455479367155795</v>
      </c>
    </row>
    <row r="68" spans="2:5" x14ac:dyDescent="0.25">
      <c r="B68" s="5" t="s">
        <v>100</v>
      </c>
      <c r="C68" s="5">
        <v>0.30005054816416532</v>
      </c>
    </row>
    <row r="69" spans="2:5" x14ac:dyDescent="0.25">
      <c r="B69" s="5" t="s">
        <v>99</v>
      </c>
      <c r="C69" s="5">
        <v>0.18621309854661139</v>
      </c>
      <c r="D69" s="5">
        <f>AVERAGE(C69:C71)</f>
        <v>0.17692660708898866</v>
      </c>
      <c r="E69" s="5">
        <f>_xlfn.STDEV.S(C69:C71)</f>
        <v>2.1149307786825666E-2</v>
      </c>
    </row>
    <row r="70" spans="2:5" x14ac:dyDescent="0.25">
      <c r="B70" s="5" t="s">
        <v>98</v>
      </c>
      <c r="C70" s="5">
        <v>0.19184388352006632</v>
      </c>
    </row>
    <row r="71" spans="2:5" x14ac:dyDescent="0.25">
      <c r="B71" s="5" t="s">
        <v>97</v>
      </c>
      <c r="C71" s="5">
        <v>0.15272283920028826</v>
      </c>
    </row>
    <row r="72" spans="2:5" x14ac:dyDescent="0.25">
      <c r="B72" s="5" t="s">
        <v>96</v>
      </c>
      <c r="C72" s="5">
        <v>0.31827294045730914</v>
      </c>
      <c r="D72" s="5">
        <f>AVERAGE(C72:C74)</f>
        <v>0.36336350556154323</v>
      </c>
      <c r="E72" s="5">
        <f>_xlfn.STDEV.S(C72:C74)</f>
        <v>4.4147981790380458E-2</v>
      </c>
    </row>
    <row r="73" spans="2:5" x14ac:dyDescent="0.25">
      <c r="B73" s="5" t="s">
        <v>95</v>
      </c>
      <c r="C73" s="5">
        <v>0.4065042973353179</v>
      </c>
    </row>
    <row r="74" spans="2:5" x14ac:dyDescent="0.25">
      <c r="B74" s="5" t="s">
        <v>94</v>
      </c>
      <c r="C74" s="5">
        <v>0.36531327889200277</v>
      </c>
    </row>
    <row r="75" spans="2:5" x14ac:dyDescent="0.25">
      <c r="B75" s="5" t="s">
        <v>93</v>
      </c>
      <c r="C75" s="5">
        <v>0.37999570031488467</v>
      </c>
      <c r="D75" s="5">
        <f>AVERAGE(C75:C77)</f>
        <v>0.40969027975462713</v>
      </c>
      <c r="E75" s="5">
        <f>_xlfn.STDEV.S(C75:C77)</f>
        <v>2.9665046292485963E-2</v>
      </c>
    </row>
    <row r="76" spans="2:5" x14ac:dyDescent="0.25">
      <c r="B76" s="5" t="s">
        <v>92</v>
      </c>
      <c r="C76" s="5">
        <v>0.4393257044298588</v>
      </c>
    </row>
    <row r="77" spans="2:5" x14ac:dyDescent="0.25">
      <c r="B77" s="5" t="s">
        <v>91</v>
      </c>
      <c r="C77" s="5">
        <v>0.40974943451913792</v>
      </c>
    </row>
    <row r="78" spans="2:5" x14ac:dyDescent="0.25">
      <c r="B78" s="5" t="s">
        <v>90</v>
      </c>
      <c r="C78" s="5">
        <v>0.15996006952326527</v>
      </c>
      <c r="D78" s="5">
        <f>AVERAGE(C78:C80)</f>
        <v>0.24940033621464006</v>
      </c>
      <c r="E78" s="5">
        <f>_xlfn.STDEV.S(C78:C80)</f>
        <v>8.5034014089459362E-2</v>
      </c>
    </row>
    <row r="79" spans="2:5" x14ac:dyDescent="0.25">
      <c r="B79" s="5" t="s">
        <v>89</v>
      </c>
      <c r="C79" s="5">
        <v>0.25903325575247127</v>
      </c>
    </row>
    <row r="80" spans="2:5" x14ac:dyDescent="0.25">
      <c r="B80" s="5" t="s">
        <v>88</v>
      </c>
      <c r="C80" s="5">
        <v>0.32920768336818357</v>
      </c>
    </row>
    <row r="82" spans="1:5" x14ac:dyDescent="0.25">
      <c r="A82" t="s">
        <v>130</v>
      </c>
      <c r="B82" s="5" t="s">
        <v>105</v>
      </c>
      <c r="C82" s="5">
        <v>5.798168886238269E-2</v>
      </c>
      <c r="D82" s="5">
        <f>AVERAGE(C82:C84)</f>
        <v>5.1051335326761309E-2</v>
      </c>
      <c r="E82" s="5">
        <f>_xlfn.STDEV.S(C82:C84)</f>
        <v>7.0935239833987123E-3</v>
      </c>
    </row>
    <row r="83" spans="1:5" x14ac:dyDescent="0.25">
      <c r="B83" s="5" t="s">
        <v>104</v>
      </c>
      <c r="C83" s="5">
        <v>4.3805188788306068E-2</v>
      </c>
    </row>
    <row r="84" spans="1:5" x14ac:dyDescent="0.25">
      <c r="B84" s="5" t="s">
        <v>103</v>
      </c>
      <c r="C84" s="5">
        <v>5.1367128329595176E-2</v>
      </c>
    </row>
    <row r="85" spans="1:5" x14ac:dyDescent="0.25">
      <c r="B85" s="5" t="s">
        <v>102</v>
      </c>
      <c r="C85" s="5">
        <v>9.5774924138728637E-2</v>
      </c>
      <c r="D85" s="5">
        <f>AVERAGE(C85:C87)</f>
        <v>9.9804775325412598E-2</v>
      </c>
      <c r="E85" s="5">
        <f>_xlfn.STDEV.S(C85:C87)</f>
        <v>6.9364362489023005E-3</v>
      </c>
    </row>
    <row r="86" spans="1:5" x14ac:dyDescent="0.25">
      <c r="B86" s="5" t="s">
        <v>101</v>
      </c>
      <c r="C86" s="5">
        <v>9.5825172380581428E-2</v>
      </c>
    </row>
    <row r="87" spans="1:5" x14ac:dyDescent="0.25">
      <c r="B87" s="5" t="s">
        <v>100</v>
      </c>
      <c r="C87" s="5">
        <v>0.10781422945692772</v>
      </c>
    </row>
    <row r="88" spans="1:5" x14ac:dyDescent="0.25">
      <c r="B88" s="5" t="s">
        <v>99</v>
      </c>
      <c r="C88" s="5">
        <v>5.4586534256553521E-2</v>
      </c>
      <c r="D88" s="5">
        <f>AVERAGE(C88:C90)</f>
        <v>5.5972284902044679E-2</v>
      </c>
      <c r="E88" s="5">
        <f>_xlfn.STDEV.S(C88:C90)</f>
        <v>3.6263320911765332E-3</v>
      </c>
    </row>
    <row r="89" spans="1:5" x14ac:dyDescent="0.25">
      <c r="B89" s="5" t="s">
        <v>98</v>
      </c>
      <c r="C89" s="5">
        <v>5.3243164345644974E-2</v>
      </c>
    </row>
    <row r="90" spans="1:5" x14ac:dyDescent="0.25">
      <c r="B90" s="5" t="s">
        <v>97</v>
      </c>
      <c r="C90" s="5">
        <v>6.0087156103935564E-2</v>
      </c>
    </row>
    <row r="91" spans="1:5" x14ac:dyDescent="0.25">
      <c r="B91" s="5" t="s">
        <v>96</v>
      </c>
      <c r="C91" s="5">
        <v>0.11050793305919547</v>
      </c>
      <c r="D91" s="5">
        <f>AVERAGE(C91:C93)</f>
        <v>0.10412972330063708</v>
      </c>
      <c r="E91" s="5">
        <f>_xlfn.STDEV.S(C91:C93)</f>
        <v>1.5716677674780698E-2</v>
      </c>
    </row>
    <row r="92" spans="1:5" x14ac:dyDescent="0.25">
      <c r="B92" s="5" t="s">
        <v>95</v>
      </c>
      <c r="C92" s="5">
        <v>8.6226584734437464E-2</v>
      </c>
    </row>
    <row r="93" spans="1:5" x14ac:dyDescent="0.25">
      <c r="B93" s="5" t="s">
        <v>94</v>
      </c>
      <c r="C93" s="5">
        <v>0.11565465210827827</v>
      </c>
    </row>
    <row r="94" spans="1:5" x14ac:dyDescent="0.25">
      <c r="B94" s="5" t="s">
        <v>93</v>
      </c>
      <c r="C94" s="5">
        <v>4.4396071750394339E-2</v>
      </c>
      <c r="D94" s="5">
        <f>AVERAGE(C94:C96)</f>
        <v>8.5818882299442026E-2</v>
      </c>
      <c r="E94" s="5">
        <f>_xlfn.STDEV.S(C94:C96)</f>
        <v>4.233696839838974E-2</v>
      </c>
    </row>
    <row r="95" spans="1:5" x14ac:dyDescent="0.25">
      <c r="B95" s="5" t="s">
        <v>92</v>
      </c>
      <c r="C95" s="5">
        <v>0.12901432564166024</v>
      </c>
    </row>
    <row r="96" spans="1:5" x14ac:dyDescent="0.25">
      <c r="B96" s="5" t="s">
        <v>91</v>
      </c>
      <c r="C96" s="5">
        <v>8.4046249506271514E-2</v>
      </c>
    </row>
    <row r="97" spans="2:5" x14ac:dyDescent="0.25">
      <c r="B97" s="5" t="s">
        <v>90</v>
      </c>
      <c r="C97" s="5">
        <v>0.14083525242948391</v>
      </c>
      <c r="D97" s="5">
        <f>AVERAGE(C97:C99)</f>
        <v>0.10185609825551382</v>
      </c>
      <c r="E97" s="5">
        <f>_xlfn.STDEV.S(C97:C99)</f>
        <v>3.4465616763041898E-2</v>
      </c>
    </row>
    <row r="98" spans="2:5" x14ac:dyDescent="0.25">
      <c r="B98" s="5" t="s">
        <v>89</v>
      </c>
      <c r="C98" s="5">
        <v>7.5413256196713213E-2</v>
      </c>
    </row>
    <row r="99" spans="2:5" x14ac:dyDescent="0.25">
      <c r="B99" s="5" t="s">
        <v>88</v>
      </c>
      <c r="C99" s="5">
        <v>8.9319786140344332E-2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99"/>
  <sheetViews>
    <sheetView workbookViewId="0">
      <selection activeCell="H16" sqref="H16"/>
    </sheetView>
  </sheetViews>
  <sheetFormatPr defaultRowHeight="15" x14ac:dyDescent="0.25"/>
  <cols>
    <col min="1" max="1" width="22.42578125" customWidth="1"/>
    <col min="2" max="2" width="20.28515625" style="5" customWidth="1"/>
    <col min="3" max="3" width="15.28515625" style="5" customWidth="1"/>
    <col min="4" max="4" width="17.140625" customWidth="1"/>
    <col min="5" max="5" width="14.85546875" customWidth="1"/>
  </cols>
  <sheetData>
    <row r="1" spans="1:12" ht="18.75" x14ac:dyDescent="0.35">
      <c r="A1" s="3" t="s">
        <v>208</v>
      </c>
    </row>
    <row r="3" spans="1:12" x14ac:dyDescent="0.25">
      <c r="A3" t="s">
        <v>198</v>
      </c>
      <c r="B3" s="5" t="s">
        <v>233</v>
      </c>
      <c r="C3" s="5" t="s">
        <v>232</v>
      </c>
      <c r="D3" s="5" t="s">
        <v>200</v>
      </c>
      <c r="E3" s="5" t="s">
        <v>202</v>
      </c>
      <c r="G3" s="11" t="s">
        <v>247</v>
      </c>
      <c r="H3" s="3"/>
      <c r="I3" s="3"/>
      <c r="J3" s="3"/>
      <c r="K3" s="3"/>
      <c r="L3" s="3"/>
    </row>
    <row r="4" spans="1:12" x14ac:dyDescent="0.25">
      <c r="B4" s="5" t="s">
        <v>234</v>
      </c>
      <c r="C4" s="5" t="s">
        <v>199</v>
      </c>
      <c r="D4" s="5" t="s">
        <v>201</v>
      </c>
      <c r="E4" s="5" t="s">
        <v>201</v>
      </c>
      <c r="G4" s="11" t="s">
        <v>203</v>
      </c>
      <c r="H4" s="3"/>
      <c r="I4" s="3"/>
      <c r="J4" s="3"/>
      <c r="K4" s="3"/>
      <c r="L4" s="3"/>
    </row>
    <row r="5" spans="1:12" x14ac:dyDescent="0.25">
      <c r="G5" s="3" t="s">
        <v>204</v>
      </c>
      <c r="H5" s="3"/>
      <c r="I5" s="3"/>
      <c r="J5" s="3"/>
      <c r="K5" s="3"/>
      <c r="L5" s="3"/>
    </row>
    <row r="6" spans="1:12" ht="18" x14ac:dyDescent="0.35">
      <c r="A6" t="s">
        <v>160</v>
      </c>
      <c r="B6" s="5" t="s">
        <v>105</v>
      </c>
      <c r="C6" s="5">
        <v>23.309481796503572</v>
      </c>
      <c r="D6">
        <f>AVERAGE(C6:C8)</f>
        <v>28.319259067810489</v>
      </c>
      <c r="E6">
        <f>_xlfn.STDEV.S(C6:C8)</f>
        <v>5.134902146472851</v>
      </c>
      <c r="G6" s="3" t="s">
        <v>206</v>
      </c>
      <c r="H6" s="3"/>
      <c r="I6" s="3"/>
      <c r="J6" s="3"/>
      <c r="K6" s="3"/>
      <c r="L6" s="3"/>
    </row>
    <row r="7" spans="1:12" x14ac:dyDescent="0.25">
      <c r="B7" s="5" t="s">
        <v>104</v>
      </c>
      <c r="C7" s="5">
        <v>33.570749025602652</v>
      </c>
      <c r="G7" s="3" t="s">
        <v>205</v>
      </c>
      <c r="H7" s="3"/>
      <c r="I7" s="3"/>
      <c r="J7" s="3"/>
      <c r="K7" s="3"/>
      <c r="L7" s="3"/>
    </row>
    <row r="8" spans="1:12" x14ac:dyDescent="0.25">
      <c r="B8" s="5" t="s">
        <v>103</v>
      </c>
      <c r="C8" s="5">
        <v>28.077546381325238</v>
      </c>
      <c r="G8" s="3" t="s">
        <v>207</v>
      </c>
      <c r="H8" s="3"/>
      <c r="I8" s="3"/>
      <c r="J8" s="3"/>
      <c r="K8" s="3"/>
      <c r="L8" s="3"/>
    </row>
    <row r="9" spans="1:12" x14ac:dyDescent="0.25">
      <c r="B9" s="5" t="s">
        <v>102</v>
      </c>
      <c r="C9" s="5">
        <v>21.776090890084149</v>
      </c>
      <c r="D9">
        <f>AVERAGE(C9:C11)</f>
        <v>21.287758161475651</v>
      </c>
      <c r="E9">
        <f>_xlfn.STDEV.S(C9:C11)</f>
        <v>4.0509991749552743</v>
      </c>
      <c r="G9" s="3" t="s">
        <v>425</v>
      </c>
      <c r="H9" s="3"/>
      <c r="I9" s="3"/>
      <c r="J9" s="3"/>
      <c r="K9" s="3"/>
      <c r="L9" s="3"/>
    </row>
    <row r="10" spans="1:12" x14ac:dyDescent="0.25">
      <c r="B10" s="5" t="s">
        <v>101</v>
      </c>
      <c r="C10" s="5">
        <v>25.072455492447737</v>
      </c>
    </row>
    <row r="11" spans="1:12" x14ac:dyDescent="0.25">
      <c r="B11" s="5" t="s">
        <v>100</v>
      </c>
      <c r="C11" s="5">
        <v>17.014728101895063</v>
      </c>
    </row>
    <row r="12" spans="1:12" x14ac:dyDescent="0.25">
      <c r="B12" s="5" t="s">
        <v>99</v>
      </c>
      <c r="C12" s="5">
        <v>23.705602269956191</v>
      </c>
      <c r="D12">
        <f>AVERAGE(C12:C14)</f>
        <v>22.054004464518972</v>
      </c>
      <c r="E12">
        <f>_xlfn.STDEV.S(C12:C14)</f>
        <v>1.6967643729585302</v>
      </c>
    </row>
    <row r="13" spans="1:12" x14ac:dyDescent="0.25">
      <c r="B13" s="5" t="s">
        <v>98</v>
      </c>
      <c r="C13" s="5">
        <v>20.315419796054876</v>
      </c>
    </row>
    <row r="14" spans="1:12" x14ac:dyDescent="0.25">
      <c r="B14" s="5" t="s">
        <v>97</v>
      </c>
      <c r="C14" s="5">
        <v>22.140991327545848</v>
      </c>
    </row>
    <row r="15" spans="1:12" x14ac:dyDescent="0.25">
      <c r="B15" s="5" t="s">
        <v>96</v>
      </c>
      <c r="C15" s="5">
        <v>20.849610598556751</v>
      </c>
      <c r="D15">
        <f>AVERAGE(C15:C17)</f>
        <v>19.922191700675764</v>
      </c>
      <c r="E15">
        <f>_xlfn.STDEV.S(C15:C17)</f>
        <v>2.2765584841538176</v>
      </c>
    </row>
    <row r="16" spans="1:12" x14ac:dyDescent="0.25">
      <c r="B16" s="5" t="s">
        <v>95</v>
      </c>
      <c r="C16" s="5">
        <v>21.588655759377932</v>
      </c>
    </row>
    <row r="17" spans="1:5" x14ac:dyDescent="0.25">
      <c r="B17" s="5" t="s">
        <v>94</v>
      </c>
      <c r="C17" s="5">
        <v>17.32830874409261</v>
      </c>
    </row>
    <row r="18" spans="1:5" x14ac:dyDescent="0.25">
      <c r="B18" s="5" t="s">
        <v>93</v>
      </c>
      <c r="C18" s="5" t="s">
        <v>248</v>
      </c>
      <c r="D18">
        <f>AVERAGE(C19:C20)</f>
        <v>22.298756489807623</v>
      </c>
      <c r="E18">
        <f>_xlfn.STDEV.S(C19:C20)</f>
        <v>0.20130412262984823</v>
      </c>
    </row>
    <row r="19" spans="1:5" x14ac:dyDescent="0.25">
      <c r="B19" s="5" t="s">
        <v>92</v>
      </c>
      <c r="C19" s="5">
        <v>22.156412979615251</v>
      </c>
    </row>
    <row r="20" spans="1:5" x14ac:dyDescent="0.25">
      <c r="B20" s="5" t="s">
        <v>91</v>
      </c>
      <c r="C20" s="5">
        <v>22.441099999999999</v>
      </c>
    </row>
    <row r="21" spans="1:5" x14ac:dyDescent="0.25">
      <c r="B21" s="5" t="s">
        <v>90</v>
      </c>
      <c r="C21" s="5">
        <v>17.776667592073927</v>
      </c>
      <c r="D21">
        <f>AVERAGE(C21:C23)</f>
        <v>15.088947018764188</v>
      </c>
      <c r="E21">
        <f>_xlfn.STDEV.S(C21:C23)</f>
        <v>2.9666743322767402</v>
      </c>
    </row>
    <row r="22" spans="1:5" x14ac:dyDescent="0.25">
      <c r="B22" s="5" t="s">
        <v>89</v>
      </c>
      <c r="C22" s="5">
        <v>15.584454880046344</v>
      </c>
    </row>
    <row r="23" spans="1:5" x14ac:dyDescent="0.25">
      <c r="B23" s="5" t="s">
        <v>88</v>
      </c>
      <c r="C23" s="5">
        <v>11.905718584172295</v>
      </c>
    </row>
    <row r="25" spans="1:5" x14ac:dyDescent="0.25">
      <c r="A25" t="s">
        <v>153</v>
      </c>
      <c r="B25" s="5" t="s">
        <v>105</v>
      </c>
      <c r="C25" s="5" t="s">
        <v>248</v>
      </c>
      <c r="D25">
        <f>AVERAGE(C26:C27)</f>
        <v>9.5862427873342462</v>
      </c>
      <c r="E25">
        <f>_xlfn.STDEV.S(C26:C27)</f>
        <v>0.48641167449400996</v>
      </c>
    </row>
    <row r="26" spans="1:5" x14ac:dyDescent="0.25">
      <c r="B26" s="5" t="s">
        <v>104</v>
      </c>
      <c r="C26" s="5">
        <v>9.9301877808172652</v>
      </c>
    </row>
    <row r="27" spans="1:5" x14ac:dyDescent="0.25">
      <c r="B27" s="5" t="s">
        <v>103</v>
      </c>
      <c r="C27" s="5">
        <v>9.242297793851229</v>
      </c>
    </row>
    <row r="28" spans="1:5" x14ac:dyDescent="0.25">
      <c r="B28" s="5" t="s">
        <v>102</v>
      </c>
      <c r="C28" s="5">
        <v>13.908476851440415</v>
      </c>
      <c r="D28">
        <f>AVERAGE(C28:C30)</f>
        <v>13.465186166670032</v>
      </c>
      <c r="E28">
        <f>_xlfn.STDEV.S(C28:C30)</f>
        <v>0.70842390442283809</v>
      </c>
    </row>
    <row r="29" spans="1:5" x14ac:dyDescent="0.25">
      <c r="B29" s="5" t="s">
        <v>101</v>
      </c>
      <c r="C29" s="5">
        <v>13.838926795697128</v>
      </c>
    </row>
    <row r="30" spans="1:5" x14ac:dyDescent="0.25">
      <c r="B30" s="5" t="s">
        <v>100</v>
      </c>
      <c r="C30" s="5">
        <v>12.648154852872555</v>
      </c>
    </row>
    <row r="31" spans="1:5" x14ac:dyDescent="0.25">
      <c r="B31" s="5" t="s">
        <v>99</v>
      </c>
      <c r="C31" s="5">
        <v>11.448583709108501</v>
      </c>
      <c r="D31">
        <f>AVERAGE(C31:C33)</f>
        <v>10.016004810523768</v>
      </c>
      <c r="E31">
        <f>_xlfn.STDEV.S(C31:C33)</f>
        <v>2.7233958965731975</v>
      </c>
    </row>
    <row r="32" spans="1:5" x14ac:dyDescent="0.25">
      <c r="B32" s="5" t="s">
        <v>98</v>
      </c>
      <c r="C32" s="5">
        <v>11.724106724845997</v>
      </c>
    </row>
    <row r="33" spans="1:5" x14ac:dyDescent="0.25">
      <c r="B33" s="5" t="s">
        <v>97</v>
      </c>
      <c r="C33" s="5">
        <v>6.8753239976168041</v>
      </c>
    </row>
    <row r="34" spans="1:5" x14ac:dyDescent="0.25">
      <c r="B34" s="5" t="s">
        <v>96</v>
      </c>
      <c r="C34" s="5">
        <v>8.7912503221372926</v>
      </c>
      <c r="D34">
        <f>AVERAGE(C34:C36)</f>
        <v>7.700123508146361</v>
      </c>
      <c r="E34">
        <f>_xlfn.STDEV.S(C34:C36)</f>
        <v>0.9566618700423124</v>
      </c>
    </row>
    <row r="35" spans="1:5" x14ac:dyDescent="0.25">
      <c r="B35" s="5" t="s">
        <v>95</v>
      </c>
      <c r="C35" s="5">
        <v>7.3038371604578352</v>
      </c>
    </row>
    <row r="36" spans="1:5" x14ac:dyDescent="0.25">
      <c r="B36" s="5" t="s">
        <v>94</v>
      </c>
      <c r="C36" s="5">
        <v>7.0052830418439571</v>
      </c>
    </row>
    <row r="37" spans="1:5" x14ac:dyDescent="0.25">
      <c r="B37" s="5" t="s">
        <v>93</v>
      </c>
      <c r="C37" s="5">
        <v>12.514420097277329</v>
      </c>
      <c r="D37">
        <f>AVERAGE(C37:C39)</f>
        <v>11.397991658166333</v>
      </c>
      <c r="E37">
        <f>_xlfn.STDEV.S(C37:C39)</f>
        <v>1.1055365510749031</v>
      </c>
    </row>
    <row r="38" spans="1:5" x14ac:dyDescent="0.25">
      <c r="B38" s="5" t="s">
        <v>92</v>
      </c>
      <c r="C38" s="5">
        <v>10.303678827326744</v>
      </c>
    </row>
    <row r="39" spans="1:5" x14ac:dyDescent="0.25">
      <c r="B39" s="5" t="s">
        <v>91</v>
      </c>
      <c r="C39" s="5">
        <v>11.375876049894925</v>
      </c>
    </row>
    <row r="40" spans="1:5" x14ac:dyDescent="0.25">
      <c r="B40" s="5" t="s">
        <v>90</v>
      </c>
      <c r="C40" s="5">
        <v>6.2716687851828352</v>
      </c>
      <c r="D40">
        <f>AVERAGE(C40:C42)</f>
        <v>6.1183295671002975</v>
      </c>
      <c r="E40">
        <f>_xlfn.STDEV.S(C40:C42)</f>
        <v>0.14878004998545938</v>
      </c>
    </row>
    <row r="41" spans="1:5" x14ac:dyDescent="0.25">
      <c r="B41" s="5" t="s">
        <v>89</v>
      </c>
      <c r="C41" s="5">
        <v>5.974571833759323</v>
      </c>
    </row>
    <row r="42" spans="1:5" x14ac:dyDescent="0.25">
      <c r="B42" s="5" t="s">
        <v>88</v>
      </c>
      <c r="C42" s="5">
        <v>6.1087480823587352</v>
      </c>
    </row>
    <row r="44" spans="1:5" x14ac:dyDescent="0.25">
      <c r="A44" t="s">
        <v>146</v>
      </c>
      <c r="B44" s="5" t="s">
        <v>105</v>
      </c>
      <c r="C44" s="5">
        <v>0.94725487559211863</v>
      </c>
      <c r="D44">
        <f>AVERAGE(C44:C46)</f>
        <v>0.86576162890354735</v>
      </c>
      <c r="E44">
        <f>_xlfn.STDEV.S(C44:C46)</f>
        <v>0.14730198707837167</v>
      </c>
    </row>
    <row r="45" spans="1:5" x14ac:dyDescent="0.25">
      <c r="B45" s="5" t="s">
        <v>104</v>
      </c>
      <c r="C45" s="5">
        <v>0.95430929567043854</v>
      </c>
    </row>
    <row r="46" spans="1:5" x14ac:dyDescent="0.25">
      <c r="B46" s="5" t="s">
        <v>103</v>
      </c>
      <c r="C46" s="5">
        <v>0.69572071544808511</v>
      </c>
    </row>
    <row r="47" spans="1:5" x14ac:dyDescent="0.25">
      <c r="B47" s="5" t="s">
        <v>102</v>
      </c>
      <c r="C47" s="5">
        <v>0.91760978340986177</v>
      </c>
      <c r="D47">
        <f>AVERAGE(C47:C49)</f>
        <v>0.84314058763737687</v>
      </c>
      <c r="E47">
        <f>_xlfn.STDEV.S(C47:C49)</f>
        <v>6.6994808948402707E-2</v>
      </c>
    </row>
    <row r="48" spans="1:5" x14ac:dyDescent="0.25">
      <c r="B48" s="5" t="s">
        <v>101</v>
      </c>
      <c r="C48" s="5">
        <v>0.82404596182339684</v>
      </c>
    </row>
    <row r="49" spans="1:5" x14ac:dyDescent="0.25">
      <c r="B49" s="5" t="s">
        <v>100</v>
      </c>
      <c r="C49" s="5">
        <v>0.78776601767887189</v>
      </c>
    </row>
    <row r="50" spans="1:5" x14ac:dyDescent="0.25">
      <c r="B50" s="5" t="s">
        <v>99</v>
      </c>
      <c r="C50" s="5">
        <v>0.94815149498208484</v>
      </c>
      <c r="D50">
        <f>AVERAGE(C50:C52)</f>
        <v>1.0001912290220396</v>
      </c>
      <c r="E50">
        <f>_xlfn.STDEV.S(C50:C52)</f>
        <v>7.6398112591471404E-2</v>
      </c>
    </row>
    <row r="51" spans="1:5" x14ac:dyDescent="0.25">
      <c r="B51" s="5" t="s">
        <v>98</v>
      </c>
      <c r="C51" s="5">
        <v>0.96452178442057634</v>
      </c>
    </row>
    <row r="52" spans="1:5" x14ac:dyDescent="0.25">
      <c r="B52" s="5" t="s">
        <v>97</v>
      </c>
      <c r="C52" s="5">
        <v>1.0879004076634577</v>
      </c>
    </row>
    <row r="53" spans="1:5" x14ac:dyDescent="0.25">
      <c r="B53" s="5" t="s">
        <v>96</v>
      </c>
      <c r="C53" s="5">
        <v>0.66691963368105645</v>
      </c>
      <c r="D53">
        <f>AVERAGE(C53:C55)</f>
        <v>0.73301892682316838</v>
      </c>
      <c r="E53">
        <f>_xlfn.STDEV.S(C53:C55)</f>
        <v>0.15237969678836566</v>
      </c>
    </row>
    <row r="54" spans="1:5" x14ac:dyDescent="0.25">
      <c r="B54" s="5" t="s">
        <v>95</v>
      </c>
      <c r="C54" s="5">
        <v>0.90728732065498707</v>
      </c>
    </row>
    <row r="55" spans="1:5" x14ac:dyDescent="0.25">
      <c r="B55" s="5" t="s">
        <v>94</v>
      </c>
      <c r="C55" s="5">
        <v>0.62484982613346152</v>
      </c>
    </row>
    <row r="56" spans="1:5" x14ac:dyDescent="0.25">
      <c r="B56" s="5" t="s">
        <v>93</v>
      </c>
      <c r="C56" s="5">
        <v>0.58924742961738552</v>
      </c>
      <c r="D56">
        <f>AVERAGE(C56:C58)</f>
        <v>0.61363671321820135</v>
      </c>
      <c r="E56">
        <f>_xlfn.STDEV.S(C56:C58)</f>
        <v>8.5221400701037661E-2</v>
      </c>
    </row>
    <row r="57" spans="1:5" x14ac:dyDescent="0.25">
      <c r="B57" s="5" t="s">
        <v>92</v>
      </c>
      <c r="C57" s="5">
        <v>0.54326889822663893</v>
      </c>
    </row>
    <row r="58" spans="1:5" x14ac:dyDescent="0.25">
      <c r="B58" s="5" t="s">
        <v>91</v>
      </c>
      <c r="C58" s="5">
        <v>0.7083938118105797</v>
      </c>
    </row>
    <row r="59" spans="1:5" x14ac:dyDescent="0.25">
      <c r="B59" s="5" t="s">
        <v>90</v>
      </c>
      <c r="C59" s="5" t="s">
        <v>248</v>
      </c>
      <c r="D59">
        <f>AVERAGE(C60:C61)</f>
        <v>0.60799597022849139</v>
      </c>
      <c r="E59">
        <f>_xlfn.STDEV.S(C60:C61)</f>
        <v>0.10177960882840691</v>
      </c>
    </row>
    <row r="60" spans="1:5" x14ac:dyDescent="0.25">
      <c r="B60" s="5" t="s">
        <v>89</v>
      </c>
      <c r="C60" s="5">
        <v>0.53602691863941043</v>
      </c>
    </row>
    <row r="61" spans="1:5" x14ac:dyDescent="0.25">
      <c r="B61" s="5" t="s">
        <v>88</v>
      </c>
      <c r="C61" s="5">
        <v>0.67996502181757223</v>
      </c>
    </row>
    <row r="63" spans="1:5" x14ac:dyDescent="0.25">
      <c r="A63" t="s">
        <v>137</v>
      </c>
      <c r="B63" s="5" t="s">
        <v>105</v>
      </c>
      <c r="C63" s="5">
        <v>1.5093633890132807</v>
      </c>
      <c r="D63">
        <f>AVERAGE(C63:C65)</f>
        <v>1.4399823125187163</v>
      </c>
      <c r="E63">
        <f>_xlfn.STDEV.S(C63:C65)</f>
        <v>6.0430987412135671E-2</v>
      </c>
    </row>
    <row r="64" spans="1:5" x14ac:dyDescent="0.25">
      <c r="B64" s="5" t="s">
        <v>104</v>
      </c>
      <c r="C64" s="5">
        <v>1.4117418834137088</v>
      </c>
    </row>
    <row r="65" spans="2:5" x14ac:dyDescent="0.25">
      <c r="B65" s="5" t="s">
        <v>103</v>
      </c>
      <c r="C65" s="5">
        <v>1.3988416651291595</v>
      </c>
    </row>
    <row r="66" spans="2:5" x14ac:dyDescent="0.25">
      <c r="B66" s="5" t="s">
        <v>102</v>
      </c>
      <c r="C66" s="5">
        <v>1.0162051330964303</v>
      </c>
      <c r="D66">
        <f>AVERAGE(C66:C68)</f>
        <v>1.834588635438718</v>
      </c>
      <c r="E66">
        <f>_xlfn.STDEV.S(C66:C68)</f>
        <v>0.93596616515952136</v>
      </c>
    </row>
    <row r="67" spans="2:5" x14ac:dyDescent="0.25">
      <c r="B67" s="5" t="s">
        <v>101</v>
      </c>
      <c r="C67" s="5">
        <v>1.632454782169888</v>
      </c>
    </row>
    <row r="68" spans="2:5" x14ac:dyDescent="0.25">
      <c r="B68" s="5" t="s">
        <v>100</v>
      </c>
      <c r="C68" s="5">
        <v>2.8551059910498355</v>
      </c>
    </row>
    <row r="69" spans="2:5" x14ac:dyDescent="0.25">
      <c r="B69" s="5" t="s">
        <v>99</v>
      </c>
      <c r="C69" s="5">
        <v>1.5498113892024274</v>
      </c>
      <c r="D69">
        <f>AVERAGE(C69:C71)</f>
        <v>1.5703780690025422</v>
      </c>
      <c r="E69">
        <f>_xlfn.STDEV.S(C69:C71)</f>
        <v>0.17874759491689649</v>
      </c>
    </row>
    <row r="70" spans="2:5" x14ac:dyDescent="0.25">
      <c r="B70" s="5" t="s">
        <v>98</v>
      </c>
      <c r="C70" s="5">
        <v>1.402803427776999</v>
      </c>
    </row>
    <row r="71" spans="2:5" x14ac:dyDescent="0.25">
      <c r="B71" s="5" t="s">
        <v>97</v>
      </c>
      <c r="C71" s="5">
        <v>1.7585193900282006</v>
      </c>
    </row>
    <row r="72" spans="2:5" x14ac:dyDescent="0.25">
      <c r="B72" s="5" t="s">
        <v>96</v>
      </c>
      <c r="C72" s="5">
        <v>1.4676242372756714</v>
      </c>
      <c r="D72">
        <f>AVERAGE(C72:C74)</f>
        <v>1.3315513818881521</v>
      </c>
      <c r="E72">
        <f>_xlfn.STDEV.S(C72:C74)</f>
        <v>0.12297983800854943</v>
      </c>
    </row>
    <row r="73" spans="2:5" x14ac:dyDescent="0.25">
      <c r="B73" s="5" t="s">
        <v>95</v>
      </c>
      <c r="C73" s="5">
        <v>1.2283414687739156</v>
      </c>
    </row>
    <row r="74" spans="2:5" x14ac:dyDescent="0.25">
      <c r="B74" s="5" t="s">
        <v>94</v>
      </c>
      <c r="C74" s="5">
        <v>1.298688439614869</v>
      </c>
    </row>
    <row r="75" spans="2:5" x14ac:dyDescent="0.25">
      <c r="B75" s="5" t="s">
        <v>93</v>
      </c>
      <c r="C75" s="5">
        <v>1.6180860764089806</v>
      </c>
      <c r="D75">
        <f>AVERAGE(C75:C77)</f>
        <v>1.3283676191310643</v>
      </c>
      <c r="E75">
        <f>_xlfn.STDEV.S(C75:C77)</f>
        <v>0.59262360339558262</v>
      </c>
    </row>
    <row r="76" spans="2:5" x14ac:dyDescent="0.25">
      <c r="B76" s="5" t="s">
        <v>92</v>
      </c>
      <c r="C76" s="5">
        <v>0.64661906583017648</v>
      </c>
    </row>
    <row r="77" spans="2:5" x14ac:dyDescent="0.25">
      <c r="B77" s="5" t="s">
        <v>91</v>
      </c>
      <c r="C77" s="5">
        <v>1.7203977151540357</v>
      </c>
    </row>
    <row r="78" spans="2:5" x14ac:dyDescent="0.25">
      <c r="B78" s="5" t="s">
        <v>90</v>
      </c>
      <c r="C78" s="5">
        <v>0.58294945282115129</v>
      </c>
      <c r="D78">
        <f>AVERAGE(C78:C80)</f>
        <v>1.4505016185361936</v>
      </c>
      <c r="E78">
        <f>_xlfn.STDEV.S(C78:C80)</f>
        <v>0.75137940349513443</v>
      </c>
    </row>
    <row r="79" spans="2:5" x14ac:dyDescent="0.25">
      <c r="B79" s="5" t="s">
        <v>89</v>
      </c>
      <c r="C79" s="5">
        <v>1.8750074360761233</v>
      </c>
    </row>
    <row r="80" spans="2:5" x14ac:dyDescent="0.25">
      <c r="B80" s="5" t="s">
        <v>88</v>
      </c>
      <c r="C80" s="5">
        <v>1.8935479667113062</v>
      </c>
    </row>
    <row r="82" spans="1:5" x14ac:dyDescent="0.25">
      <c r="A82" t="s">
        <v>130</v>
      </c>
      <c r="B82" s="5" t="s">
        <v>105</v>
      </c>
      <c r="C82" s="5">
        <v>0.35431340550499574</v>
      </c>
      <c r="D82">
        <f>AVERAGE(C82:C84)</f>
        <v>0.35268020537276928</v>
      </c>
      <c r="E82">
        <f>_xlfn.STDEV.S(C82:C84)</f>
        <v>7.0725169838791414E-3</v>
      </c>
    </row>
    <row r="83" spans="1:5" x14ac:dyDescent="0.25">
      <c r="B83" s="5" t="s">
        <v>104</v>
      </c>
      <c r="C83" s="5">
        <v>0.35879325100346704</v>
      </c>
    </row>
    <row r="84" spans="1:5" x14ac:dyDescent="0.25">
      <c r="B84" s="5" t="s">
        <v>103</v>
      </c>
      <c r="C84" s="5">
        <v>0.34493395960984513</v>
      </c>
    </row>
    <row r="85" spans="1:5" x14ac:dyDescent="0.25">
      <c r="B85" s="5" t="s">
        <v>102</v>
      </c>
      <c r="C85" s="5">
        <v>0.39111179343959673</v>
      </c>
      <c r="D85">
        <f>AVERAGE(C85:C87)</f>
        <v>0.35435941098070622</v>
      </c>
      <c r="E85">
        <f>_xlfn.STDEV.S(C85:C87)</f>
        <v>3.4592729505007233E-2</v>
      </c>
    </row>
    <row r="86" spans="1:5" x14ac:dyDescent="0.25">
      <c r="B86" s="5" t="s">
        <v>101</v>
      </c>
      <c r="C86" s="5">
        <v>0.34953326485462399</v>
      </c>
    </row>
    <row r="87" spans="1:5" x14ac:dyDescent="0.25">
      <c r="B87" s="5" t="s">
        <v>100</v>
      </c>
      <c r="C87" s="5">
        <v>0.32243317464789784</v>
      </c>
    </row>
    <row r="88" spans="1:5" x14ac:dyDescent="0.25">
      <c r="B88" s="5" t="s">
        <v>99</v>
      </c>
      <c r="C88" s="5">
        <v>0.29587337331704511</v>
      </c>
      <c r="D88">
        <f>AVERAGE(C88:C90)</f>
        <v>0.29683881297317533</v>
      </c>
      <c r="E88">
        <f>_xlfn.STDEV.S(C88:C90)</f>
        <v>1.0951993364875072E-3</v>
      </c>
    </row>
    <row r="89" spans="1:5" x14ac:dyDescent="0.25">
      <c r="B89" s="5" t="s">
        <v>98</v>
      </c>
      <c r="C89" s="5">
        <v>0.29661413878838688</v>
      </c>
    </row>
    <row r="90" spans="1:5" x14ac:dyDescent="0.25">
      <c r="B90" s="5" t="s">
        <v>97</v>
      </c>
      <c r="C90" s="5">
        <v>0.29802892681409399</v>
      </c>
    </row>
    <row r="91" spans="1:5" x14ac:dyDescent="0.25">
      <c r="B91" s="5" t="s">
        <v>96</v>
      </c>
      <c r="C91" s="5">
        <v>0.29716612638064727</v>
      </c>
      <c r="D91">
        <f>AVERAGE(C91:C93)</f>
        <v>0.30461029126998257</v>
      </c>
      <c r="E91">
        <f>_xlfn.STDEV.S(C91:C93)</f>
        <v>8.7437454518035085E-3</v>
      </c>
    </row>
    <row r="92" spans="1:5" x14ac:dyDescent="0.25">
      <c r="B92" s="5" t="s">
        <v>95</v>
      </c>
      <c r="C92" s="5">
        <v>0.31423926725958778</v>
      </c>
    </row>
    <row r="93" spans="1:5" x14ac:dyDescent="0.25">
      <c r="B93" s="5" t="s">
        <v>94</v>
      </c>
      <c r="C93" s="5">
        <v>0.3024254801697126</v>
      </c>
    </row>
    <row r="94" spans="1:5" x14ac:dyDescent="0.25">
      <c r="B94" s="5" t="s">
        <v>93</v>
      </c>
      <c r="C94" s="5">
        <v>0.34586531945128268</v>
      </c>
      <c r="D94">
        <f>AVERAGE(C94:C96)</f>
        <v>0.34928362858481443</v>
      </c>
      <c r="E94">
        <f>_xlfn.STDEV.S(C94:C96)</f>
        <v>1.1528556740863618E-2</v>
      </c>
    </row>
    <row r="95" spans="1:5" x14ac:dyDescent="0.25">
      <c r="B95" s="5" t="s">
        <v>92</v>
      </c>
      <c r="C95" s="5">
        <v>0.33985079084643033</v>
      </c>
    </row>
    <row r="96" spans="1:5" x14ac:dyDescent="0.25">
      <c r="B96" s="5" t="s">
        <v>91</v>
      </c>
      <c r="C96" s="5">
        <v>0.36213477545673034</v>
      </c>
    </row>
    <row r="97" spans="2:5" x14ac:dyDescent="0.25">
      <c r="B97" s="5" t="s">
        <v>90</v>
      </c>
      <c r="C97" s="5">
        <v>0.32471389159778341</v>
      </c>
      <c r="D97">
        <f>AVERAGE(C97:C99)</f>
        <v>0.28931144606032094</v>
      </c>
      <c r="E97">
        <f>_xlfn.STDEV.S(C97:C99)</f>
        <v>3.0825728303994285E-2</v>
      </c>
    </row>
    <row r="98" spans="2:5" x14ac:dyDescent="0.25">
      <c r="B98" s="5" t="s">
        <v>89</v>
      </c>
      <c r="C98" s="5">
        <v>0.27480798234238252</v>
      </c>
    </row>
    <row r="99" spans="2:5" x14ac:dyDescent="0.25">
      <c r="B99" s="5" t="s">
        <v>88</v>
      </c>
      <c r="C99" s="5">
        <v>0.2684124642407969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189"/>
  <sheetViews>
    <sheetView topLeftCell="A4" workbookViewId="0">
      <selection activeCell="B14" sqref="B14"/>
    </sheetView>
  </sheetViews>
  <sheetFormatPr defaultRowHeight="15" x14ac:dyDescent="0.25"/>
  <cols>
    <col min="1" max="1" width="23.42578125" customWidth="1"/>
    <col min="2" max="2" width="16.28515625" style="5" customWidth="1"/>
    <col min="3" max="3" width="21" style="5" customWidth="1"/>
    <col min="4" max="4" width="16.42578125" style="5" customWidth="1"/>
    <col min="5" max="5" width="16" style="5" customWidth="1"/>
    <col min="6" max="6" width="13.5703125" style="5" customWidth="1"/>
  </cols>
  <sheetData>
    <row r="1" spans="1:13" ht="18.75" x14ac:dyDescent="0.35">
      <c r="A1" s="3" t="s">
        <v>454</v>
      </c>
    </row>
    <row r="3" spans="1:13" x14ac:dyDescent="0.25">
      <c r="A3" t="s">
        <v>198</v>
      </c>
      <c r="B3" s="5" t="s">
        <v>228</v>
      </c>
      <c r="C3" s="5" t="s">
        <v>233</v>
      </c>
      <c r="D3" s="5" t="s">
        <v>229</v>
      </c>
      <c r="E3" s="5" t="s">
        <v>200</v>
      </c>
      <c r="F3" s="5" t="s">
        <v>230</v>
      </c>
      <c r="H3" s="11" t="s">
        <v>247</v>
      </c>
      <c r="I3" s="3"/>
      <c r="J3" s="3"/>
      <c r="K3" s="3"/>
      <c r="L3" s="3"/>
      <c r="M3" s="3"/>
    </row>
    <row r="4" spans="1:13" x14ac:dyDescent="0.25">
      <c r="B4" s="5" t="s">
        <v>177</v>
      </c>
      <c r="C4" s="5" t="s">
        <v>234</v>
      </c>
      <c r="D4" s="5" t="s">
        <v>199</v>
      </c>
      <c r="E4" s="5" t="s">
        <v>201</v>
      </c>
      <c r="F4" s="5" t="s">
        <v>201</v>
      </c>
      <c r="H4" s="11" t="s">
        <v>203</v>
      </c>
      <c r="I4" s="3"/>
      <c r="J4" s="3"/>
      <c r="K4" s="3"/>
      <c r="L4" s="3"/>
      <c r="M4" s="3"/>
    </row>
    <row r="5" spans="1:13" x14ac:dyDescent="0.25">
      <c r="H5" s="3" t="s">
        <v>204</v>
      </c>
      <c r="I5" s="3"/>
      <c r="J5" s="3"/>
      <c r="K5" s="3"/>
      <c r="L5" s="3"/>
      <c r="M5" s="3"/>
    </row>
    <row r="6" spans="1:13" ht="18" x14ac:dyDescent="0.35">
      <c r="A6" t="s">
        <v>160</v>
      </c>
      <c r="B6" s="5" t="s">
        <v>231</v>
      </c>
      <c r="C6" s="5" t="s">
        <v>105</v>
      </c>
      <c r="D6" s="5">
        <v>0.95386602687639499</v>
      </c>
      <c r="E6" s="5">
        <f>AVERAGE(D6:D8)</f>
        <v>0.84122835348103397</v>
      </c>
      <c r="F6" s="5">
        <f>_xlfn.STDEV.S(D6:D8)</f>
        <v>0.1119910135310699</v>
      </c>
      <c r="H6" s="3" t="s">
        <v>206</v>
      </c>
      <c r="I6" s="3"/>
      <c r="J6" s="3"/>
      <c r="K6" s="3"/>
      <c r="L6" s="3"/>
      <c r="M6" s="3"/>
    </row>
    <row r="7" spans="1:13" x14ac:dyDescent="0.25">
      <c r="C7" s="5" t="s">
        <v>104</v>
      </c>
      <c r="D7" s="5">
        <v>0.72989540031515832</v>
      </c>
      <c r="H7" s="3" t="s">
        <v>205</v>
      </c>
      <c r="I7" s="3"/>
      <c r="J7" s="3"/>
      <c r="K7" s="3"/>
      <c r="L7" s="3"/>
      <c r="M7" s="3"/>
    </row>
    <row r="8" spans="1:13" x14ac:dyDescent="0.25">
      <c r="C8" s="5" t="s">
        <v>103</v>
      </c>
      <c r="D8" s="5">
        <v>0.83992363325154884</v>
      </c>
      <c r="H8" s="3" t="s">
        <v>207</v>
      </c>
      <c r="I8" s="3"/>
      <c r="J8" s="3"/>
      <c r="K8" s="3"/>
      <c r="L8" s="3"/>
      <c r="M8" s="3"/>
    </row>
    <row r="9" spans="1:13" x14ac:dyDescent="0.25">
      <c r="C9" s="5" t="s">
        <v>102</v>
      </c>
      <c r="D9" s="5">
        <v>2.6728598541176831</v>
      </c>
      <c r="E9" s="5">
        <f>AVERAGE(D9:D11)</f>
        <v>2.4516130080463459</v>
      </c>
      <c r="F9" s="5">
        <f>_xlfn.STDEV.S(D9:D11)</f>
        <v>0.1980916076722683</v>
      </c>
      <c r="H9" s="3" t="s">
        <v>426</v>
      </c>
      <c r="I9" s="3"/>
      <c r="J9" s="3"/>
      <c r="K9" s="3"/>
      <c r="L9" s="3"/>
      <c r="M9" s="3"/>
    </row>
    <row r="10" spans="1:13" x14ac:dyDescent="0.25">
      <c r="C10" s="5" t="s">
        <v>101</v>
      </c>
      <c r="D10" s="5">
        <v>2.391265422724218</v>
      </c>
    </row>
    <row r="11" spans="1:13" x14ac:dyDescent="0.25">
      <c r="C11" s="5" t="s">
        <v>100</v>
      </c>
      <c r="D11" s="5">
        <v>2.2907137472971359</v>
      </c>
    </row>
    <row r="12" spans="1:13" x14ac:dyDescent="0.25">
      <c r="C12" s="5" t="s">
        <v>99</v>
      </c>
      <c r="D12" s="5">
        <v>1.5084833370055299</v>
      </c>
      <c r="E12" s="5">
        <f>AVERAGE(D12:D14)</f>
        <v>1.4914458980527847</v>
      </c>
      <c r="F12" s="5">
        <f>_xlfn.STDEV.S(D12:D14)</f>
        <v>0.35976384350422391</v>
      </c>
    </row>
    <row r="13" spans="1:13" x14ac:dyDescent="0.25">
      <c r="C13" s="5" t="s">
        <v>98</v>
      </c>
      <c r="D13" s="5">
        <v>1.8423883271702199</v>
      </c>
    </row>
    <row r="14" spans="1:13" x14ac:dyDescent="0.25">
      <c r="C14" s="5" t="s">
        <v>97</v>
      </c>
      <c r="D14" s="5">
        <v>1.1234660299826047</v>
      </c>
    </row>
    <row r="15" spans="1:13" x14ac:dyDescent="0.25">
      <c r="C15" s="5" t="s">
        <v>96</v>
      </c>
      <c r="D15" s="5">
        <v>3.2571763580629747</v>
      </c>
      <c r="E15" s="5">
        <f>AVERAGE(D15:D17)</f>
        <v>3.0050832173497777</v>
      </c>
      <c r="F15" s="5">
        <f>_xlfn.STDEV.S(D15:D17)</f>
        <v>0.22351722135576657</v>
      </c>
    </row>
    <row r="16" spans="1:13" x14ac:dyDescent="0.25">
      <c r="C16" s="5" t="s">
        <v>95</v>
      </c>
      <c r="D16" s="5">
        <v>2.9269609054289645</v>
      </c>
    </row>
    <row r="17" spans="2:6" x14ac:dyDescent="0.25">
      <c r="C17" s="5" t="s">
        <v>94</v>
      </c>
      <c r="D17" s="5">
        <v>2.8311123885573939</v>
      </c>
    </row>
    <row r="18" spans="2:6" x14ac:dyDescent="0.25">
      <c r="C18" s="5" t="s">
        <v>93</v>
      </c>
      <c r="D18" s="5">
        <v>2.5577573183567455</v>
      </c>
      <c r="E18" s="5">
        <f>AVERAGE(D18:D20)</f>
        <v>1.8564283928333907</v>
      </c>
      <c r="F18" s="5">
        <f>_xlfn.STDEV.S(D18:D20)</f>
        <v>0.61402791350713692</v>
      </c>
    </row>
    <row r="19" spans="2:6" x14ac:dyDescent="0.25">
      <c r="C19" s="5" t="s">
        <v>92</v>
      </c>
      <c r="D19" s="5">
        <v>1.5959503050632939</v>
      </c>
    </row>
    <row r="20" spans="2:6" x14ac:dyDescent="0.25">
      <c r="C20" s="5" t="s">
        <v>91</v>
      </c>
      <c r="D20" s="5">
        <v>1.4155775550801315</v>
      </c>
    </row>
    <row r="21" spans="2:6" x14ac:dyDescent="0.25">
      <c r="C21" s="5" t="s">
        <v>90</v>
      </c>
      <c r="D21" s="5">
        <v>1.9415355557155496</v>
      </c>
      <c r="E21" s="5">
        <f>AVERAGE(D21:D23)</f>
        <v>1.4860370082992425</v>
      </c>
      <c r="F21" s="5">
        <f>_xlfn.STDEV.S(D21:D23)</f>
        <v>0.42597555342560323</v>
      </c>
    </row>
    <row r="22" spans="2:6" x14ac:dyDescent="0.25">
      <c r="C22" s="5" t="s">
        <v>89</v>
      </c>
      <c r="D22" s="5">
        <v>1.4190545753651567</v>
      </c>
    </row>
    <row r="23" spans="2:6" x14ac:dyDescent="0.25">
      <c r="C23" s="5" t="s">
        <v>88</v>
      </c>
      <c r="D23" s="5">
        <v>1.0975208938170209</v>
      </c>
    </row>
    <row r="24" spans="2:6" x14ac:dyDescent="0.25">
      <c r="B24" s="5" t="s">
        <v>235</v>
      </c>
      <c r="C24" s="5" t="s">
        <v>105</v>
      </c>
      <c r="D24" s="5">
        <v>17.842830047191669</v>
      </c>
      <c r="E24" s="5">
        <f>AVERAGE(D24:D26)</f>
        <v>16.32937059499422</v>
      </c>
      <c r="F24" s="5">
        <f>_xlfn.STDEV.S(D24:D26)</f>
        <v>1.4147318005036313</v>
      </c>
    </row>
    <row r="25" spans="2:6" x14ac:dyDescent="0.25">
      <c r="C25" s="5" t="s">
        <v>104</v>
      </c>
      <c r="D25" s="5">
        <v>15.040150087499331</v>
      </c>
    </row>
    <row r="26" spans="2:6" x14ac:dyDescent="0.25">
      <c r="C26" s="5" t="s">
        <v>103</v>
      </c>
      <c r="D26" s="5">
        <v>16.105131650291671</v>
      </c>
    </row>
    <row r="27" spans="2:6" x14ac:dyDescent="0.25">
      <c r="C27" s="5" t="s">
        <v>102</v>
      </c>
      <c r="D27" s="5" t="s">
        <v>248</v>
      </c>
      <c r="E27" s="5">
        <f>AVERAGE(D28:D29)</f>
        <v>20.074289387076529</v>
      </c>
      <c r="F27" s="5">
        <f>_xlfn.STDEV.S(D28:D29)</f>
        <v>6.8733038390555441</v>
      </c>
    </row>
    <row r="28" spans="2:6" x14ac:dyDescent="0.25">
      <c r="C28" s="5" t="s">
        <v>101</v>
      </c>
      <c r="D28" s="5">
        <v>15.214129633324832</v>
      </c>
    </row>
    <row r="29" spans="2:6" x14ac:dyDescent="0.25">
      <c r="C29" s="5" t="s">
        <v>100</v>
      </c>
      <c r="D29" s="5">
        <v>24.934449140828228</v>
      </c>
    </row>
    <row r="30" spans="2:6" x14ac:dyDescent="0.25">
      <c r="C30" s="5" t="s">
        <v>99</v>
      </c>
      <c r="D30" s="5">
        <v>17.687974854626709</v>
      </c>
      <c r="E30" s="5">
        <f>AVERAGE(D30:D32)</f>
        <v>17.005512059148788</v>
      </c>
      <c r="F30" s="5">
        <f>_xlfn.STDEV.S(D30:D32)</f>
        <v>0.62852539389825224</v>
      </c>
    </row>
    <row r="31" spans="2:6" x14ac:dyDescent="0.25">
      <c r="C31" s="5" t="s">
        <v>98</v>
      </c>
      <c r="D31" s="5">
        <v>16.450440603501356</v>
      </c>
    </row>
    <row r="32" spans="2:6" x14ac:dyDescent="0.25">
      <c r="C32" s="5" t="s">
        <v>97</v>
      </c>
      <c r="D32" s="5">
        <v>16.878120719318296</v>
      </c>
    </row>
    <row r="33" spans="1:6" x14ac:dyDescent="0.25">
      <c r="C33" s="5" t="s">
        <v>96</v>
      </c>
      <c r="D33" s="5">
        <v>12.217272496966883</v>
      </c>
      <c r="E33" s="5">
        <f>AVERAGE(D33:D35)</f>
        <v>14.210634316137119</v>
      </c>
      <c r="F33" s="5">
        <f>_xlfn.STDEV.S(D33:D35)</f>
        <v>1.9120357063113542</v>
      </c>
    </row>
    <row r="34" spans="1:6" x14ac:dyDescent="0.25">
      <c r="C34" s="5" t="s">
        <v>95</v>
      </c>
      <c r="D34" s="5">
        <v>14.385267760173379</v>
      </c>
    </row>
    <row r="35" spans="1:6" x14ac:dyDescent="0.25">
      <c r="C35" s="5" t="s">
        <v>94</v>
      </c>
      <c r="D35" s="5">
        <v>16.029362691271096</v>
      </c>
    </row>
    <row r="36" spans="1:6" x14ac:dyDescent="0.25">
      <c r="C36" s="5" t="s">
        <v>93</v>
      </c>
      <c r="D36" s="5">
        <v>14.63109877991327</v>
      </c>
      <c r="E36" s="5">
        <f>AVERAGE(D36:D38)</f>
        <v>16.659377279795596</v>
      </c>
      <c r="F36" s="5">
        <f>_xlfn.STDEV.S(D36:D38)</f>
        <v>2.7429783325440278</v>
      </c>
    </row>
    <row r="37" spans="1:6" x14ac:dyDescent="0.25">
      <c r="C37" s="5" t="s">
        <v>92</v>
      </c>
      <c r="D37" s="5">
        <v>15.566742959086046</v>
      </c>
    </row>
    <row r="38" spans="1:6" x14ac:dyDescent="0.25">
      <c r="C38" s="5" t="s">
        <v>91</v>
      </c>
      <c r="D38" s="5">
        <v>19.780290100387475</v>
      </c>
    </row>
    <row r="39" spans="1:6" x14ac:dyDescent="0.25">
      <c r="C39" s="5" t="s">
        <v>90</v>
      </c>
      <c r="D39" s="5">
        <v>14.484822419418176</v>
      </c>
      <c r="E39" s="5">
        <f>AVERAGE(D39:D41)</f>
        <v>14.017730680736436</v>
      </c>
      <c r="F39" s="5">
        <f>_xlfn.STDEV.S(D39:D41)</f>
        <v>1.7877914565254609</v>
      </c>
    </row>
    <row r="40" spans="1:6" x14ac:dyDescent="0.25">
      <c r="C40" s="5" t="s">
        <v>89</v>
      </c>
      <c r="D40" s="5">
        <v>12.042758019145365</v>
      </c>
    </row>
    <row r="41" spans="1:6" x14ac:dyDescent="0.25">
      <c r="C41" s="5" t="s">
        <v>88</v>
      </c>
      <c r="D41" s="5">
        <v>15.525611603645771</v>
      </c>
    </row>
    <row r="43" spans="1:6" x14ac:dyDescent="0.25">
      <c r="A43" t="s">
        <v>153</v>
      </c>
      <c r="B43" s="5" t="s">
        <v>236</v>
      </c>
      <c r="C43" s="5" t="s">
        <v>105</v>
      </c>
      <c r="D43" s="5">
        <v>1.2021402236841598</v>
      </c>
      <c r="E43" s="5">
        <f>AVERAGE(D43:D45)</f>
        <v>1.3653481556303948</v>
      </c>
      <c r="F43" s="5">
        <f>_xlfn.STDEV.S(D43:D45)</f>
        <v>0.21791845487110306</v>
      </c>
    </row>
    <row r="44" spans="1:6" x14ac:dyDescent="0.25">
      <c r="C44" s="5" t="s">
        <v>104</v>
      </c>
      <c r="D44" s="5">
        <v>1.6128160151602002</v>
      </c>
    </row>
    <row r="45" spans="1:6" x14ac:dyDescent="0.25">
      <c r="C45" s="5" t="s">
        <v>103</v>
      </c>
      <c r="D45" s="5">
        <v>1.2810882280468241</v>
      </c>
    </row>
    <row r="46" spans="1:6" x14ac:dyDescent="0.25">
      <c r="C46" s="5" t="s">
        <v>102</v>
      </c>
      <c r="D46" s="5">
        <v>4.6948318219821834</v>
      </c>
      <c r="E46" s="5">
        <f>AVERAGE(D46:D48)</f>
        <v>3.5097850057754965</v>
      </c>
      <c r="F46" s="5">
        <f>_xlfn.STDEV.S(D46:D48)</f>
        <v>1.251341759046765</v>
      </c>
    </row>
    <row r="47" spans="1:6" x14ac:dyDescent="0.25">
      <c r="C47" s="5" t="s">
        <v>101</v>
      </c>
      <c r="D47" s="5">
        <v>2.2012977504821927</v>
      </c>
    </row>
    <row r="48" spans="1:6" x14ac:dyDescent="0.25">
      <c r="C48" s="5" t="s">
        <v>100</v>
      </c>
      <c r="D48" s="5">
        <v>3.6332254448621133</v>
      </c>
    </row>
    <row r="49" spans="2:6" x14ac:dyDescent="0.25">
      <c r="C49" s="5" t="s">
        <v>99</v>
      </c>
      <c r="D49" s="5">
        <v>2.0699831409921905</v>
      </c>
      <c r="E49" s="5">
        <f>AVERAGE(D49:D51)</f>
        <v>1.9776482080770801</v>
      </c>
      <c r="F49" s="5">
        <f>_xlfn.STDEV.S(D49:D51)</f>
        <v>0.17479667295004878</v>
      </c>
    </row>
    <row r="50" spans="2:6" x14ac:dyDescent="0.25">
      <c r="C50" s="5" t="s">
        <v>98</v>
      </c>
      <c r="D50" s="5">
        <v>2.0869142386434221</v>
      </c>
    </row>
    <row r="51" spans="2:6" x14ac:dyDescent="0.25">
      <c r="C51" s="5" t="s">
        <v>97</v>
      </c>
      <c r="D51" s="5">
        <v>1.7760472445956277</v>
      </c>
    </row>
    <row r="52" spans="2:6" x14ac:dyDescent="0.25">
      <c r="C52" s="5" t="s">
        <v>96</v>
      </c>
      <c r="D52" s="5">
        <v>2.6902549059965661</v>
      </c>
      <c r="E52" s="5">
        <f>AVERAGE(D52:D54)</f>
        <v>2.5530557136522893</v>
      </c>
      <c r="F52" s="5">
        <f>_xlfn.STDEV.S(D52:D54)</f>
        <v>0.32928402975067306</v>
      </c>
    </row>
    <row r="53" spans="2:6" x14ac:dyDescent="0.25">
      <c r="C53" s="5" t="s">
        <v>95</v>
      </c>
      <c r="D53" s="5">
        <v>2.1773563642013536</v>
      </c>
    </row>
    <row r="54" spans="2:6" x14ac:dyDescent="0.25">
      <c r="C54" s="5" t="s">
        <v>94</v>
      </c>
      <c r="D54" s="5">
        <v>2.7915558707589492</v>
      </c>
    </row>
    <row r="55" spans="2:6" x14ac:dyDescent="0.25">
      <c r="C55" s="5" t="s">
        <v>93</v>
      </c>
      <c r="D55" s="5">
        <v>1.9407749979006805</v>
      </c>
      <c r="E55" s="5">
        <f>AVERAGE(D55:D57)</f>
        <v>2.6168991944809057</v>
      </c>
      <c r="F55" s="5">
        <f>_xlfn.STDEV.S(D55:D57)</f>
        <v>0.59385241590398397</v>
      </c>
    </row>
    <row r="56" spans="2:6" x14ac:dyDescent="0.25">
      <c r="C56" s="5" t="s">
        <v>92</v>
      </c>
      <c r="D56" s="5">
        <v>2.8559524801629599</v>
      </c>
    </row>
    <row r="57" spans="2:6" x14ac:dyDescent="0.25">
      <c r="C57" s="5" t="s">
        <v>91</v>
      </c>
      <c r="D57" s="5">
        <v>3.0539701053790762</v>
      </c>
    </row>
    <row r="58" spans="2:6" x14ac:dyDescent="0.25">
      <c r="C58" s="5" t="s">
        <v>90</v>
      </c>
      <c r="D58" s="5">
        <v>2.0144523013243063</v>
      </c>
      <c r="E58" s="5">
        <f>AVERAGE(D58:D60)</f>
        <v>2.1225398490910088</v>
      </c>
      <c r="F58" s="5">
        <f>_xlfn.STDEV.S(D58:D60)</f>
        <v>9.5484595175696726E-2</v>
      </c>
    </row>
    <row r="59" spans="2:6" x14ac:dyDescent="0.25">
      <c r="C59" s="5" t="s">
        <v>89</v>
      </c>
      <c r="D59" s="5">
        <v>2.1577390102374991</v>
      </c>
    </row>
    <row r="60" spans="2:6" x14ac:dyDescent="0.25">
      <c r="C60" s="5" t="s">
        <v>88</v>
      </c>
      <c r="D60" s="5">
        <v>2.1954282357112214</v>
      </c>
    </row>
    <row r="61" spans="2:6" x14ac:dyDescent="0.25">
      <c r="B61" s="5" t="s">
        <v>237</v>
      </c>
      <c r="C61" s="5" t="s">
        <v>105</v>
      </c>
      <c r="D61" s="5" t="s">
        <v>248</v>
      </c>
      <c r="E61" s="5">
        <f>AVERAGE(D62:D63)</f>
        <v>25.148639431644895</v>
      </c>
      <c r="F61" s="5">
        <f>_xlfn.STDEV.S(D62:D63)</f>
        <v>0.41344290021981644</v>
      </c>
    </row>
    <row r="62" spans="2:6" x14ac:dyDescent="0.25">
      <c r="C62" s="5" t="s">
        <v>104</v>
      </c>
      <c r="D62" s="5">
        <v>24.856291153266028</v>
      </c>
    </row>
    <row r="63" spans="2:6" x14ac:dyDescent="0.25">
      <c r="C63" s="5" t="s">
        <v>103</v>
      </c>
      <c r="D63" s="5">
        <v>25.440987710023759</v>
      </c>
    </row>
    <row r="64" spans="2:6" x14ac:dyDescent="0.25">
      <c r="C64" s="5" t="s">
        <v>102</v>
      </c>
      <c r="D64" s="5">
        <v>19.189637429016749</v>
      </c>
      <c r="E64" s="5">
        <f>AVERAGE(D64:D66)</f>
        <v>19.367273912943876</v>
      </c>
      <c r="F64" s="5">
        <f>_xlfn.STDEV.S(D64:D66)</f>
        <v>0.34413176167004284</v>
      </c>
    </row>
    <row r="65" spans="1:6" x14ac:dyDescent="0.25">
      <c r="C65" s="5" t="s">
        <v>101</v>
      </c>
      <c r="D65" s="5">
        <v>19.763924299222541</v>
      </c>
    </row>
    <row r="66" spans="1:6" x14ac:dyDescent="0.25">
      <c r="C66" s="5" t="s">
        <v>100</v>
      </c>
      <c r="D66" s="5">
        <v>19.148260010592342</v>
      </c>
    </row>
    <row r="67" spans="1:6" x14ac:dyDescent="0.25">
      <c r="C67" s="5" t="s">
        <v>99</v>
      </c>
      <c r="D67" s="5">
        <v>19.905113377586943</v>
      </c>
      <c r="E67" s="5">
        <f>AVERAGE(D67:D69)</f>
        <v>17.576453242820996</v>
      </c>
      <c r="F67" s="5">
        <f>_xlfn.STDEV.S(D67:D69)</f>
        <v>2.3536649327527583</v>
      </c>
    </row>
    <row r="68" spans="1:6" x14ac:dyDescent="0.25">
      <c r="C68" s="5" t="s">
        <v>98</v>
      </c>
      <c r="D68" s="5">
        <v>15.198556078721097</v>
      </c>
    </row>
    <row r="69" spans="1:6" x14ac:dyDescent="0.25">
      <c r="C69" s="5" t="s">
        <v>97</v>
      </c>
      <c r="D69" s="5">
        <v>17.625690272154948</v>
      </c>
    </row>
    <row r="70" spans="1:6" x14ac:dyDescent="0.25">
      <c r="C70" s="5" t="s">
        <v>96</v>
      </c>
      <c r="D70" s="5">
        <v>16.11594044290004</v>
      </c>
      <c r="E70" s="5">
        <f>AVERAGE(D70:D72)</f>
        <v>15.131519224395312</v>
      </c>
      <c r="F70" s="5">
        <f>_xlfn.STDEV.S(D70:D72)</f>
        <v>0.88321848081162269</v>
      </c>
    </row>
    <row r="71" spans="1:6" x14ac:dyDescent="0.25">
      <c r="C71" s="5" t="s">
        <v>95</v>
      </c>
      <c r="D71" s="5">
        <v>14.870092135493604</v>
      </c>
    </row>
    <row r="72" spans="1:6" x14ac:dyDescent="0.25">
      <c r="C72" s="5" t="s">
        <v>94</v>
      </c>
      <c r="D72" s="5">
        <v>14.408525094792294</v>
      </c>
    </row>
    <row r="73" spans="1:6" x14ac:dyDescent="0.25">
      <c r="C73" s="5" t="s">
        <v>93</v>
      </c>
      <c r="D73" s="5">
        <v>23.709568606168844</v>
      </c>
      <c r="E73" s="5">
        <f>AVERAGE(D73:D75)</f>
        <v>26.579874031079537</v>
      </c>
      <c r="F73" s="5">
        <f>_xlfn.STDEV.S(D73:D75)</f>
        <v>7.1030886872015042</v>
      </c>
    </row>
    <row r="74" spans="1:6" x14ac:dyDescent="0.25">
      <c r="C74" s="5" t="s">
        <v>92</v>
      </c>
      <c r="D74" s="5">
        <v>34.668963846787818</v>
      </c>
    </row>
    <row r="75" spans="1:6" x14ac:dyDescent="0.25">
      <c r="C75" s="5" t="s">
        <v>91</v>
      </c>
      <c r="D75" s="5">
        <v>21.36108964028195</v>
      </c>
    </row>
    <row r="76" spans="1:6" x14ac:dyDescent="0.25">
      <c r="C76" s="5" t="s">
        <v>90</v>
      </c>
      <c r="D76" s="5">
        <v>20.60175821868792</v>
      </c>
      <c r="E76" s="5">
        <f>AVERAGE(D76:D78)</f>
        <v>26.516611416374115</v>
      </c>
      <c r="F76" s="5">
        <f>_xlfn.STDEV.S(D76:D78)</f>
        <v>5.1759491747893307</v>
      </c>
    </row>
    <row r="77" spans="1:6" x14ac:dyDescent="0.25">
      <c r="C77" s="5" t="s">
        <v>89</v>
      </c>
      <c r="D77" s="5">
        <v>30.216556430725049</v>
      </c>
    </row>
    <row r="78" spans="1:6" x14ac:dyDescent="0.25">
      <c r="C78" s="5" t="s">
        <v>88</v>
      </c>
      <c r="D78" s="5">
        <v>28.731519599709376</v>
      </c>
    </row>
    <row r="80" spans="1:6" x14ac:dyDescent="0.25">
      <c r="A80" t="s">
        <v>146</v>
      </c>
      <c r="B80" s="5" t="s">
        <v>238</v>
      </c>
      <c r="C80" s="5" t="s">
        <v>105</v>
      </c>
      <c r="D80" s="5">
        <v>1.0273062426783584</v>
      </c>
      <c r="E80" s="5">
        <f>AVERAGE(D80:D82)</f>
        <v>0.9821888941833814</v>
      </c>
      <c r="F80" s="5">
        <f>_xlfn.STDEV.S(D80:D82)</f>
        <v>5.6574817891126485E-2</v>
      </c>
    </row>
    <row r="81" spans="3:6" x14ac:dyDescent="0.25">
      <c r="C81" s="5" t="s">
        <v>104</v>
      </c>
      <c r="D81" s="5">
        <v>0.91871532450646243</v>
      </c>
    </row>
    <row r="82" spans="3:6" x14ac:dyDescent="0.25">
      <c r="C82" s="5" t="s">
        <v>103</v>
      </c>
      <c r="D82" s="5">
        <v>1.0005451153653231</v>
      </c>
    </row>
    <row r="83" spans="3:6" x14ac:dyDescent="0.25">
      <c r="C83" s="5" t="s">
        <v>102</v>
      </c>
      <c r="D83" s="5">
        <v>1.6041299622801679</v>
      </c>
      <c r="E83" s="5">
        <f>AVERAGE(D83:D85)</f>
        <v>1.5995827663508155</v>
      </c>
      <c r="F83" s="5">
        <f>_xlfn.STDEV.S(D83:D85)</f>
        <v>0.19460880500617456</v>
      </c>
    </row>
    <row r="84" spans="3:6" x14ac:dyDescent="0.25">
      <c r="C84" s="5" t="s">
        <v>101</v>
      </c>
      <c r="D84" s="5">
        <v>1.7918781259379963</v>
      </c>
    </row>
    <row r="85" spans="3:6" x14ac:dyDescent="0.25">
      <c r="C85" s="5" t="s">
        <v>100</v>
      </c>
      <c r="D85" s="5">
        <v>1.4027402108342824</v>
      </c>
    </row>
    <row r="86" spans="3:6" x14ac:dyDescent="0.25">
      <c r="C86" s="5" t="s">
        <v>99</v>
      </c>
      <c r="D86" s="5">
        <v>1.4134206808232805</v>
      </c>
      <c r="E86" s="5">
        <f>AVERAGE(D86:D88)</f>
        <v>1.5162660751035417</v>
      </c>
      <c r="F86" s="5">
        <f>_xlfn.STDEV.S(D86:D88)</f>
        <v>8.907822408184167E-2</v>
      </c>
    </row>
    <row r="87" spans="3:6" x14ac:dyDescent="0.25">
      <c r="C87" s="5" t="s">
        <v>98</v>
      </c>
      <c r="D87" s="5">
        <v>1.5691200870511219</v>
      </c>
    </row>
    <row r="88" spans="3:6" x14ac:dyDescent="0.25">
      <c r="C88" s="5" t="s">
        <v>97</v>
      </c>
      <c r="D88" s="5">
        <v>1.5662574574362225</v>
      </c>
    </row>
    <row r="89" spans="3:6" x14ac:dyDescent="0.25">
      <c r="C89" s="5" t="s">
        <v>96</v>
      </c>
      <c r="D89" s="5">
        <v>1.4839158265546031</v>
      </c>
      <c r="E89" s="5">
        <f>AVERAGE(D89:D91)</f>
        <v>1.655877744545253</v>
      </c>
      <c r="F89" s="5">
        <f>_xlfn.STDEV.S(D89:D91)</f>
        <v>0.25322962860767256</v>
      </c>
    </row>
    <row r="90" spans="3:6" x14ac:dyDescent="0.25">
      <c r="C90" s="5" t="s">
        <v>95</v>
      </c>
      <c r="D90" s="5">
        <v>1.5370488676549126</v>
      </c>
    </row>
    <row r="91" spans="3:6" x14ac:dyDescent="0.25">
      <c r="C91" s="5" t="s">
        <v>94</v>
      </c>
      <c r="D91" s="5">
        <v>1.9466685394262428</v>
      </c>
    </row>
    <row r="92" spans="3:6" x14ac:dyDescent="0.25">
      <c r="C92" s="5" t="s">
        <v>93</v>
      </c>
      <c r="D92" s="5">
        <v>1.3201015585408786</v>
      </c>
      <c r="E92" s="5">
        <f>AVERAGE(D92:D94)</f>
        <v>1.4249183875607698</v>
      </c>
      <c r="F92" s="5">
        <f>_xlfn.STDEV.S(D92:D94)</f>
        <v>0.30173915985470867</v>
      </c>
    </row>
    <row r="93" spans="3:6" x14ac:dyDescent="0.25">
      <c r="C93" s="5" t="s">
        <v>92</v>
      </c>
      <c r="D93" s="5">
        <v>1.7650881525948732</v>
      </c>
    </row>
    <row r="94" spans="3:6" x14ac:dyDescent="0.25">
      <c r="C94" s="5" t="s">
        <v>91</v>
      </c>
      <c r="D94" s="5">
        <v>1.1895654515465572</v>
      </c>
    </row>
    <row r="95" spans="3:6" x14ac:dyDescent="0.25">
      <c r="C95" s="5" t="s">
        <v>90</v>
      </c>
      <c r="D95" s="5">
        <v>1.8344609785306878</v>
      </c>
      <c r="E95" s="5">
        <f>AVERAGE(D95:D97)</f>
        <v>1.7696963368534007</v>
      </c>
      <c r="F95" s="5">
        <f>_xlfn.STDEV.S(D95:D97)</f>
        <v>0.4169370609273918</v>
      </c>
    </row>
    <row r="96" spans="3:6" x14ac:dyDescent="0.25">
      <c r="C96" s="5" t="s">
        <v>89</v>
      </c>
      <c r="D96" s="5">
        <v>1.3241667436455919</v>
      </c>
    </row>
    <row r="97" spans="2:6" x14ac:dyDescent="0.25">
      <c r="C97" s="5" t="s">
        <v>88</v>
      </c>
      <c r="D97" s="5">
        <v>2.150461288383922</v>
      </c>
    </row>
    <row r="98" spans="2:6" x14ac:dyDescent="0.25">
      <c r="B98" s="5" t="s">
        <v>239</v>
      </c>
      <c r="C98" s="5" t="s">
        <v>105</v>
      </c>
      <c r="D98" s="5">
        <v>29.29449406354864</v>
      </c>
      <c r="E98" s="5">
        <f>AVERAGE(D98:D100)</f>
        <v>26.710116122052156</v>
      </c>
      <c r="F98" s="5">
        <f>_xlfn.STDEV.S(D98:D100)</f>
        <v>2.3922883592028907</v>
      </c>
    </row>
    <row r="99" spans="2:6" x14ac:dyDescent="0.25">
      <c r="C99" s="5" t="s">
        <v>104</v>
      </c>
      <c r="D99" s="5">
        <v>24.573068236923852</v>
      </c>
    </row>
    <row r="100" spans="2:6" x14ac:dyDescent="0.25">
      <c r="C100" s="5" t="s">
        <v>103</v>
      </c>
      <c r="D100" s="5">
        <v>26.262786065683979</v>
      </c>
    </row>
    <row r="101" spans="2:6" x14ac:dyDescent="0.25">
      <c r="C101" s="5" t="s">
        <v>102</v>
      </c>
      <c r="D101" s="5">
        <v>26.949056748562423</v>
      </c>
      <c r="E101" s="5">
        <f>AVERAGE(D101:D103)</f>
        <v>27.847879314130452</v>
      </c>
      <c r="F101" s="5">
        <f>_xlfn.STDEV.S(D101:D103)</f>
        <v>6.212061826365443</v>
      </c>
    </row>
    <row r="102" spans="2:6" x14ac:dyDescent="0.25">
      <c r="C102" s="5" t="s">
        <v>101</v>
      </c>
      <c r="D102" s="5">
        <v>34.460390517514959</v>
      </c>
    </row>
    <row r="103" spans="2:6" x14ac:dyDescent="0.25">
      <c r="C103" s="5" t="s">
        <v>100</v>
      </c>
      <c r="D103" s="5">
        <v>22.134190676313981</v>
      </c>
    </row>
    <row r="104" spans="2:6" x14ac:dyDescent="0.25">
      <c r="C104" s="5" t="s">
        <v>99</v>
      </c>
      <c r="D104" s="5">
        <v>27.3708055736946</v>
      </c>
      <c r="E104" s="5">
        <f>AVERAGE(D104:D106)</f>
        <v>28.798123075523097</v>
      </c>
      <c r="F104" s="5">
        <f>_xlfn.STDEV.S(D104:D106)</f>
        <v>1.5894709637955668</v>
      </c>
    </row>
    <row r="105" spans="2:6" x14ac:dyDescent="0.25">
      <c r="C105" s="5" t="s">
        <v>98</v>
      </c>
      <c r="D105" s="5">
        <v>28.512536357856302</v>
      </c>
    </row>
    <row r="106" spans="2:6" x14ac:dyDescent="0.25">
      <c r="C106" s="5" t="s">
        <v>97</v>
      </c>
      <c r="D106" s="5">
        <v>30.511027295018391</v>
      </c>
    </row>
    <row r="107" spans="2:6" x14ac:dyDescent="0.25">
      <c r="C107" s="5" t="s">
        <v>96</v>
      </c>
      <c r="D107" s="5">
        <v>20.322529899803989</v>
      </c>
      <c r="E107" s="5">
        <f>AVERAGE(D107:D109)</f>
        <v>20.266378756949333</v>
      </c>
      <c r="F107" s="5">
        <f>_xlfn.STDEV.S(D107:D109)</f>
        <v>1.2095004540534708</v>
      </c>
    </row>
    <row r="108" spans="2:6" x14ac:dyDescent="0.25">
      <c r="C108" s="5" t="s">
        <v>95</v>
      </c>
      <c r="D108" s="5">
        <v>21.446825686438984</v>
      </c>
    </row>
    <row r="109" spans="2:6" x14ac:dyDescent="0.25">
      <c r="C109" s="5" t="s">
        <v>94</v>
      </c>
      <c r="D109" s="5">
        <v>19.029780684605019</v>
      </c>
    </row>
    <row r="110" spans="2:6" x14ac:dyDescent="0.25">
      <c r="C110" s="5" t="s">
        <v>93</v>
      </c>
      <c r="D110" s="5">
        <v>14.928527634636634</v>
      </c>
      <c r="E110" s="5">
        <f>AVERAGE(D110:D112)</f>
        <v>32.88552821974956</v>
      </c>
      <c r="F110" s="5">
        <f>_xlfn.STDEV.S(D110:D112)</f>
        <v>16.815499988336192</v>
      </c>
    </row>
    <row r="111" spans="2:6" x14ac:dyDescent="0.25">
      <c r="C111" s="5" t="s">
        <v>92</v>
      </c>
      <c r="D111" s="5">
        <v>35.467104458713941</v>
      </c>
    </row>
    <row r="112" spans="2:6" x14ac:dyDescent="0.25">
      <c r="C112" s="5" t="s">
        <v>91</v>
      </c>
      <c r="D112" s="5">
        <v>48.260952565898108</v>
      </c>
    </row>
    <row r="113" spans="1:6" x14ac:dyDescent="0.25">
      <c r="C113" s="5" t="s">
        <v>90</v>
      </c>
      <c r="D113" s="5" t="s">
        <v>248</v>
      </c>
      <c r="E113" s="5">
        <f>AVERAGE(D114:D115)</f>
        <v>26.354845341189787</v>
      </c>
      <c r="F113" s="5">
        <f>_xlfn.STDEV.S(D114:D115)</f>
        <v>1.271756363104305</v>
      </c>
    </row>
    <row r="114" spans="1:6" x14ac:dyDescent="0.25">
      <c r="C114" s="5" t="s">
        <v>89</v>
      </c>
      <c r="D114" s="5">
        <v>25.455577792821593</v>
      </c>
    </row>
    <row r="115" spans="1:6" x14ac:dyDescent="0.25">
      <c r="C115" s="5" t="s">
        <v>88</v>
      </c>
      <c r="D115" s="5">
        <v>27.254112889557984</v>
      </c>
    </row>
    <row r="117" spans="1:6" x14ac:dyDescent="0.25">
      <c r="A117" t="s">
        <v>137</v>
      </c>
      <c r="B117" s="5" t="s">
        <v>240</v>
      </c>
      <c r="C117" s="5" t="s">
        <v>105</v>
      </c>
      <c r="D117" s="5">
        <v>1.1691485003362363</v>
      </c>
      <c r="E117" s="5">
        <f>AVERAGE(D117:D119)</f>
        <v>1.3594604602772105</v>
      </c>
      <c r="F117" s="5">
        <f>_xlfn.STDEV.S(D117:D119)</f>
        <v>0.3744536990811741</v>
      </c>
    </row>
    <row r="118" spans="1:6" x14ac:dyDescent="0.25">
      <c r="C118" s="5" t="s">
        <v>104</v>
      </c>
      <c r="D118" s="5">
        <v>1.1183849854681893</v>
      </c>
    </row>
    <row r="119" spans="1:6" x14ac:dyDescent="0.25">
      <c r="C119" s="5" t="s">
        <v>103</v>
      </c>
      <c r="D119" s="5">
        <v>1.7908478950272051</v>
      </c>
    </row>
    <row r="120" spans="1:6" x14ac:dyDescent="0.25">
      <c r="C120" s="5" t="s">
        <v>102</v>
      </c>
      <c r="D120" s="5">
        <v>2.0247917338069388</v>
      </c>
      <c r="E120" s="5">
        <f>AVERAGE(D120:D122)</f>
        <v>1.8841339341359795</v>
      </c>
      <c r="F120" s="5">
        <f>_xlfn.STDEV.S(D120:D122)</f>
        <v>0.2300271430372022</v>
      </c>
    </row>
    <row r="121" spans="1:6" x14ac:dyDescent="0.25">
      <c r="C121" s="5" t="s">
        <v>101</v>
      </c>
      <c r="D121" s="5">
        <v>2.0089306965739455</v>
      </c>
    </row>
    <row r="122" spans="1:6" x14ac:dyDescent="0.25">
      <c r="C122" s="5" t="s">
        <v>100</v>
      </c>
      <c r="D122" s="5">
        <v>1.6186793720270545</v>
      </c>
    </row>
    <row r="123" spans="1:6" x14ac:dyDescent="0.25">
      <c r="C123" s="5" t="s">
        <v>99</v>
      </c>
      <c r="D123" s="5">
        <v>1.4858816851008207</v>
      </c>
      <c r="E123" s="5">
        <f>AVERAGE(D123:D125)</f>
        <v>1.3344802350401774</v>
      </c>
      <c r="F123" s="5">
        <f>_xlfn.STDEV.S(D123:D125)</f>
        <v>0.13905932699503012</v>
      </c>
    </row>
    <row r="124" spans="1:6" x14ac:dyDescent="0.25">
      <c r="C124" s="5" t="s">
        <v>98</v>
      </c>
      <c r="D124" s="5">
        <v>1.3051011800354673</v>
      </c>
    </row>
    <row r="125" spans="1:6" x14ac:dyDescent="0.25">
      <c r="C125" s="5" t="s">
        <v>97</v>
      </c>
      <c r="D125" s="5">
        <v>1.2124578399842445</v>
      </c>
    </row>
    <row r="126" spans="1:6" x14ac:dyDescent="0.25">
      <c r="C126" s="5" t="s">
        <v>96</v>
      </c>
      <c r="D126" s="5">
        <v>1.5582998830228145</v>
      </c>
      <c r="E126" s="5">
        <f>AVERAGE(D126:D128)</f>
        <v>1.5899227571642063</v>
      </c>
      <c r="F126" s="5">
        <f>_xlfn.STDEV.S(D126:D128)</f>
        <v>0.13369002267467425</v>
      </c>
    </row>
    <row r="127" spans="1:6" x14ac:dyDescent="0.25">
      <c r="C127" s="5" t="s">
        <v>95</v>
      </c>
      <c r="D127" s="5">
        <v>1.7365891426932358</v>
      </c>
    </row>
    <row r="128" spans="1:6" x14ac:dyDescent="0.25">
      <c r="C128" s="5" t="s">
        <v>94</v>
      </c>
      <c r="D128" s="5">
        <v>1.4748792457765683</v>
      </c>
    </row>
    <row r="129" spans="2:6" x14ac:dyDescent="0.25">
      <c r="C129" s="5" t="s">
        <v>93</v>
      </c>
      <c r="D129" s="5">
        <v>1.4990547128476606</v>
      </c>
      <c r="E129" s="5">
        <f>AVERAGE(D129:D131)</f>
        <v>1.292661102082912</v>
      </c>
      <c r="F129" s="5">
        <f>_xlfn.STDEV.S(D129:D131)</f>
        <v>0.66996262738637924</v>
      </c>
    </row>
    <row r="130" spans="2:6" x14ac:dyDescent="0.25">
      <c r="C130" s="5" t="s">
        <v>92</v>
      </c>
      <c r="D130" s="5">
        <v>1.8351431488949381</v>
      </c>
    </row>
    <row r="131" spans="2:6" x14ac:dyDescent="0.25">
      <c r="C131" s="5" t="s">
        <v>91</v>
      </c>
      <c r="D131" s="5">
        <v>0.54378544450613719</v>
      </c>
    </row>
    <row r="132" spans="2:6" x14ac:dyDescent="0.25">
      <c r="C132" s="5" t="s">
        <v>90</v>
      </c>
      <c r="D132" s="5">
        <v>1.5722920461941801</v>
      </c>
      <c r="E132" s="5">
        <f>AVERAGE(D132:D134)</f>
        <v>1.5903233753821944</v>
      </c>
      <c r="F132" s="5">
        <f>_xlfn.STDEV.S(D132:D134)</f>
        <v>0.55114754239038788</v>
      </c>
    </row>
    <row r="133" spans="2:6" x14ac:dyDescent="0.25">
      <c r="C133" s="5" t="s">
        <v>89</v>
      </c>
      <c r="D133" s="5">
        <v>2.1502653207604361</v>
      </c>
    </row>
    <row r="134" spans="2:6" x14ac:dyDescent="0.25">
      <c r="C134" s="5" t="s">
        <v>88</v>
      </c>
      <c r="D134" s="5">
        <v>1.0484127591919674</v>
      </c>
    </row>
    <row r="135" spans="2:6" x14ac:dyDescent="0.25">
      <c r="B135" s="5" t="s">
        <v>241</v>
      </c>
      <c r="C135" s="5" t="s">
        <v>105</v>
      </c>
      <c r="D135" s="5">
        <v>36.725699358014623</v>
      </c>
      <c r="E135" s="5">
        <f>AVERAGE(D135:D137)</f>
        <v>32.415598199716214</v>
      </c>
      <c r="F135" s="5">
        <f>_xlfn.STDEV.S(D135:D137)</f>
        <v>5.6561557465736083</v>
      </c>
    </row>
    <row r="136" spans="2:6" x14ac:dyDescent="0.25">
      <c r="C136" s="5" t="s">
        <v>104</v>
      </c>
      <c r="D136" s="5">
        <v>26.01091600907133</v>
      </c>
    </row>
    <row r="137" spans="2:6" x14ac:dyDescent="0.25">
      <c r="C137" s="5" t="s">
        <v>103</v>
      </c>
      <c r="D137" s="5">
        <v>34.510179232062697</v>
      </c>
    </row>
    <row r="138" spans="2:6" x14ac:dyDescent="0.25">
      <c r="C138" s="5" t="s">
        <v>102</v>
      </c>
      <c r="D138" s="5">
        <v>36.551434558457323</v>
      </c>
      <c r="E138" s="5">
        <f>AVERAGE(D138:D140)</f>
        <v>31.531666474820472</v>
      </c>
      <c r="F138" s="5">
        <f>_xlfn.STDEV.S(D138:D140)</f>
        <v>4.3784597825623228</v>
      </c>
    </row>
    <row r="139" spans="2:6" x14ac:dyDescent="0.25">
      <c r="C139" s="5" t="s">
        <v>101</v>
      </c>
      <c r="D139" s="5">
        <v>29.543660155645167</v>
      </c>
    </row>
    <row r="140" spans="2:6" x14ac:dyDescent="0.25">
      <c r="C140" s="5" t="s">
        <v>100</v>
      </c>
      <c r="D140" s="5">
        <v>28.499904710358937</v>
      </c>
    </row>
    <row r="141" spans="2:6" x14ac:dyDescent="0.25">
      <c r="C141" s="5" t="s">
        <v>99</v>
      </c>
      <c r="D141" s="5">
        <v>16.120828326058732</v>
      </c>
      <c r="E141" s="5">
        <f>AVERAGE(D141:D143)</f>
        <v>15.054013120239096</v>
      </c>
      <c r="F141" s="5">
        <f>_xlfn.STDEV.S(D141:D143)</f>
        <v>0.98152619432487609</v>
      </c>
    </row>
    <row r="142" spans="2:6" x14ac:dyDescent="0.25">
      <c r="C142" s="5" t="s">
        <v>98</v>
      </c>
      <c r="D142" s="5">
        <v>14.852000534823331</v>
      </c>
    </row>
    <row r="143" spans="2:6" x14ac:dyDescent="0.25">
      <c r="C143" s="5" t="s">
        <v>97</v>
      </c>
      <c r="D143" s="5">
        <v>14.189210499835228</v>
      </c>
    </row>
    <row r="144" spans="2:6" x14ac:dyDescent="0.25">
      <c r="C144" s="5" t="s">
        <v>96</v>
      </c>
      <c r="D144" s="5">
        <v>17.207750332399616</v>
      </c>
      <c r="E144" s="5">
        <f>AVERAGE(D144:D146)</f>
        <v>16.840547148633668</v>
      </c>
      <c r="F144" s="5">
        <f>_xlfn.STDEV.S(D144:D146)</f>
        <v>0.7334388111336384</v>
      </c>
    </row>
    <row r="145" spans="1:6" x14ac:dyDescent="0.25">
      <c r="C145" s="5" t="s">
        <v>95</v>
      </c>
      <c r="D145" s="5">
        <v>15.996034173847328</v>
      </c>
    </row>
    <row r="146" spans="1:6" x14ac:dyDescent="0.25">
      <c r="C146" s="5" t="s">
        <v>94</v>
      </c>
      <c r="D146" s="5">
        <v>17.317856939654057</v>
      </c>
    </row>
    <row r="147" spans="1:6" x14ac:dyDescent="0.25">
      <c r="C147" s="5" t="s">
        <v>93</v>
      </c>
      <c r="D147" s="5">
        <v>8.278283692461212</v>
      </c>
      <c r="E147" s="5">
        <f>AVERAGE(D147:D148)</f>
        <v>12.558799423903601</v>
      </c>
      <c r="F147" s="5">
        <f>_xlfn.STDEV.S(D147:D148)</f>
        <v>6.0535634013572146</v>
      </c>
    </row>
    <row r="148" spans="1:6" x14ac:dyDescent="0.25">
      <c r="C148" s="5" t="s">
        <v>92</v>
      </c>
      <c r="D148" s="5">
        <v>16.839315155345989</v>
      </c>
    </row>
    <row r="149" spans="1:6" x14ac:dyDescent="0.25">
      <c r="C149" s="5" t="s">
        <v>91</v>
      </c>
      <c r="D149" s="5" t="s">
        <v>248</v>
      </c>
    </row>
    <row r="150" spans="1:6" x14ac:dyDescent="0.25">
      <c r="C150" s="5" t="s">
        <v>90</v>
      </c>
      <c r="D150" s="5">
        <v>13.1559861430576</v>
      </c>
      <c r="E150" s="5">
        <f>AVERAGE(D150:D152)</f>
        <v>14.174591963003015</v>
      </c>
      <c r="F150" s="5">
        <f>_xlfn.STDEV.S(D150:D152)</f>
        <v>1.1967631877004901</v>
      </c>
    </row>
    <row r="151" spans="1:6" x14ac:dyDescent="0.25">
      <c r="C151" s="5" t="s">
        <v>89</v>
      </c>
      <c r="D151" s="5">
        <v>13.87514660242732</v>
      </c>
    </row>
    <row r="152" spans="1:6" x14ac:dyDescent="0.25">
      <c r="C152" s="5" t="s">
        <v>88</v>
      </c>
      <c r="D152" s="5">
        <v>15.492643143524127</v>
      </c>
    </row>
    <row r="154" spans="1:6" x14ac:dyDescent="0.25">
      <c r="A154" t="s">
        <v>242</v>
      </c>
      <c r="B154" s="5" t="s">
        <v>243</v>
      </c>
      <c r="C154" s="5" t="s">
        <v>105</v>
      </c>
      <c r="D154" s="5">
        <v>0.7934782450993646</v>
      </c>
      <c r="E154" s="5">
        <f>AVERAGE(D154:D156)</f>
        <v>0.72726286042971766</v>
      </c>
      <c r="F154" s="5">
        <f>_xlfn.STDEV.S(D154:D156)</f>
        <v>7.4054287295950413E-2</v>
      </c>
    </row>
    <row r="155" spans="1:6" x14ac:dyDescent="0.25">
      <c r="C155" s="5" t="s">
        <v>104</v>
      </c>
      <c r="D155" s="5">
        <v>0.64729708883742587</v>
      </c>
    </row>
    <row r="156" spans="1:6" x14ac:dyDescent="0.25">
      <c r="C156" s="5" t="s">
        <v>103</v>
      </c>
      <c r="D156" s="5">
        <v>0.74101324735236207</v>
      </c>
    </row>
    <row r="157" spans="1:6" x14ac:dyDescent="0.25">
      <c r="C157" s="5" t="s">
        <v>102</v>
      </c>
      <c r="D157" s="5" t="s">
        <v>248</v>
      </c>
      <c r="E157" s="5" t="s">
        <v>249</v>
      </c>
      <c r="F157" s="5" t="s">
        <v>249</v>
      </c>
    </row>
    <row r="158" spans="1:6" x14ac:dyDescent="0.25">
      <c r="C158" s="5" t="s">
        <v>101</v>
      </c>
      <c r="D158" s="5" t="s">
        <v>248</v>
      </c>
    </row>
    <row r="159" spans="1:6" x14ac:dyDescent="0.25">
      <c r="C159" s="5" t="s">
        <v>100</v>
      </c>
      <c r="D159" s="5" t="s">
        <v>248</v>
      </c>
    </row>
    <row r="160" spans="1:6" x14ac:dyDescent="0.25">
      <c r="C160" s="5" t="s">
        <v>99</v>
      </c>
      <c r="D160" s="5">
        <v>1.6216952711674795</v>
      </c>
      <c r="E160" s="5">
        <f>AVERAGE(D160:D162)</f>
        <v>1.6774386317554058</v>
      </c>
      <c r="F160" s="5">
        <f>_xlfn.STDEV.S(D160:D162)</f>
        <v>0.35271506369655303</v>
      </c>
    </row>
    <row r="161" spans="2:6" x14ac:dyDescent="0.25">
      <c r="C161" s="5" t="s">
        <v>98</v>
      </c>
      <c r="D161" s="5">
        <v>1.3559145128885377</v>
      </c>
    </row>
    <row r="162" spans="2:6" x14ac:dyDescent="0.25">
      <c r="C162" s="5" t="s">
        <v>97</v>
      </c>
      <c r="D162" s="5">
        <v>2.0547061112102005</v>
      </c>
    </row>
    <row r="163" spans="2:6" x14ac:dyDescent="0.25">
      <c r="C163" s="5" t="s">
        <v>96</v>
      </c>
      <c r="D163" s="5">
        <v>1.9285424255493451</v>
      </c>
      <c r="E163" s="5">
        <f>AVERAGE(D163:D165)</f>
        <v>2.0970823755207602</v>
      </c>
      <c r="F163" s="5">
        <f>_xlfn.STDEV.S(D163:D165)</f>
        <v>0.181550557324789</v>
      </c>
    </row>
    <row r="164" spans="2:6" x14ac:dyDescent="0.25">
      <c r="C164" s="5" t="s">
        <v>95</v>
      </c>
      <c r="D164" s="5">
        <v>2.0733879174154448</v>
      </c>
    </row>
    <row r="165" spans="2:6" x14ac:dyDescent="0.25">
      <c r="C165" s="5" t="s">
        <v>94</v>
      </c>
      <c r="D165" s="5">
        <v>2.2893167835974917</v>
      </c>
    </row>
    <row r="166" spans="2:6" x14ac:dyDescent="0.25">
      <c r="C166" s="5" t="s">
        <v>93</v>
      </c>
      <c r="D166" s="5">
        <v>1.5001131515121948</v>
      </c>
      <c r="E166" s="5">
        <f>AVERAGE(D166:D168)</f>
        <v>1.4644009865047867</v>
      </c>
      <c r="F166" s="5">
        <f>_xlfn.STDEV.S(D166:D168)</f>
        <v>0.15781091554668503</v>
      </c>
    </row>
    <row r="167" spans="2:6" x14ac:dyDescent="0.25">
      <c r="C167" s="5" t="s">
        <v>92</v>
      </c>
      <c r="D167" s="5">
        <v>1.601295561571723</v>
      </c>
    </row>
    <row r="168" spans="2:6" x14ac:dyDescent="0.25">
      <c r="C168" s="5" t="s">
        <v>91</v>
      </c>
      <c r="D168" s="5">
        <v>1.2917942464304417</v>
      </c>
    </row>
    <row r="169" spans="2:6" x14ac:dyDescent="0.25">
      <c r="C169" s="5" t="s">
        <v>90</v>
      </c>
      <c r="D169" s="5">
        <v>1.9784599103574798</v>
      </c>
      <c r="E169" s="5">
        <f>AVERAGE(D169:D170)</f>
        <v>1.3983659683011982</v>
      </c>
      <c r="F169" s="5">
        <f>_xlfn.STDEV.S(D169:D170)</f>
        <v>0.82037672030646547</v>
      </c>
    </row>
    <row r="170" spans="2:6" x14ac:dyDescent="0.25">
      <c r="C170" s="5" t="s">
        <v>89</v>
      </c>
      <c r="D170" s="5">
        <v>0.81827202624491646</v>
      </c>
    </row>
    <row r="171" spans="2:6" x14ac:dyDescent="0.25">
      <c r="C171" s="5" t="s">
        <v>88</v>
      </c>
      <c r="D171" s="5" t="s">
        <v>248</v>
      </c>
    </row>
    <row r="172" spans="2:6" x14ac:dyDescent="0.25">
      <c r="B172" s="5" t="s">
        <v>244</v>
      </c>
      <c r="C172" s="5" t="s">
        <v>105</v>
      </c>
      <c r="D172" s="5">
        <v>26.961029619240453</v>
      </c>
      <c r="E172" s="5">
        <f>AVERAGE(D172:D174)</f>
        <v>29.028947728769367</v>
      </c>
      <c r="F172" s="5">
        <f>_xlfn.STDEV.S(D172:D174)</f>
        <v>4.5857671248663845</v>
      </c>
    </row>
    <row r="173" spans="2:6" x14ac:dyDescent="0.25">
      <c r="C173" s="5" t="s">
        <v>104</v>
      </c>
      <c r="D173" s="5">
        <v>34.28452331547004</v>
      </c>
    </row>
    <row r="174" spans="2:6" x14ac:dyDescent="0.25">
      <c r="C174" s="5" t="s">
        <v>103</v>
      </c>
      <c r="D174" s="5">
        <v>25.841290251597606</v>
      </c>
    </row>
    <row r="175" spans="2:6" x14ac:dyDescent="0.25">
      <c r="C175" s="5" t="s">
        <v>102</v>
      </c>
      <c r="D175" s="5" t="s">
        <v>248</v>
      </c>
    </row>
    <row r="176" spans="2:6" x14ac:dyDescent="0.25">
      <c r="C176" s="5" t="s">
        <v>101</v>
      </c>
      <c r="D176" s="5" t="s">
        <v>248</v>
      </c>
    </row>
    <row r="177" spans="3:6" x14ac:dyDescent="0.25">
      <c r="C177" s="5" t="s">
        <v>100</v>
      </c>
      <c r="D177" s="5" t="s">
        <v>248</v>
      </c>
    </row>
    <row r="178" spans="3:6" x14ac:dyDescent="0.25">
      <c r="C178" s="5" t="s">
        <v>99</v>
      </c>
      <c r="D178" s="5">
        <v>24.585830111957989</v>
      </c>
      <c r="E178" s="5">
        <f>AVERAGE(D178:D180)</f>
        <v>24.181868906431777</v>
      </c>
      <c r="F178" s="5">
        <f>_xlfn.STDEV.S(D178:D180)</f>
        <v>0.5358410037182213</v>
      </c>
    </row>
    <row r="179" spans="3:6" x14ac:dyDescent="0.25">
      <c r="C179" s="5" t="s">
        <v>98</v>
      </c>
      <c r="D179" s="5">
        <v>24.385766474537842</v>
      </c>
    </row>
    <row r="180" spans="3:6" x14ac:dyDescent="0.25">
      <c r="C180" s="5" t="s">
        <v>97</v>
      </c>
      <c r="D180" s="5">
        <v>23.574010132799494</v>
      </c>
    </row>
    <row r="181" spans="3:6" x14ac:dyDescent="0.25">
      <c r="C181" s="5" t="s">
        <v>96</v>
      </c>
      <c r="D181" s="5">
        <v>19.096893108565673</v>
      </c>
      <c r="E181" s="5">
        <f>AVERAGE(D181:D183)</f>
        <v>18.312655092216104</v>
      </c>
      <c r="F181" s="5">
        <f>_xlfn.STDEV.S(D181:D183)</f>
        <v>1.2877574012624751</v>
      </c>
    </row>
    <row r="182" spans="3:6" x14ac:dyDescent="0.25">
      <c r="C182" s="5" t="s">
        <v>95</v>
      </c>
      <c r="D182" s="5">
        <v>19.014632594770763</v>
      </c>
    </row>
    <row r="183" spans="3:6" x14ac:dyDescent="0.25">
      <c r="C183" s="5" t="s">
        <v>94</v>
      </c>
      <c r="D183" s="5">
        <v>16.82643957331187</v>
      </c>
    </row>
    <row r="184" spans="3:6" x14ac:dyDescent="0.25">
      <c r="C184" s="5" t="s">
        <v>93</v>
      </c>
      <c r="D184" s="5">
        <v>11.282311221901095</v>
      </c>
      <c r="E184" s="5">
        <f>AVERAGE(D184:D186)</f>
        <v>14.262891110484958</v>
      </c>
      <c r="F184" s="5">
        <f>_xlfn.STDEV.S(D184:D186)</f>
        <v>3.8793995502275767</v>
      </c>
    </row>
    <row r="185" spans="3:6" x14ac:dyDescent="0.25">
      <c r="C185" s="5" t="s">
        <v>92</v>
      </c>
      <c r="D185" s="5">
        <v>12.857175440809087</v>
      </c>
    </row>
    <row r="186" spans="3:6" x14ac:dyDescent="0.25">
      <c r="C186" s="5" t="s">
        <v>91</v>
      </c>
      <c r="D186" s="5">
        <v>18.649186668744687</v>
      </c>
    </row>
    <row r="187" spans="3:6" x14ac:dyDescent="0.25">
      <c r="C187" s="5" t="s">
        <v>90</v>
      </c>
      <c r="D187" s="5">
        <v>10.580328543770962</v>
      </c>
      <c r="E187" s="5">
        <f>AVERAGE(D187:D188)</f>
        <v>10.290417543140638</v>
      </c>
      <c r="F187" s="5">
        <f>_xlfn.STDEV.S(D187:D188)</f>
        <v>0.40999606897255947</v>
      </c>
    </row>
    <row r="188" spans="3:6" x14ac:dyDescent="0.25">
      <c r="C188" s="5" t="s">
        <v>89</v>
      </c>
      <c r="D188" s="5">
        <v>10.000506542510314</v>
      </c>
    </row>
    <row r="189" spans="3:6" x14ac:dyDescent="0.25">
      <c r="C189" s="5" t="s">
        <v>88</v>
      </c>
      <c r="D189" s="5" t="s">
        <v>248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8"/>
  <sheetViews>
    <sheetView workbookViewId="0">
      <selection activeCell="D10" sqref="D10"/>
    </sheetView>
  </sheetViews>
  <sheetFormatPr defaultRowHeight="15" x14ac:dyDescent="0.25"/>
  <sheetData>
    <row r="1" spans="1:1" x14ac:dyDescent="0.25">
      <c r="A1" s="3" t="s">
        <v>245</v>
      </c>
    </row>
    <row r="4" spans="1:1" x14ac:dyDescent="0.25">
      <c r="A4" t="s">
        <v>428</v>
      </c>
    </row>
    <row r="5" spans="1:1" x14ac:dyDescent="0.25">
      <c r="A5" t="s">
        <v>429</v>
      </c>
    </row>
    <row r="6" spans="1:1" x14ac:dyDescent="0.25">
      <c r="A6" t="s">
        <v>430</v>
      </c>
    </row>
    <row r="7" spans="1:1" x14ac:dyDescent="0.25">
      <c r="A7" t="s">
        <v>431</v>
      </c>
    </row>
    <row r="8" spans="1:1" x14ac:dyDescent="0.25">
      <c r="A8" t="s">
        <v>427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4"/>
  <sheetViews>
    <sheetView tabSelected="1" workbookViewId="0">
      <selection activeCell="J9" sqref="J9"/>
    </sheetView>
  </sheetViews>
  <sheetFormatPr defaultRowHeight="15" x14ac:dyDescent="0.25"/>
  <sheetData>
    <row r="1" spans="1:1" ht="18.75" x14ac:dyDescent="0.35">
      <c r="A1" s="3" t="s">
        <v>455</v>
      </c>
    </row>
    <row r="4" spans="1:1" x14ac:dyDescent="0.25">
      <c r="A4" t="s">
        <v>246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J101"/>
  <sheetViews>
    <sheetView topLeftCell="A64" zoomScale="66" zoomScaleNormal="66" workbookViewId="0">
      <selection activeCell="B3" sqref="B3"/>
    </sheetView>
  </sheetViews>
  <sheetFormatPr defaultColWidth="12.42578125" defaultRowHeight="15" x14ac:dyDescent="0.2"/>
  <cols>
    <col min="1" max="1" width="3.42578125" style="18" customWidth="1"/>
    <col min="2" max="2" width="59.85546875" style="19" customWidth="1"/>
    <col min="3" max="3" width="20.140625" style="18" customWidth="1"/>
    <col min="4" max="4" width="34.28515625" style="18" customWidth="1"/>
    <col min="5" max="5" width="17.5703125" style="18" customWidth="1"/>
    <col min="6" max="6" width="15" style="18" customWidth="1"/>
    <col min="7" max="7" width="13.7109375" style="18" customWidth="1"/>
    <col min="8" max="8" width="25.28515625" style="18" customWidth="1"/>
    <col min="9" max="9" width="29.140625" style="18" customWidth="1"/>
    <col min="10" max="10" width="25.28515625" style="18" customWidth="1"/>
    <col min="11" max="16384" width="12.42578125" style="18"/>
  </cols>
  <sheetData>
    <row r="1" spans="1:10" ht="15.75" x14ac:dyDescent="0.25">
      <c r="A1" s="16"/>
      <c r="B1" s="17" t="s">
        <v>265</v>
      </c>
      <c r="C1" s="16"/>
      <c r="D1" s="16" t="s">
        <v>266</v>
      </c>
      <c r="E1" s="16"/>
      <c r="F1" s="16"/>
      <c r="G1" s="16"/>
      <c r="H1" s="16"/>
      <c r="I1" s="16"/>
      <c r="J1" s="16"/>
    </row>
    <row r="2" spans="1:10" ht="15.75" x14ac:dyDescent="0.25">
      <c r="A2" s="16"/>
      <c r="B2" s="19" t="s">
        <v>267</v>
      </c>
      <c r="D2" s="18" t="s">
        <v>268</v>
      </c>
      <c r="E2" s="20"/>
    </row>
    <row r="3" spans="1:10" x14ac:dyDescent="0.2">
      <c r="A3" s="16"/>
    </row>
    <row r="4" spans="1:10" x14ac:dyDescent="0.2">
      <c r="A4" s="16"/>
    </row>
    <row r="5" spans="1:10" ht="15.75" x14ac:dyDescent="0.25">
      <c r="A5" s="16"/>
      <c r="B5" s="17" t="s">
        <v>269</v>
      </c>
      <c r="E5" s="21"/>
    </row>
    <row r="6" spans="1:10" ht="15.75" x14ac:dyDescent="0.25">
      <c r="A6" s="16"/>
      <c r="B6" s="17"/>
      <c r="E6" s="21"/>
    </row>
    <row r="7" spans="1:10" x14ac:dyDescent="0.2">
      <c r="A7" s="16"/>
    </row>
    <row r="8" spans="1:10" x14ac:dyDescent="0.2">
      <c r="A8" s="16"/>
      <c r="B8" s="19" t="s">
        <v>270</v>
      </c>
      <c r="C8" s="19" t="s">
        <v>271</v>
      </c>
      <c r="D8" s="19" t="s">
        <v>272</v>
      </c>
    </row>
    <row r="9" spans="1:10" x14ac:dyDescent="0.2">
      <c r="A9" s="16"/>
      <c r="B9" s="22"/>
      <c r="C9" s="22"/>
      <c r="D9" s="22"/>
    </row>
    <row r="10" spans="1:10" x14ac:dyDescent="0.2">
      <c r="A10" s="16"/>
      <c r="B10" s="23" t="s">
        <v>273</v>
      </c>
      <c r="C10" s="23">
        <v>0.89500000000000002</v>
      </c>
      <c r="D10" s="18" t="s">
        <v>274</v>
      </c>
      <c r="E10" s="24" t="s">
        <v>275</v>
      </c>
    </row>
    <row r="11" spans="1:10" ht="15.75" x14ac:dyDescent="0.25">
      <c r="A11" s="16"/>
      <c r="B11" s="23"/>
      <c r="C11" s="23"/>
      <c r="E11" s="21"/>
    </row>
    <row r="12" spans="1:10" ht="19.5" x14ac:dyDescent="0.35">
      <c r="A12" s="16"/>
      <c r="B12" s="23" t="s">
        <v>276</v>
      </c>
      <c r="C12" s="23">
        <v>436</v>
      </c>
      <c r="D12" s="18" t="s">
        <v>277</v>
      </c>
      <c r="E12" s="24" t="s">
        <v>278</v>
      </c>
    </row>
    <row r="13" spans="1:10" ht="15.75" x14ac:dyDescent="0.25">
      <c r="A13" s="16"/>
      <c r="B13" s="23"/>
      <c r="C13" s="23"/>
      <c r="E13" s="21"/>
    </row>
    <row r="14" spans="1:10" ht="20.25" x14ac:dyDescent="0.35">
      <c r="A14" s="16"/>
      <c r="B14" s="23" t="s">
        <v>279</v>
      </c>
      <c r="C14" s="23">
        <v>2.13</v>
      </c>
      <c r="D14" s="18" t="s">
        <v>280</v>
      </c>
      <c r="E14" s="24" t="s">
        <v>281</v>
      </c>
    </row>
    <row r="15" spans="1:10" ht="15.75" x14ac:dyDescent="0.25">
      <c r="A15" s="16"/>
      <c r="B15" s="23"/>
      <c r="C15" s="23"/>
      <c r="E15" s="21"/>
    </row>
    <row r="16" spans="1:10" ht="20.25" x14ac:dyDescent="0.35">
      <c r="A16" s="16"/>
      <c r="B16" s="23" t="s">
        <v>282</v>
      </c>
      <c r="C16" s="23">
        <v>510</v>
      </c>
      <c r="D16" s="18" t="s">
        <v>283</v>
      </c>
      <c r="E16" s="18" t="s">
        <v>284</v>
      </c>
    </row>
    <row r="17" spans="1:5" x14ac:dyDescent="0.2">
      <c r="A17" s="16"/>
      <c r="B17" s="23"/>
      <c r="C17" s="23"/>
    </row>
    <row r="18" spans="1:5" x14ac:dyDescent="0.2">
      <c r="A18" s="16"/>
      <c r="C18" s="19"/>
    </row>
    <row r="19" spans="1:5" ht="15.75" x14ac:dyDescent="0.25">
      <c r="A19" s="16"/>
      <c r="B19" s="17" t="s">
        <v>285</v>
      </c>
      <c r="C19" s="19"/>
      <c r="E19" s="18" t="s">
        <v>286</v>
      </c>
    </row>
    <row r="20" spans="1:5" ht="19.5" x14ac:dyDescent="0.35">
      <c r="A20" s="16"/>
      <c r="B20" s="5"/>
      <c r="C20" s="19"/>
      <c r="E20" s="18" t="s">
        <v>287</v>
      </c>
    </row>
    <row r="21" spans="1:5" x14ac:dyDescent="0.2">
      <c r="A21" s="16"/>
      <c r="B21" s="25" t="s">
        <v>270</v>
      </c>
      <c r="C21" s="25" t="s">
        <v>271</v>
      </c>
      <c r="D21" s="25" t="s">
        <v>272</v>
      </c>
    </row>
    <row r="22" spans="1:5" x14ac:dyDescent="0.2">
      <c r="A22" s="16"/>
      <c r="B22" s="26"/>
      <c r="C22" s="26"/>
      <c r="D22" s="26"/>
    </row>
    <row r="23" spans="1:5" ht="19.5" x14ac:dyDescent="0.35">
      <c r="A23" s="16"/>
      <c r="B23" s="19" t="s">
        <v>288</v>
      </c>
      <c r="C23" s="19">
        <v>10</v>
      </c>
      <c r="D23" s="21" t="s">
        <v>277</v>
      </c>
      <c r="E23" s="18" t="s">
        <v>289</v>
      </c>
    </row>
    <row r="24" spans="1:5" x14ac:dyDescent="0.2">
      <c r="A24" s="16"/>
      <c r="B24" s="26"/>
      <c r="C24" s="26"/>
      <c r="D24" s="26"/>
    </row>
    <row r="25" spans="1:5" ht="19.5" x14ac:dyDescent="0.35">
      <c r="A25" s="16"/>
      <c r="B25" s="19" t="s">
        <v>290</v>
      </c>
      <c r="C25" s="19">
        <f>BWGM/1000</f>
        <v>0.01</v>
      </c>
      <c r="D25" s="21" t="s">
        <v>291</v>
      </c>
      <c r="E25" s="18" t="s">
        <v>292</v>
      </c>
    </row>
    <row r="26" spans="1:5" ht="15.75" x14ac:dyDescent="0.25">
      <c r="A26" s="16"/>
      <c r="C26" s="19"/>
      <c r="D26" s="21"/>
    </row>
    <row r="27" spans="1:5" ht="15.75" x14ac:dyDescent="0.25">
      <c r="A27" s="16"/>
      <c r="B27" s="19" t="s">
        <v>293</v>
      </c>
      <c r="C27" s="19">
        <v>12</v>
      </c>
      <c r="D27" s="21" t="s">
        <v>257</v>
      </c>
      <c r="E27" s="18" t="s">
        <v>294</v>
      </c>
    </row>
    <row r="28" spans="1:5" ht="15.75" x14ac:dyDescent="0.25">
      <c r="A28" s="16"/>
      <c r="C28" s="19"/>
      <c r="D28" s="21"/>
    </row>
    <row r="29" spans="1:5" ht="19.5" x14ac:dyDescent="0.35">
      <c r="A29" s="16"/>
      <c r="B29" s="19" t="s">
        <v>295</v>
      </c>
      <c r="C29" s="19">
        <v>1.4999999999999999E-2</v>
      </c>
      <c r="D29" s="18" t="s">
        <v>296</v>
      </c>
      <c r="E29" s="18" t="s">
        <v>297</v>
      </c>
    </row>
    <row r="30" spans="1:5" x14ac:dyDescent="0.2">
      <c r="A30" s="16"/>
      <c r="C30" s="19"/>
    </row>
    <row r="31" spans="1:5" ht="19.5" x14ac:dyDescent="0.35">
      <c r="A31" s="16"/>
      <c r="B31" s="19" t="s">
        <v>298</v>
      </c>
      <c r="C31" s="19">
        <v>0.25900000000000001</v>
      </c>
      <c r="D31" s="18" t="s">
        <v>299</v>
      </c>
      <c r="E31" s="18" t="s">
        <v>300</v>
      </c>
    </row>
    <row r="32" spans="1:5" x14ac:dyDescent="0.2">
      <c r="A32" s="16"/>
      <c r="C32" s="19"/>
    </row>
    <row r="33" spans="1:5" ht="16.5" x14ac:dyDescent="0.3">
      <c r="A33" s="16"/>
      <c r="B33" s="19" t="s">
        <v>301</v>
      </c>
      <c r="C33" s="19">
        <v>0.05</v>
      </c>
      <c r="D33" s="18" t="s">
        <v>299</v>
      </c>
      <c r="E33" s="18" t="s">
        <v>294</v>
      </c>
    </row>
    <row r="34" spans="1:5" x14ac:dyDescent="0.2">
      <c r="A34" s="16"/>
      <c r="C34" s="19"/>
    </row>
    <row r="35" spans="1:5" ht="19.5" x14ac:dyDescent="0.35">
      <c r="A35" s="16"/>
      <c r="B35" s="19" t="s">
        <v>302</v>
      </c>
      <c r="C35" s="19">
        <v>0.84</v>
      </c>
      <c r="D35" s="18" t="s">
        <v>299</v>
      </c>
      <c r="E35" s="18" t="s">
        <v>303</v>
      </c>
    </row>
    <row r="36" spans="1:5" x14ac:dyDescent="0.2">
      <c r="A36" s="16"/>
      <c r="C36" s="19"/>
    </row>
    <row r="37" spans="1:5" x14ac:dyDescent="0.2">
      <c r="A37" s="16"/>
    </row>
    <row r="38" spans="1:5" ht="15.75" x14ac:dyDescent="0.25">
      <c r="A38" s="16"/>
      <c r="B38" s="17" t="s">
        <v>304</v>
      </c>
    </row>
    <row r="39" spans="1:5" ht="15.75" x14ac:dyDescent="0.25">
      <c r="A39" s="16"/>
      <c r="B39" s="17"/>
    </row>
    <row r="40" spans="1:5" x14ac:dyDescent="0.2">
      <c r="A40" s="16"/>
      <c r="B40" s="19" t="s">
        <v>270</v>
      </c>
      <c r="C40" s="19" t="s">
        <v>271</v>
      </c>
      <c r="D40" s="19" t="s">
        <v>272</v>
      </c>
    </row>
    <row r="41" spans="1:5" ht="15.75" x14ac:dyDescent="0.25">
      <c r="A41" s="16"/>
      <c r="B41" s="27"/>
      <c r="C41" s="28"/>
      <c r="D41" s="29"/>
    </row>
    <row r="42" spans="1:5" ht="19.5" x14ac:dyDescent="0.35">
      <c r="A42" s="16"/>
      <c r="B42" s="23" t="s">
        <v>305</v>
      </c>
      <c r="C42" s="23">
        <v>5.76</v>
      </c>
      <c r="D42" s="18" t="s">
        <v>299</v>
      </c>
    </row>
    <row r="43" spans="1:5" x14ac:dyDescent="0.2">
      <c r="A43" s="16"/>
      <c r="B43" s="23"/>
      <c r="C43" s="23"/>
    </row>
    <row r="44" spans="1:5" ht="19.5" x14ac:dyDescent="0.35">
      <c r="A44" s="16"/>
      <c r="B44" s="19" t="s">
        <v>306</v>
      </c>
      <c r="C44" s="19">
        <v>1</v>
      </c>
      <c r="D44" s="18" t="s">
        <v>307</v>
      </c>
    </row>
    <row r="45" spans="1:5" x14ac:dyDescent="0.2">
      <c r="A45" s="16"/>
      <c r="C45" s="19"/>
    </row>
    <row r="46" spans="1:5" ht="19.5" x14ac:dyDescent="0.35">
      <c r="A46" s="16"/>
      <c r="B46" s="19" t="s">
        <v>308</v>
      </c>
      <c r="C46" s="19">
        <v>4.6E-6</v>
      </c>
      <c r="D46" s="18" t="s">
        <v>309</v>
      </c>
      <c r="E46" s="18" t="s">
        <v>310</v>
      </c>
    </row>
    <row r="47" spans="1:5" x14ac:dyDescent="0.2">
      <c r="A47" s="16"/>
      <c r="C47" s="19"/>
    </row>
    <row r="48" spans="1:5" ht="19.5" x14ac:dyDescent="0.35">
      <c r="A48" s="16"/>
      <c r="B48" s="19" t="s">
        <v>311</v>
      </c>
      <c r="C48" s="19">
        <v>9.9999999999999995E-7</v>
      </c>
      <c r="D48" s="18" t="s">
        <v>309</v>
      </c>
      <c r="E48" s="18" t="s">
        <v>310</v>
      </c>
    </row>
    <row r="49" spans="1:8" x14ac:dyDescent="0.2">
      <c r="A49" s="16"/>
      <c r="C49" s="19"/>
    </row>
    <row r="50" spans="1:8" ht="19.5" x14ac:dyDescent="0.35">
      <c r="A50" s="16"/>
      <c r="B50" s="19" t="s">
        <v>312</v>
      </c>
      <c r="C50" s="19">
        <v>0.35</v>
      </c>
      <c r="D50" s="18" t="s">
        <v>299</v>
      </c>
      <c r="E50" s="18" t="s">
        <v>313</v>
      </c>
    </row>
    <row r="51" spans="1:8" x14ac:dyDescent="0.2">
      <c r="A51" s="16"/>
      <c r="C51" s="19"/>
    </row>
    <row r="52" spans="1:8" ht="19.5" x14ac:dyDescent="0.35">
      <c r="A52" s="16"/>
      <c r="B52" s="19" t="s">
        <v>314</v>
      </c>
      <c r="C52" s="19">
        <v>0.08</v>
      </c>
      <c r="D52" s="18" t="s">
        <v>299</v>
      </c>
      <c r="E52" s="18" t="s">
        <v>315</v>
      </c>
    </row>
    <row r="53" spans="1:8" x14ac:dyDescent="0.2">
      <c r="A53" s="16"/>
      <c r="C53" s="19"/>
    </row>
    <row r="54" spans="1:8" ht="15.75" x14ac:dyDescent="0.25">
      <c r="A54" s="16"/>
      <c r="B54" s="17" t="s">
        <v>316</v>
      </c>
      <c r="E54" s="20" t="s">
        <v>317</v>
      </c>
    </row>
    <row r="55" spans="1:8" ht="15.75" x14ac:dyDescent="0.25">
      <c r="A55" s="16"/>
      <c r="B55" s="17"/>
      <c r="E55" s="20"/>
    </row>
    <row r="56" spans="1:8" x14ac:dyDescent="0.2">
      <c r="A56" s="16"/>
      <c r="B56" s="19" t="s">
        <v>270</v>
      </c>
      <c r="C56" s="19" t="s">
        <v>271</v>
      </c>
      <c r="D56" s="19" t="s">
        <v>272</v>
      </c>
    </row>
    <row r="57" spans="1:8" x14ac:dyDescent="0.2">
      <c r="A57" s="16"/>
      <c r="B57" s="22"/>
      <c r="C57" s="22"/>
      <c r="D57" s="22"/>
    </row>
    <row r="58" spans="1:8" ht="19.5" x14ac:dyDescent="0.35">
      <c r="A58" s="16"/>
      <c r="B58" s="19" t="s">
        <v>318</v>
      </c>
      <c r="C58" s="30">
        <f>10^LOGKOW</f>
        <v>575439.93733715697</v>
      </c>
      <c r="D58" s="18" t="s">
        <v>299</v>
      </c>
      <c r="E58" s="31" t="s">
        <v>319</v>
      </c>
    </row>
    <row r="59" spans="1:8" x14ac:dyDescent="0.2">
      <c r="A59" s="16"/>
      <c r="C59" s="30"/>
      <c r="E59" s="31"/>
    </row>
    <row r="60" spans="1:8" ht="19.5" x14ac:dyDescent="0.35">
      <c r="A60" s="16"/>
      <c r="B60" s="19" t="s">
        <v>320</v>
      </c>
      <c r="C60" s="30">
        <f>(10^(0.73*LOGKOW)*0.16)+VWBL</f>
        <v>2564.8515822102722</v>
      </c>
      <c r="D60" s="18" t="s">
        <v>299</v>
      </c>
      <c r="E60" s="31" t="s">
        <v>321</v>
      </c>
      <c r="H60" s="18" t="s">
        <v>322</v>
      </c>
    </row>
    <row r="61" spans="1:8" x14ac:dyDescent="0.2">
      <c r="A61" s="16"/>
      <c r="C61" s="30"/>
      <c r="E61" s="31"/>
    </row>
    <row r="62" spans="1:8" ht="19.5" x14ac:dyDescent="0.35">
      <c r="A62" s="16"/>
      <c r="B62" s="19" t="s">
        <v>323</v>
      </c>
      <c r="C62" s="30">
        <f>(VWBL/PBW)/((CHEP/2)/(10^(0.676*LOGKOW-2.215)+1))</f>
        <v>1.4984182749394158E-2</v>
      </c>
      <c r="D62" s="18" t="s">
        <v>299</v>
      </c>
      <c r="E62" s="32" t="s">
        <v>324</v>
      </c>
      <c r="H62" s="18" t="s">
        <v>325</v>
      </c>
    </row>
    <row r="63" spans="1:8" x14ac:dyDescent="0.2">
      <c r="A63" s="16"/>
      <c r="C63" s="30"/>
      <c r="E63" s="32"/>
    </row>
    <row r="64" spans="1:8" x14ac:dyDescent="0.2">
      <c r="A64" s="16"/>
      <c r="B64" s="19" t="s">
        <v>326</v>
      </c>
      <c r="C64" s="30">
        <v>1</v>
      </c>
      <c r="D64" s="18" t="s">
        <v>299</v>
      </c>
      <c r="E64" s="32" t="s">
        <v>327</v>
      </c>
      <c r="H64" s="18" t="s">
        <v>328</v>
      </c>
    </row>
    <row r="65" spans="1:8" x14ac:dyDescent="0.2">
      <c r="A65" s="16"/>
      <c r="C65" s="30"/>
      <c r="E65" s="32"/>
    </row>
    <row r="66" spans="1:8" ht="19.5" x14ac:dyDescent="0.35">
      <c r="A66" s="16"/>
      <c r="B66" s="19" t="s">
        <v>329</v>
      </c>
      <c r="C66" s="30">
        <f>VLWB*KOW</f>
        <v>28771.996866857851</v>
      </c>
      <c r="E66" s="32" t="s">
        <v>330</v>
      </c>
    </row>
    <row r="67" spans="1:8" x14ac:dyDescent="0.2">
      <c r="A67" s="16"/>
      <c r="E67" s="32"/>
    </row>
    <row r="68" spans="1:8" ht="19.5" x14ac:dyDescent="0.35">
      <c r="A68" s="16"/>
      <c r="B68" s="19" t="s">
        <v>331</v>
      </c>
      <c r="C68" s="33">
        <f>BCFP/PBW</f>
        <v>11.217801866751079</v>
      </c>
      <c r="D68" s="18" t="s">
        <v>332</v>
      </c>
      <c r="E68" s="32" t="s">
        <v>333</v>
      </c>
    </row>
    <row r="69" spans="1:8" x14ac:dyDescent="0.2">
      <c r="A69" s="16"/>
      <c r="C69" s="33"/>
      <c r="E69" s="32"/>
    </row>
    <row r="70" spans="1:8" ht="20.25" x14ac:dyDescent="0.35">
      <c r="A70" s="16"/>
      <c r="B70" s="19" t="s">
        <v>334</v>
      </c>
      <c r="C70" s="33">
        <f>RATE/CHEP</f>
        <v>0.42018779342723006</v>
      </c>
      <c r="D70" s="18" t="s">
        <v>335</v>
      </c>
      <c r="E70" s="32" t="s">
        <v>336</v>
      </c>
    </row>
    <row r="71" spans="1:8" x14ac:dyDescent="0.2">
      <c r="A71" s="16"/>
      <c r="C71" s="33"/>
      <c r="E71" s="32"/>
    </row>
    <row r="72" spans="1:8" ht="19.5" x14ac:dyDescent="0.35">
      <c r="A72" s="16"/>
      <c r="B72" s="19" t="s">
        <v>337</v>
      </c>
      <c r="C72" s="34">
        <f>CLINVITROINT*LHEP*LFBW*24</f>
        <v>77.146478873239431</v>
      </c>
      <c r="D72" s="18" t="s">
        <v>338</v>
      </c>
      <c r="E72" s="35" t="s">
        <v>339</v>
      </c>
    </row>
    <row r="73" spans="1:8" x14ac:dyDescent="0.2">
      <c r="A73" s="16"/>
      <c r="C73" s="34"/>
      <c r="E73" s="35"/>
    </row>
    <row r="74" spans="1:8" ht="19.5" x14ac:dyDescent="0.35">
      <c r="A74" s="16"/>
      <c r="B74" s="19" t="s">
        <v>340</v>
      </c>
      <c r="C74" s="34">
        <f>CLINVIVOINT*((BWGM/BWGHEP)^0)</f>
        <v>77.146478873239431</v>
      </c>
      <c r="D74" s="18" t="s">
        <v>338</v>
      </c>
      <c r="E74" s="35" t="s">
        <v>341</v>
      </c>
      <c r="H74" s="18" t="s">
        <v>342</v>
      </c>
    </row>
    <row r="75" spans="1:8" x14ac:dyDescent="0.2">
      <c r="A75" s="16"/>
      <c r="C75" s="34"/>
      <c r="E75" s="35" t="s">
        <v>343</v>
      </c>
    </row>
    <row r="76" spans="1:8" x14ac:dyDescent="0.2">
      <c r="A76" s="16"/>
      <c r="C76" s="34"/>
      <c r="E76" s="35" t="s">
        <v>344</v>
      </c>
    </row>
    <row r="77" spans="1:8" x14ac:dyDescent="0.2">
      <c r="A77" s="16"/>
      <c r="C77" s="34"/>
      <c r="E77" s="35" t="s">
        <v>345</v>
      </c>
    </row>
    <row r="78" spans="1:8" ht="19.5" x14ac:dyDescent="0.35">
      <c r="A78" s="16"/>
      <c r="B78" s="19" t="s">
        <v>346</v>
      </c>
      <c r="C78" s="34">
        <f>(((0.23*T)-0.78)*(BWGM/500)^-0.1)*24</f>
        <v>70.270562892577487</v>
      </c>
      <c r="D78" s="18" t="s">
        <v>347</v>
      </c>
      <c r="E78" s="35" t="s">
        <v>348</v>
      </c>
      <c r="H78" s="18" t="s">
        <v>349</v>
      </c>
    </row>
    <row r="79" spans="1:8" x14ac:dyDescent="0.2">
      <c r="A79" s="16"/>
      <c r="C79" s="34"/>
    </row>
    <row r="80" spans="1:8" ht="19.5" x14ac:dyDescent="0.35">
      <c r="A80" s="16"/>
      <c r="B80" s="19" t="s">
        <v>350</v>
      </c>
      <c r="C80" s="34">
        <f>QC*QHFRAC</f>
        <v>18.200075789177571</v>
      </c>
      <c r="D80" s="18" t="s">
        <v>347</v>
      </c>
      <c r="E80" s="18" t="s">
        <v>351</v>
      </c>
      <c r="H80" s="18" t="s">
        <v>300</v>
      </c>
    </row>
    <row r="81" spans="1:8" x14ac:dyDescent="0.2">
      <c r="A81" s="16"/>
      <c r="C81" s="34"/>
    </row>
    <row r="82" spans="1:8" ht="19.5" x14ac:dyDescent="0.35">
      <c r="A82" s="16"/>
      <c r="B82" s="19" t="s">
        <v>352</v>
      </c>
      <c r="C82" s="34">
        <f>QH*FU*CLINVIVOINT/(QH+(FU*CLINVIVOINT))</f>
        <v>1.0869399963475994</v>
      </c>
      <c r="D82" s="18" t="s">
        <v>347</v>
      </c>
      <c r="E82" s="18" t="s">
        <v>353</v>
      </c>
    </row>
    <row r="83" spans="1:8" x14ac:dyDescent="0.2">
      <c r="A83" s="16"/>
      <c r="C83" s="34"/>
      <c r="E83" s="18" t="s">
        <v>354</v>
      </c>
    </row>
    <row r="84" spans="1:8" x14ac:dyDescent="0.2">
      <c r="A84" s="16"/>
      <c r="C84" s="34"/>
      <c r="E84" s="18" t="s">
        <v>355</v>
      </c>
    </row>
    <row r="85" spans="1:8" ht="19.5" x14ac:dyDescent="0.35">
      <c r="A85" s="16"/>
      <c r="B85" s="19" t="s">
        <v>356</v>
      </c>
      <c r="C85" s="34">
        <f>CLH/VDBL</f>
        <v>9.6894205233667666E-2</v>
      </c>
      <c r="D85" s="18" t="s">
        <v>357</v>
      </c>
      <c r="E85" s="18" t="s">
        <v>358</v>
      </c>
    </row>
    <row r="86" spans="1:8" x14ac:dyDescent="0.2">
      <c r="A86" s="16"/>
    </row>
    <row r="87" spans="1:8" ht="19.5" x14ac:dyDescent="0.35">
      <c r="B87" s="19" t="s">
        <v>359</v>
      </c>
      <c r="C87" s="19">
        <f>CWTOT*(1/(1+CPOC*APOC*KOW+CDOC*ADOC*KOW))</f>
        <v>0.70763101323422717</v>
      </c>
      <c r="D87" s="18" t="s">
        <v>307</v>
      </c>
      <c r="E87" s="18" t="s">
        <v>360</v>
      </c>
      <c r="H87" s="16"/>
    </row>
    <row r="88" spans="1:8" x14ac:dyDescent="0.2">
      <c r="C88" s="19"/>
    </row>
    <row r="89" spans="1:8" ht="19.5" x14ac:dyDescent="0.35">
      <c r="B89" s="19" t="s">
        <v>361</v>
      </c>
      <c r="C89" s="19">
        <f>1/((0.01+1/KOW)*BWKGM^0.4)</f>
        <v>630.84771571187525</v>
      </c>
      <c r="D89" s="18" t="s">
        <v>362</v>
      </c>
      <c r="E89" s="18" t="s">
        <v>363</v>
      </c>
    </row>
    <row r="90" spans="1:8" x14ac:dyDescent="0.2">
      <c r="C90" s="19"/>
    </row>
    <row r="91" spans="1:8" ht="19.5" x14ac:dyDescent="0.35">
      <c r="B91" s="19" t="s">
        <v>364</v>
      </c>
      <c r="C91" s="19">
        <f>KONE/(VLWB*KOW)</f>
        <v>2.1925753663574941E-2</v>
      </c>
      <c r="D91" s="18" t="s">
        <v>365</v>
      </c>
      <c r="E91" s="18" t="s">
        <v>366</v>
      </c>
    </row>
    <row r="92" spans="1:8" x14ac:dyDescent="0.2">
      <c r="C92" s="19"/>
    </row>
    <row r="93" spans="1:8" ht="19.5" x14ac:dyDescent="0.35">
      <c r="B93" s="19" t="s">
        <v>367</v>
      </c>
      <c r="C93" s="19">
        <f>0.125*(0.02*BWKGM^-0.15*EXP(0.06*T))/(0.000000051*KOW+2)</f>
        <v>5.0498168641264825E-3</v>
      </c>
      <c r="D93" s="18" t="s">
        <v>365</v>
      </c>
      <c r="E93" s="18" t="s">
        <v>368</v>
      </c>
    </row>
    <row r="94" spans="1:8" ht="14.25" customHeight="1" x14ac:dyDescent="0.2">
      <c r="C94" s="19"/>
    </row>
    <row r="95" spans="1:8" ht="19.5" x14ac:dyDescent="0.35">
      <c r="B95" s="19" t="s">
        <v>369</v>
      </c>
      <c r="C95" s="19">
        <v>0</v>
      </c>
      <c r="D95" s="18" t="s">
        <v>365</v>
      </c>
      <c r="E95" s="18" t="s">
        <v>370</v>
      </c>
    </row>
    <row r="96" spans="1:8" x14ac:dyDescent="0.2">
      <c r="C96" s="19"/>
    </row>
    <row r="97" spans="2:5" ht="19.5" x14ac:dyDescent="0.35">
      <c r="B97" s="19" t="s">
        <v>371</v>
      </c>
      <c r="C97" s="19">
        <f>(KONE*CWFD)/(KTWO+KMET+KG+KE)</f>
        <v>3603.844485241345</v>
      </c>
      <c r="D97" s="18" t="s">
        <v>372</v>
      </c>
      <c r="E97" s="18" t="s">
        <v>373</v>
      </c>
    </row>
    <row r="98" spans="2:5" x14ac:dyDescent="0.2">
      <c r="C98" s="19"/>
    </row>
    <row r="99" spans="2:5" ht="19.5" x14ac:dyDescent="0.35">
      <c r="B99" s="19" t="s">
        <v>374</v>
      </c>
      <c r="C99" s="19">
        <f>CFISHSS/CWTOT</f>
        <v>3603.844485241345</v>
      </c>
      <c r="D99" s="18" t="s">
        <v>375</v>
      </c>
      <c r="E99" s="18" t="s">
        <v>376</v>
      </c>
    </row>
    <row r="100" spans="2:5" x14ac:dyDescent="0.2">
      <c r="C100" s="19"/>
    </row>
    <row r="101" spans="2:5" ht="19.5" x14ac:dyDescent="0.35">
      <c r="B101" s="19" t="s">
        <v>377</v>
      </c>
      <c r="C101" s="19">
        <f>CFISHSS/(CWFD*VLWB)</f>
        <v>101856.6009075825</v>
      </c>
      <c r="D101" s="18" t="s">
        <v>378</v>
      </c>
      <c r="E101" s="18" t="s">
        <v>379</v>
      </c>
    </row>
  </sheetData>
  <pageMargins left="0.7" right="0.7" top="0.75" bottom="0.75" header="0.3" footer="0.3"/>
  <pageSetup scale="3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21"/>
  <sheetViews>
    <sheetView workbookViewId="0">
      <selection activeCell="K23" sqref="K23"/>
    </sheetView>
  </sheetViews>
  <sheetFormatPr defaultRowHeight="15" x14ac:dyDescent="0.25"/>
  <sheetData>
    <row r="1" spans="1:1" ht="18" x14ac:dyDescent="0.35">
      <c r="A1" s="3" t="s">
        <v>193</v>
      </c>
    </row>
    <row r="2" spans="1:1" x14ac:dyDescent="0.25">
      <c r="A2" s="3" t="s">
        <v>10</v>
      </c>
    </row>
    <row r="20" spans="1:1" ht="18" x14ac:dyDescent="0.35">
      <c r="A20" t="s">
        <v>11</v>
      </c>
    </row>
    <row r="21" spans="1:1" x14ac:dyDescent="0.25">
      <c r="A21" t="s">
        <v>12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ism5.Document" shapeId="4099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8</xdr:col>
                <xdr:colOff>123825</xdr:colOff>
                <xdr:row>18</xdr:row>
                <xdr:rowOff>19050</xdr:rowOff>
              </to>
            </anchor>
          </objectPr>
        </oleObject>
      </mc:Choice>
      <mc:Fallback>
        <oleObject progId="Prism5.Document" shapeId="4099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J101"/>
  <sheetViews>
    <sheetView zoomScale="61" zoomScaleNormal="61" workbookViewId="0">
      <selection activeCell="H41" sqref="H41"/>
    </sheetView>
  </sheetViews>
  <sheetFormatPr defaultColWidth="12.42578125" defaultRowHeight="15" x14ac:dyDescent="0.2"/>
  <cols>
    <col min="1" max="1" width="3.42578125" style="18" customWidth="1"/>
    <col min="2" max="2" width="59.85546875" style="19" customWidth="1"/>
    <col min="3" max="3" width="20.140625" style="18" customWidth="1"/>
    <col min="4" max="4" width="34.28515625" style="18" customWidth="1"/>
    <col min="5" max="5" width="17.5703125" style="18" customWidth="1"/>
    <col min="6" max="6" width="15" style="18" customWidth="1"/>
    <col min="7" max="7" width="13.7109375" style="18" customWidth="1"/>
    <col min="8" max="8" width="25.28515625" style="18" customWidth="1"/>
    <col min="9" max="9" width="29.140625" style="18" customWidth="1"/>
    <col min="10" max="10" width="25.28515625" style="18" customWidth="1"/>
    <col min="11" max="16384" width="12.42578125" style="18"/>
  </cols>
  <sheetData>
    <row r="1" spans="1:10" ht="15.75" x14ac:dyDescent="0.25">
      <c r="A1" s="36"/>
      <c r="B1" s="17" t="s">
        <v>380</v>
      </c>
      <c r="C1" s="16"/>
      <c r="D1" s="16" t="s">
        <v>266</v>
      </c>
      <c r="E1" s="16"/>
      <c r="F1" s="16"/>
      <c r="G1" s="16"/>
      <c r="H1" s="16"/>
      <c r="I1" s="16"/>
      <c r="J1" s="16"/>
    </row>
    <row r="2" spans="1:10" ht="15.75" x14ac:dyDescent="0.25">
      <c r="A2" s="16"/>
      <c r="B2" s="19" t="s">
        <v>381</v>
      </c>
      <c r="D2" s="18" t="s">
        <v>268</v>
      </c>
      <c r="E2" s="20"/>
    </row>
    <row r="3" spans="1:10" x14ac:dyDescent="0.2">
      <c r="A3" s="16"/>
    </row>
    <row r="4" spans="1:10" x14ac:dyDescent="0.2">
      <c r="A4" s="16"/>
    </row>
    <row r="5" spans="1:10" ht="15.75" x14ac:dyDescent="0.25">
      <c r="A5" s="16"/>
      <c r="B5" s="17" t="s">
        <v>269</v>
      </c>
      <c r="E5" s="21"/>
    </row>
    <row r="6" spans="1:10" ht="15.75" x14ac:dyDescent="0.25">
      <c r="A6" s="16"/>
      <c r="B6" s="17"/>
      <c r="E6" s="21"/>
    </row>
    <row r="7" spans="1:10" x14ac:dyDescent="0.2">
      <c r="A7" s="16"/>
    </row>
    <row r="8" spans="1:10" x14ac:dyDescent="0.2">
      <c r="A8" s="16"/>
      <c r="B8" s="19" t="s">
        <v>270</v>
      </c>
      <c r="C8" s="19" t="s">
        <v>271</v>
      </c>
      <c r="D8" s="19" t="s">
        <v>272</v>
      </c>
    </row>
    <row r="9" spans="1:10" x14ac:dyDescent="0.2">
      <c r="A9" s="16"/>
      <c r="B9" s="22"/>
      <c r="C9" s="22"/>
      <c r="D9" s="22"/>
    </row>
    <row r="10" spans="1:10" x14ac:dyDescent="0.2">
      <c r="A10" s="16"/>
      <c r="B10" s="23" t="s">
        <v>273</v>
      </c>
      <c r="C10" s="23">
        <v>0</v>
      </c>
      <c r="D10" s="18" t="s">
        <v>274</v>
      </c>
      <c r="E10" s="24" t="s">
        <v>275</v>
      </c>
    </row>
    <row r="11" spans="1:10" ht="15.75" x14ac:dyDescent="0.25">
      <c r="A11" s="16"/>
      <c r="B11" s="23"/>
      <c r="C11" s="23"/>
      <c r="E11" s="21"/>
    </row>
    <row r="12" spans="1:10" ht="19.5" x14ac:dyDescent="0.35">
      <c r="A12" s="16"/>
      <c r="B12" s="23" t="s">
        <v>382</v>
      </c>
      <c r="C12" s="23">
        <v>373</v>
      </c>
      <c r="D12" s="18" t="s">
        <v>277</v>
      </c>
      <c r="E12" s="24" t="s">
        <v>383</v>
      </c>
    </row>
    <row r="13" spans="1:10" ht="15.75" x14ac:dyDescent="0.25">
      <c r="A13" s="16"/>
      <c r="B13" s="23"/>
      <c r="C13" s="23"/>
      <c r="E13" s="21"/>
    </row>
    <row r="14" spans="1:10" ht="19.5" x14ac:dyDescent="0.35">
      <c r="A14" s="16"/>
      <c r="B14" s="23" t="s">
        <v>384</v>
      </c>
      <c r="C14" s="23">
        <v>1</v>
      </c>
      <c r="D14" s="18" t="s">
        <v>169</v>
      </c>
      <c r="E14" s="24" t="s">
        <v>281</v>
      </c>
    </row>
    <row r="15" spans="1:10" ht="15.75" x14ac:dyDescent="0.25">
      <c r="A15" s="16"/>
      <c r="B15" s="23"/>
      <c r="C15" s="23"/>
      <c r="E15" s="21"/>
    </row>
    <row r="16" spans="1:10" ht="19.5" x14ac:dyDescent="0.35">
      <c r="A16" s="16"/>
      <c r="B16" s="23" t="s">
        <v>385</v>
      </c>
      <c r="C16" s="23">
        <v>163</v>
      </c>
      <c r="D16" s="18" t="s">
        <v>386</v>
      </c>
      <c r="E16" s="18" t="s">
        <v>387</v>
      </c>
    </row>
    <row r="17" spans="1:5" x14ac:dyDescent="0.2">
      <c r="A17" s="16"/>
      <c r="B17" s="23"/>
      <c r="C17" s="23"/>
      <c r="E17" s="18" t="s">
        <v>388</v>
      </c>
    </row>
    <row r="18" spans="1:5" x14ac:dyDescent="0.2">
      <c r="A18" s="16"/>
      <c r="C18" s="19"/>
    </row>
    <row r="19" spans="1:5" ht="15.75" x14ac:dyDescent="0.25">
      <c r="A19" s="16"/>
      <c r="B19" s="17" t="s">
        <v>285</v>
      </c>
      <c r="C19" s="19"/>
      <c r="E19" s="18" t="s">
        <v>389</v>
      </c>
    </row>
    <row r="20" spans="1:5" ht="19.5" x14ac:dyDescent="0.35">
      <c r="A20" s="16"/>
      <c r="B20" s="5"/>
      <c r="C20" s="19"/>
      <c r="E20" s="18" t="s">
        <v>390</v>
      </c>
    </row>
    <row r="21" spans="1:5" x14ac:dyDescent="0.2">
      <c r="A21" s="16"/>
      <c r="B21" s="25" t="s">
        <v>270</v>
      </c>
      <c r="C21" s="25" t="s">
        <v>271</v>
      </c>
      <c r="D21" s="25" t="s">
        <v>272</v>
      </c>
    </row>
    <row r="22" spans="1:5" x14ac:dyDescent="0.2">
      <c r="A22" s="16"/>
      <c r="B22" s="26"/>
      <c r="C22" s="26"/>
      <c r="D22" s="26"/>
    </row>
    <row r="23" spans="1:5" ht="19.5" x14ac:dyDescent="0.35">
      <c r="A23" s="16"/>
      <c r="B23" s="19" t="s">
        <v>288</v>
      </c>
      <c r="C23" s="19">
        <v>10</v>
      </c>
      <c r="D23" s="21" t="s">
        <v>277</v>
      </c>
      <c r="E23" s="18" t="s">
        <v>289</v>
      </c>
    </row>
    <row r="24" spans="1:5" x14ac:dyDescent="0.2">
      <c r="A24" s="16"/>
      <c r="B24" s="26"/>
      <c r="C24" s="26"/>
      <c r="D24" s="26"/>
    </row>
    <row r="25" spans="1:5" ht="19.5" x14ac:dyDescent="0.35">
      <c r="A25" s="16"/>
      <c r="B25" s="19" t="s">
        <v>290</v>
      </c>
      <c r="C25" s="19">
        <f>BWGM/1000</f>
        <v>0.01</v>
      </c>
      <c r="D25" s="21" t="s">
        <v>291</v>
      </c>
      <c r="E25" s="18" t="s">
        <v>292</v>
      </c>
    </row>
    <row r="26" spans="1:5" ht="15.75" x14ac:dyDescent="0.25">
      <c r="A26" s="16"/>
      <c r="C26" s="19"/>
      <c r="D26" s="21"/>
    </row>
    <row r="27" spans="1:5" ht="15.75" x14ac:dyDescent="0.25">
      <c r="A27" s="16"/>
      <c r="B27" s="19" t="s">
        <v>293</v>
      </c>
      <c r="C27" s="19">
        <v>15</v>
      </c>
      <c r="D27" s="21" t="s">
        <v>257</v>
      </c>
      <c r="E27" s="18" t="s">
        <v>294</v>
      </c>
    </row>
    <row r="28" spans="1:5" ht="15.75" x14ac:dyDescent="0.25">
      <c r="A28" s="16"/>
      <c r="C28" s="19"/>
      <c r="D28" s="21"/>
    </row>
    <row r="29" spans="1:5" ht="19.5" x14ac:dyDescent="0.35">
      <c r="A29" s="16"/>
      <c r="B29" s="19" t="s">
        <v>295</v>
      </c>
      <c r="C29" s="19">
        <v>1.4999999999999999E-2</v>
      </c>
      <c r="D29" s="18" t="s">
        <v>296</v>
      </c>
      <c r="E29" s="18" t="s">
        <v>297</v>
      </c>
    </row>
    <row r="30" spans="1:5" x14ac:dyDescent="0.2">
      <c r="A30" s="16"/>
      <c r="C30" s="19"/>
    </row>
    <row r="31" spans="1:5" ht="19.5" x14ac:dyDescent="0.35">
      <c r="A31" s="16"/>
      <c r="B31" s="19" t="s">
        <v>298</v>
      </c>
      <c r="C31" s="19">
        <v>0.25900000000000001</v>
      </c>
      <c r="D31" s="18" t="s">
        <v>299</v>
      </c>
      <c r="E31" s="18" t="s">
        <v>300</v>
      </c>
    </row>
    <row r="32" spans="1:5" x14ac:dyDescent="0.2">
      <c r="A32" s="16"/>
      <c r="C32" s="19"/>
    </row>
    <row r="33" spans="1:5" ht="16.5" x14ac:dyDescent="0.3">
      <c r="A33" s="16"/>
      <c r="B33" s="19" t="s">
        <v>301</v>
      </c>
      <c r="C33" s="19">
        <v>0.05</v>
      </c>
      <c r="D33" s="18" t="s">
        <v>299</v>
      </c>
      <c r="E33" s="18" t="s">
        <v>294</v>
      </c>
    </row>
    <row r="34" spans="1:5" x14ac:dyDescent="0.2">
      <c r="A34" s="16"/>
      <c r="C34" s="19"/>
    </row>
    <row r="35" spans="1:5" ht="19.5" x14ac:dyDescent="0.35">
      <c r="A35" s="16"/>
      <c r="B35" s="19" t="s">
        <v>302</v>
      </c>
      <c r="C35" s="19">
        <v>0.84</v>
      </c>
      <c r="D35" s="18" t="s">
        <v>299</v>
      </c>
      <c r="E35" s="18" t="s">
        <v>303</v>
      </c>
    </row>
    <row r="36" spans="1:5" x14ac:dyDescent="0.2">
      <c r="A36" s="16"/>
      <c r="C36" s="19"/>
    </row>
    <row r="37" spans="1:5" x14ac:dyDescent="0.2">
      <c r="A37" s="16"/>
    </row>
    <row r="38" spans="1:5" ht="15.75" x14ac:dyDescent="0.25">
      <c r="A38" s="16"/>
      <c r="B38" s="17" t="s">
        <v>304</v>
      </c>
    </row>
    <row r="39" spans="1:5" ht="15.75" x14ac:dyDescent="0.25">
      <c r="A39" s="16"/>
      <c r="B39" s="17"/>
    </row>
    <row r="40" spans="1:5" x14ac:dyDescent="0.2">
      <c r="A40" s="16"/>
      <c r="B40" s="19" t="s">
        <v>270</v>
      </c>
      <c r="C40" s="19" t="s">
        <v>271</v>
      </c>
      <c r="D40" s="19" t="s">
        <v>272</v>
      </c>
    </row>
    <row r="41" spans="1:5" ht="15.75" x14ac:dyDescent="0.25">
      <c r="A41" s="16"/>
      <c r="B41" s="27"/>
      <c r="C41" s="28"/>
      <c r="D41" s="29"/>
    </row>
    <row r="42" spans="1:5" ht="19.5" x14ac:dyDescent="0.35">
      <c r="A42" s="16"/>
      <c r="B42" s="23" t="s">
        <v>305</v>
      </c>
      <c r="C42" s="23">
        <v>5</v>
      </c>
      <c r="D42" s="18" t="s">
        <v>299</v>
      </c>
    </row>
    <row r="43" spans="1:5" x14ac:dyDescent="0.2">
      <c r="A43" s="16"/>
      <c r="B43" s="23"/>
      <c r="C43" s="23"/>
    </row>
    <row r="44" spans="1:5" ht="19.5" x14ac:dyDescent="0.35">
      <c r="A44" s="16"/>
      <c r="B44" s="19" t="s">
        <v>306</v>
      </c>
      <c r="C44" s="19">
        <v>1</v>
      </c>
      <c r="D44" s="18" t="s">
        <v>307</v>
      </c>
    </row>
    <row r="45" spans="1:5" x14ac:dyDescent="0.2">
      <c r="A45" s="16"/>
      <c r="C45" s="19"/>
    </row>
    <row r="46" spans="1:5" ht="19.5" x14ac:dyDescent="0.35">
      <c r="A46" s="16"/>
      <c r="B46" s="19" t="s">
        <v>308</v>
      </c>
      <c r="C46" s="19">
        <v>4.6E-6</v>
      </c>
      <c r="D46" s="18" t="s">
        <v>309</v>
      </c>
      <c r="E46" s="18" t="s">
        <v>391</v>
      </c>
    </row>
    <row r="47" spans="1:5" x14ac:dyDescent="0.2">
      <c r="A47" s="16"/>
      <c r="C47" s="19"/>
    </row>
    <row r="48" spans="1:5" ht="19.5" x14ac:dyDescent="0.35">
      <c r="A48" s="16"/>
      <c r="B48" s="19" t="s">
        <v>311</v>
      </c>
      <c r="C48" s="19">
        <v>9.9999999999999995E-7</v>
      </c>
      <c r="D48" s="18" t="s">
        <v>309</v>
      </c>
      <c r="E48" s="18" t="s">
        <v>391</v>
      </c>
    </row>
    <row r="49" spans="1:9" x14ac:dyDescent="0.2">
      <c r="A49" s="16"/>
      <c r="C49" s="19"/>
    </row>
    <row r="50" spans="1:9" ht="19.5" x14ac:dyDescent="0.35">
      <c r="A50" s="16"/>
      <c r="B50" s="19" t="s">
        <v>312</v>
      </c>
      <c r="C50" s="19">
        <v>0.35</v>
      </c>
      <c r="D50" s="18" t="s">
        <v>299</v>
      </c>
      <c r="E50" s="18" t="s">
        <v>313</v>
      </c>
    </row>
    <row r="51" spans="1:9" x14ac:dyDescent="0.2">
      <c r="A51" s="16"/>
      <c r="C51" s="19"/>
    </row>
    <row r="52" spans="1:9" ht="19.5" x14ac:dyDescent="0.35">
      <c r="A52" s="16"/>
      <c r="B52" s="19" t="s">
        <v>314</v>
      </c>
      <c r="C52" s="19">
        <v>0.08</v>
      </c>
      <c r="D52" s="18" t="s">
        <v>299</v>
      </c>
      <c r="E52" s="18" t="s">
        <v>315</v>
      </c>
    </row>
    <row r="53" spans="1:9" x14ac:dyDescent="0.2">
      <c r="A53" s="16"/>
      <c r="C53" s="19"/>
    </row>
    <row r="54" spans="1:9" ht="15.75" x14ac:dyDescent="0.25">
      <c r="A54" s="16"/>
      <c r="B54" s="17" t="s">
        <v>316</v>
      </c>
      <c r="F54" s="20" t="s">
        <v>317</v>
      </c>
    </row>
    <row r="55" spans="1:9" ht="15.75" x14ac:dyDescent="0.25">
      <c r="A55" s="16"/>
      <c r="B55" s="17"/>
      <c r="F55" s="20"/>
    </row>
    <row r="56" spans="1:9" x14ac:dyDescent="0.2">
      <c r="A56" s="16"/>
      <c r="B56" s="19" t="s">
        <v>270</v>
      </c>
      <c r="C56" s="19" t="s">
        <v>271</v>
      </c>
      <c r="D56" s="19" t="s">
        <v>272</v>
      </c>
    </row>
    <row r="57" spans="1:9" x14ac:dyDescent="0.2">
      <c r="A57" s="16"/>
      <c r="B57" s="22"/>
      <c r="C57" s="22"/>
      <c r="D57" s="22"/>
    </row>
    <row r="58" spans="1:9" ht="19.5" x14ac:dyDescent="0.35">
      <c r="A58" s="16"/>
      <c r="B58" s="19" t="s">
        <v>318</v>
      </c>
      <c r="C58" s="30">
        <f>10^LOGKOW</f>
        <v>100000</v>
      </c>
      <c r="D58" s="18" t="s">
        <v>299</v>
      </c>
      <c r="F58" s="31" t="s">
        <v>319</v>
      </c>
    </row>
    <row r="59" spans="1:9" x14ac:dyDescent="0.2">
      <c r="A59" s="16"/>
      <c r="C59" s="30"/>
      <c r="F59" s="31"/>
    </row>
    <row r="60" spans="1:9" ht="19.5" x14ac:dyDescent="0.35">
      <c r="A60" s="16"/>
      <c r="B60" s="19" t="s">
        <v>320</v>
      </c>
      <c r="C60" s="30">
        <f>(10^(0.73*LOGKOW)*0.16)+VWBL</f>
        <v>715.53374744154155</v>
      </c>
      <c r="D60" s="18" t="s">
        <v>299</v>
      </c>
      <c r="F60" s="31" t="s">
        <v>321</v>
      </c>
      <c r="I60" s="18" t="s">
        <v>322</v>
      </c>
    </row>
    <row r="61" spans="1:9" x14ac:dyDescent="0.2">
      <c r="A61" s="16"/>
      <c r="C61" s="30"/>
      <c r="F61" s="31"/>
    </row>
    <row r="62" spans="1:9" ht="19.5" x14ac:dyDescent="0.35">
      <c r="A62" s="16"/>
      <c r="B62" s="19" t="s">
        <v>323</v>
      </c>
      <c r="C62" s="30">
        <f>(VWBL/PBW)/(1/(CSNINE*10^(0.694*LOGKOW-2.158)+1))</f>
        <v>2.5253543060330685E-2</v>
      </c>
      <c r="D62" s="18" t="s">
        <v>299</v>
      </c>
      <c r="E62" s="20"/>
      <c r="F62" s="32" t="s">
        <v>392</v>
      </c>
      <c r="I62" s="18" t="s">
        <v>325</v>
      </c>
    </row>
    <row r="63" spans="1:9" ht="15.75" x14ac:dyDescent="0.25">
      <c r="A63" s="16"/>
      <c r="C63" s="30"/>
      <c r="E63" s="20"/>
      <c r="F63" s="32"/>
    </row>
    <row r="64" spans="1:9" ht="19.5" x14ac:dyDescent="0.35">
      <c r="A64" s="16"/>
      <c r="B64" s="19" t="s">
        <v>393</v>
      </c>
      <c r="C64" s="30">
        <v>1</v>
      </c>
      <c r="D64" s="18" t="s">
        <v>299</v>
      </c>
      <c r="E64" s="20"/>
      <c r="F64" s="32" t="s">
        <v>394</v>
      </c>
      <c r="I64" s="18" t="s">
        <v>328</v>
      </c>
    </row>
    <row r="65" spans="1:9" ht="15.75" x14ac:dyDescent="0.25">
      <c r="A65" s="16"/>
      <c r="C65" s="30"/>
      <c r="E65" s="20"/>
      <c r="F65" s="32"/>
    </row>
    <row r="66" spans="1:9" ht="19.5" x14ac:dyDescent="0.35">
      <c r="A66" s="16"/>
      <c r="B66" s="19" t="s">
        <v>395</v>
      </c>
      <c r="C66" s="30">
        <f>VLWB*KOW</f>
        <v>5000</v>
      </c>
      <c r="D66" s="18" t="s">
        <v>332</v>
      </c>
      <c r="E66" s="20"/>
      <c r="F66" s="32" t="s">
        <v>330</v>
      </c>
    </row>
    <row r="67" spans="1:9" x14ac:dyDescent="0.2">
      <c r="A67" s="16"/>
      <c r="F67" s="32"/>
    </row>
    <row r="68" spans="1:9" ht="19.5" x14ac:dyDescent="0.35">
      <c r="A68" s="16"/>
      <c r="B68" s="19" t="s">
        <v>331</v>
      </c>
      <c r="C68" s="33">
        <f>BCFP/PBW</f>
        <v>6.9877906078895258</v>
      </c>
      <c r="D68" s="18" t="s">
        <v>332</v>
      </c>
      <c r="F68" s="32" t="s">
        <v>333</v>
      </c>
    </row>
    <row r="69" spans="1:9" x14ac:dyDescent="0.2">
      <c r="A69" s="16"/>
      <c r="C69" s="33"/>
      <c r="F69" s="32"/>
    </row>
    <row r="70" spans="1:9" ht="19.5" x14ac:dyDescent="0.35">
      <c r="A70" s="16"/>
      <c r="B70" s="19" t="s">
        <v>334</v>
      </c>
      <c r="C70" s="33">
        <f>RATE/CSNINE</f>
        <v>0</v>
      </c>
      <c r="D70" s="18" t="s">
        <v>396</v>
      </c>
      <c r="F70" s="32" t="s">
        <v>397</v>
      </c>
    </row>
    <row r="71" spans="1:9" x14ac:dyDescent="0.2">
      <c r="A71" s="16"/>
      <c r="C71" s="33"/>
      <c r="F71" s="32"/>
    </row>
    <row r="72" spans="1:9" ht="19.5" x14ac:dyDescent="0.35">
      <c r="A72" s="16"/>
      <c r="B72" s="19" t="s">
        <v>337</v>
      </c>
      <c r="C72" s="34">
        <f>CLINVITROINT*LSNINE*LFBW*24</f>
        <v>0</v>
      </c>
      <c r="D72" s="18" t="s">
        <v>338</v>
      </c>
      <c r="F72" s="35" t="s">
        <v>398</v>
      </c>
    </row>
    <row r="73" spans="1:9" x14ac:dyDescent="0.2">
      <c r="A73" s="16"/>
      <c r="C73" s="34"/>
      <c r="F73" s="35"/>
    </row>
    <row r="74" spans="1:9" ht="19.5" x14ac:dyDescent="0.35">
      <c r="A74" s="16"/>
      <c r="B74" s="19" t="s">
        <v>399</v>
      </c>
      <c r="C74" s="34">
        <f>CLINVIVOINT*((BWGM/BWGSNINE)^0)</f>
        <v>0</v>
      </c>
      <c r="D74" s="18" t="s">
        <v>338</v>
      </c>
      <c r="F74" s="35" t="s">
        <v>400</v>
      </c>
      <c r="I74" s="18" t="s">
        <v>342</v>
      </c>
    </row>
    <row r="75" spans="1:9" x14ac:dyDescent="0.2">
      <c r="A75" s="16"/>
      <c r="C75" s="34"/>
      <c r="F75" s="35" t="s">
        <v>343</v>
      </c>
    </row>
    <row r="76" spans="1:9" x14ac:dyDescent="0.2">
      <c r="A76" s="16"/>
      <c r="C76" s="34"/>
      <c r="F76" s="35" t="s">
        <v>344</v>
      </c>
    </row>
    <row r="77" spans="1:9" x14ac:dyDescent="0.2">
      <c r="A77" s="16"/>
      <c r="C77" s="34"/>
      <c r="F77" s="35" t="s">
        <v>345</v>
      </c>
    </row>
    <row r="78" spans="1:9" ht="19.5" x14ac:dyDescent="0.35">
      <c r="A78" s="16"/>
      <c r="B78" s="19" t="s">
        <v>346</v>
      </c>
      <c r="C78" s="34">
        <f>(((0.23*T)-0.78)*(BWGM/500)^-0.1)*24</f>
        <v>94.758789355142355</v>
      </c>
      <c r="D78" s="18" t="s">
        <v>347</v>
      </c>
      <c r="F78" s="37" t="s">
        <v>401</v>
      </c>
      <c r="I78" s="18" t="s">
        <v>349</v>
      </c>
    </row>
    <row r="79" spans="1:9" x14ac:dyDescent="0.2">
      <c r="A79" s="16"/>
      <c r="C79" s="34"/>
    </row>
    <row r="80" spans="1:9" ht="19.5" x14ac:dyDescent="0.35">
      <c r="A80" s="16"/>
      <c r="B80" s="19" t="s">
        <v>350</v>
      </c>
      <c r="C80" s="34">
        <f>QC*QHFRAC</f>
        <v>24.54252644298187</v>
      </c>
      <c r="D80" s="18" t="s">
        <v>347</v>
      </c>
      <c r="F80" s="18" t="s">
        <v>351</v>
      </c>
      <c r="I80" s="18" t="s">
        <v>300</v>
      </c>
    </row>
    <row r="81" spans="1:9" x14ac:dyDescent="0.2">
      <c r="A81" s="16"/>
      <c r="C81" s="34"/>
    </row>
    <row r="82" spans="1:9" ht="19.5" x14ac:dyDescent="0.35">
      <c r="A82" s="16"/>
      <c r="B82" s="19" t="s">
        <v>352</v>
      </c>
      <c r="C82" s="34">
        <f>QH*FUONE*CLINVIVOINTTEN/(QH+(FUONE*CLINVIVOINTTEN))</f>
        <v>0</v>
      </c>
      <c r="D82" s="18" t="s">
        <v>347</v>
      </c>
      <c r="F82" s="18" t="s">
        <v>353</v>
      </c>
    </row>
    <row r="83" spans="1:9" x14ac:dyDescent="0.2">
      <c r="A83" s="16"/>
      <c r="C83" s="34"/>
      <c r="F83" s="18" t="s">
        <v>354</v>
      </c>
    </row>
    <row r="84" spans="1:9" x14ac:dyDescent="0.2">
      <c r="A84" s="16"/>
      <c r="C84" s="34"/>
      <c r="F84" s="18" t="s">
        <v>355</v>
      </c>
    </row>
    <row r="85" spans="1:9" ht="19.5" x14ac:dyDescent="0.35">
      <c r="A85" s="16"/>
      <c r="B85" s="19" t="s">
        <v>356</v>
      </c>
      <c r="C85" s="34">
        <f>CLH/VDBL</f>
        <v>0</v>
      </c>
      <c r="D85" s="18" t="s">
        <v>357</v>
      </c>
      <c r="F85" s="18" t="s">
        <v>358</v>
      </c>
    </row>
    <row r="86" spans="1:9" x14ac:dyDescent="0.2">
      <c r="A86" s="16"/>
    </row>
    <row r="87" spans="1:9" ht="19.5" x14ac:dyDescent="0.35">
      <c r="A87" s="16"/>
      <c r="B87" s="19" t="s">
        <v>359</v>
      </c>
      <c r="C87" s="19">
        <f>CWTOT*(1/(1+CDOC*ADOC*KOW+CPOC*APOC*KOW))</f>
        <v>0.93300988990483313</v>
      </c>
      <c r="D87" s="18" t="s">
        <v>307</v>
      </c>
      <c r="F87" s="18" t="s">
        <v>360</v>
      </c>
    </row>
    <row r="88" spans="1:9" x14ac:dyDescent="0.2">
      <c r="A88" s="16"/>
      <c r="C88" s="19"/>
    </row>
    <row r="89" spans="1:9" ht="19.5" x14ac:dyDescent="0.35">
      <c r="A89" s="16"/>
      <c r="B89" s="19" t="s">
        <v>361</v>
      </c>
      <c r="C89" s="19">
        <f>1/((0.01+1/KOW)*BWKGM^0.4)</f>
        <v>630.3270174627304</v>
      </c>
      <c r="D89" s="18" t="s">
        <v>362</v>
      </c>
      <c r="F89" s="18" t="s">
        <v>363</v>
      </c>
      <c r="I89" s="16"/>
    </row>
    <row r="90" spans="1:9" x14ac:dyDescent="0.2">
      <c r="C90" s="19"/>
    </row>
    <row r="91" spans="1:9" ht="19.5" x14ac:dyDescent="0.35">
      <c r="B91" s="19" t="s">
        <v>364</v>
      </c>
      <c r="C91" s="19">
        <f>KONE/(VLWB*KOW)</f>
        <v>0.12606540349254608</v>
      </c>
      <c r="D91" s="18" t="s">
        <v>365</v>
      </c>
      <c r="F91" s="18" t="s">
        <v>366</v>
      </c>
    </row>
    <row r="92" spans="1:9" x14ac:dyDescent="0.2">
      <c r="C92" s="19"/>
    </row>
    <row r="93" spans="1:9" ht="19.5" x14ac:dyDescent="0.35">
      <c r="B93" s="19" t="s">
        <v>367</v>
      </c>
      <c r="C93" s="19">
        <f>0.125*(0.02*BWKGM^-0.15*EXP(0.06*T))/(0.000000051*KOW+2)</f>
        <v>6.1188387081338481E-3</v>
      </c>
      <c r="D93" s="18" t="s">
        <v>365</v>
      </c>
      <c r="F93" s="18" t="s">
        <v>368</v>
      </c>
    </row>
    <row r="94" spans="1:9" x14ac:dyDescent="0.2">
      <c r="C94" s="19"/>
    </row>
    <row r="95" spans="1:9" ht="19.5" x14ac:dyDescent="0.35">
      <c r="B95" s="19" t="s">
        <v>369</v>
      </c>
      <c r="C95" s="19">
        <v>0</v>
      </c>
      <c r="D95" s="18" t="s">
        <v>365</v>
      </c>
      <c r="F95" s="18" t="s">
        <v>402</v>
      </c>
    </row>
    <row r="96" spans="1:9" x14ac:dyDescent="0.2">
      <c r="C96" s="19"/>
    </row>
    <row r="97" spans="2:6" ht="14.25" customHeight="1" x14ac:dyDescent="0.35">
      <c r="B97" s="19" t="s">
        <v>371</v>
      </c>
      <c r="C97" s="19">
        <f>(KONE*CWFD)/(KTWO+KMET+KG+KE)</f>
        <v>4449.1032469218098</v>
      </c>
      <c r="D97" s="18" t="s">
        <v>372</v>
      </c>
      <c r="F97" s="18" t="s">
        <v>373</v>
      </c>
    </row>
    <row r="98" spans="2:6" x14ac:dyDescent="0.2">
      <c r="C98" s="19"/>
    </row>
    <row r="99" spans="2:6" ht="19.5" x14ac:dyDescent="0.35">
      <c r="B99" s="19" t="s">
        <v>374</v>
      </c>
      <c r="C99" s="19">
        <f>CFISHSS/CWTOT</f>
        <v>4449.1032469218098</v>
      </c>
      <c r="D99" s="18" t="s">
        <v>375</v>
      </c>
      <c r="F99" s="18" t="s">
        <v>376</v>
      </c>
    </row>
    <row r="100" spans="2:6" x14ac:dyDescent="0.2">
      <c r="C100" s="19"/>
    </row>
    <row r="101" spans="2:6" ht="19.5" x14ac:dyDescent="0.35">
      <c r="B101" s="19" t="s">
        <v>377</v>
      </c>
      <c r="C101" s="19">
        <f>CFISHSS/(CWFD*VLWB)</f>
        <v>95370.977201015892</v>
      </c>
      <c r="D101" s="18" t="s">
        <v>378</v>
      </c>
      <c r="F101" s="18" t="s">
        <v>379</v>
      </c>
    </row>
  </sheetData>
  <pageMargins left="0.7" right="0.7" top="0.75" bottom="0.75" header="0.3" footer="0.3"/>
  <pageSetup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21"/>
  <sheetViews>
    <sheetView workbookViewId="0">
      <selection activeCell="H28" sqref="H28"/>
    </sheetView>
  </sheetViews>
  <sheetFormatPr defaultRowHeight="15" x14ac:dyDescent="0.25"/>
  <sheetData>
    <row r="1" spans="1:1" ht="18" x14ac:dyDescent="0.35">
      <c r="A1" s="3" t="s">
        <v>192</v>
      </c>
    </row>
    <row r="2" spans="1:1" x14ac:dyDescent="0.25">
      <c r="A2" s="3" t="s">
        <v>13</v>
      </c>
    </row>
    <row r="20" spans="1:1" ht="18" x14ac:dyDescent="0.35">
      <c r="A20" t="s">
        <v>14</v>
      </c>
    </row>
    <row r="21" spans="1:1" x14ac:dyDescent="0.25">
      <c r="A21" t="s">
        <v>15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ism5.Document" shapeId="5122" r:id="rId3">
          <objectPr defaultSize="0" autoPict="0" r:id="rId4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8</xdr:col>
                <xdr:colOff>123825</xdr:colOff>
                <xdr:row>18</xdr:row>
                <xdr:rowOff>38100</xdr:rowOff>
              </to>
            </anchor>
          </objectPr>
        </oleObject>
      </mc:Choice>
      <mc:Fallback>
        <oleObject progId="Prism5.Document" shapeId="5122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6"/>
  <sheetViews>
    <sheetView topLeftCell="A2" workbookViewId="0">
      <selection activeCell="H19" sqref="H19"/>
    </sheetView>
  </sheetViews>
  <sheetFormatPr defaultRowHeight="15" x14ac:dyDescent="0.25"/>
  <sheetData>
    <row r="1" spans="1:8" ht="18" x14ac:dyDescent="0.35">
      <c r="A1" s="10" t="s">
        <v>403</v>
      </c>
    </row>
    <row r="4" spans="1:8" x14ac:dyDescent="0.25">
      <c r="H4" t="s">
        <v>411</v>
      </c>
    </row>
    <row r="5" spans="1:8" ht="18" x14ac:dyDescent="0.35">
      <c r="H5" t="s">
        <v>404</v>
      </c>
    </row>
    <row r="6" spans="1:8" x14ac:dyDescent="0.25">
      <c r="H6" t="s">
        <v>405</v>
      </c>
    </row>
    <row r="7" spans="1:8" x14ac:dyDescent="0.25">
      <c r="H7" t="s">
        <v>412</v>
      </c>
    </row>
    <row r="8" spans="1:8" x14ac:dyDescent="0.25">
      <c r="H8" t="s">
        <v>410</v>
      </c>
    </row>
    <row r="9" spans="1:8" ht="18" x14ac:dyDescent="0.35">
      <c r="H9" t="s">
        <v>413</v>
      </c>
    </row>
    <row r="10" spans="1:8" x14ac:dyDescent="0.25">
      <c r="H10" t="s">
        <v>406</v>
      </c>
    </row>
    <row r="11" spans="1:8" x14ac:dyDescent="0.25">
      <c r="H11" t="s">
        <v>407</v>
      </c>
    </row>
    <row r="12" spans="1:8" ht="18" x14ac:dyDescent="0.35">
      <c r="H12" t="s">
        <v>408</v>
      </c>
    </row>
    <row r="13" spans="1:8" x14ac:dyDescent="0.25">
      <c r="H13" t="s">
        <v>409</v>
      </c>
    </row>
    <row r="15" spans="1:8" x14ac:dyDescent="0.25">
      <c r="H15" t="s">
        <v>414</v>
      </c>
    </row>
    <row r="16" spans="1:8" x14ac:dyDescent="0.25">
      <c r="H16" t="s">
        <v>415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50"/>
  <sheetViews>
    <sheetView workbookViewId="0">
      <selection activeCell="I49" sqref="I49"/>
    </sheetView>
  </sheetViews>
  <sheetFormatPr defaultRowHeight="15" x14ac:dyDescent="0.25"/>
  <sheetData>
    <row r="1" spans="1:1" x14ac:dyDescent="0.25">
      <c r="A1" s="3" t="s">
        <v>22</v>
      </c>
    </row>
    <row r="2" spans="1:1" x14ac:dyDescent="0.25">
      <c r="A2" s="3" t="s">
        <v>23</v>
      </c>
    </row>
    <row r="35" spans="1:1" ht="18" x14ac:dyDescent="0.35">
      <c r="A35" t="s">
        <v>18</v>
      </c>
    </row>
    <row r="36" spans="1:1" x14ac:dyDescent="0.25">
      <c r="A36" t="s">
        <v>19</v>
      </c>
    </row>
    <row r="37" spans="1:1" x14ac:dyDescent="0.25">
      <c r="A37" t="s">
        <v>16</v>
      </c>
    </row>
    <row r="38" spans="1:1" x14ac:dyDescent="0.25">
      <c r="A38" t="s">
        <v>220</v>
      </c>
    </row>
    <row r="39" spans="1:1" x14ac:dyDescent="0.25">
      <c r="A39" t="s">
        <v>20</v>
      </c>
    </row>
    <row r="40" spans="1:1" x14ac:dyDescent="0.25">
      <c r="A40" t="s">
        <v>24</v>
      </c>
    </row>
    <row r="41" spans="1:1" x14ac:dyDescent="0.25">
      <c r="A41" t="s">
        <v>25</v>
      </c>
    </row>
    <row r="43" spans="1:1" x14ac:dyDescent="0.25">
      <c r="A43" t="s">
        <v>21</v>
      </c>
    </row>
    <row r="44" spans="1:1" x14ac:dyDescent="0.25">
      <c r="A44" t="s">
        <v>26</v>
      </c>
    </row>
    <row r="45" spans="1:1" ht="14.25" customHeight="1" x14ac:dyDescent="0.25">
      <c r="A45" t="s">
        <v>27</v>
      </c>
    </row>
    <row r="46" spans="1:1" x14ac:dyDescent="0.25">
      <c r="A46" t="s">
        <v>30</v>
      </c>
    </row>
    <row r="47" spans="1:1" x14ac:dyDescent="0.25">
      <c r="A47" t="s">
        <v>29</v>
      </c>
    </row>
    <row r="48" spans="1:1" x14ac:dyDescent="0.25">
      <c r="A48" t="s">
        <v>28</v>
      </c>
    </row>
    <row r="50" spans="1:1" ht="18" x14ac:dyDescent="0.35">
      <c r="A50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M52"/>
  <sheetViews>
    <sheetView topLeftCell="A24" workbookViewId="0">
      <selection activeCell="E26" sqref="E26"/>
    </sheetView>
  </sheetViews>
  <sheetFormatPr defaultRowHeight="15" x14ac:dyDescent="0.25"/>
  <cols>
    <col min="10" max="10" width="13" customWidth="1"/>
  </cols>
  <sheetData>
    <row r="1" spans="1:1" ht="18" x14ac:dyDescent="0.35">
      <c r="A1" s="10" t="s">
        <v>194</v>
      </c>
    </row>
    <row r="2" spans="1:1" x14ac:dyDescent="0.25">
      <c r="A2" s="3" t="s">
        <v>31</v>
      </c>
    </row>
    <row r="20" spans="1:10" ht="18" x14ac:dyDescent="0.35">
      <c r="A20" t="s">
        <v>48</v>
      </c>
    </row>
    <row r="21" spans="1:10" x14ac:dyDescent="0.25">
      <c r="A21" t="s">
        <v>49</v>
      </c>
    </row>
    <row r="22" spans="1:10" ht="18" x14ac:dyDescent="0.35">
      <c r="A22" t="s">
        <v>50</v>
      </c>
    </row>
    <row r="23" spans="1:10" ht="18" x14ac:dyDescent="0.35">
      <c r="A23" t="s">
        <v>51</v>
      </c>
    </row>
    <row r="24" spans="1:10" ht="18" x14ac:dyDescent="0.35">
      <c r="A24" t="s">
        <v>53</v>
      </c>
    </row>
    <row r="25" spans="1:10" x14ac:dyDescent="0.25">
      <c r="A25" t="s">
        <v>52</v>
      </c>
    </row>
    <row r="26" spans="1:10" x14ac:dyDescent="0.25">
      <c r="A26" t="s">
        <v>69</v>
      </c>
    </row>
    <row r="27" spans="1:10" x14ac:dyDescent="0.25">
      <c r="A27" t="s">
        <v>70</v>
      </c>
    </row>
    <row r="30" spans="1:10" x14ac:dyDescent="0.25">
      <c r="C30" t="s">
        <v>38</v>
      </c>
      <c r="D30" t="s">
        <v>39</v>
      </c>
      <c r="E30" t="s">
        <v>40</v>
      </c>
      <c r="F30" t="s">
        <v>41</v>
      </c>
      <c r="G30" t="s">
        <v>42</v>
      </c>
      <c r="H30" t="s">
        <v>43</v>
      </c>
      <c r="J30" t="s">
        <v>46</v>
      </c>
    </row>
    <row r="32" spans="1:10" x14ac:dyDescent="0.25">
      <c r="A32" t="s">
        <v>44</v>
      </c>
    </row>
    <row r="33" spans="1:13" x14ac:dyDescent="0.25">
      <c r="B33" t="s">
        <v>32</v>
      </c>
      <c r="C33" s="1">
        <v>0.97229359999999998</v>
      </c>
      <c r="D33" s="1">
        <v>1.2630030000000001</v>
      </c>
      <c r="E33" s="1">
        <v>1.0120610000000001</v>
      </c>
      <c r="F33" s="1">
        <v>1.281323</v>
      </c>
      <c r="G33" s="1">
        <v>1.19736</v>
      </c>
      <c r="H33" s="1">
        <v>1.2720469999999999</v>
      </c>
      <c r="J33">
        <f>AVERAGE(C33:H33)</f>
        <v>1.1663479333333331</v>
      </c>
    </row>
    <row r="34" spans="1:13" x14ac:dyDescent="0.25">
      <c r="B34" t="s">
        <v>33</v>
      </c>
      <c r="C34" s="1">
        <v>1.8456062145663017</v>
      </c>
      <c r="D34" s="1">
        <v>1.906733</v>
      </c>
      <c r="E34" s="1">
        <v>1.5116000000000001</v>
      </c>
      <c r="F34" s="1">
        <v>1.8242579999999999</v>
      </c>
      <c r="G34" s="1">
        <v>1.876339</v>
      </c>
      <c r="H34" s="1">
        <v>1.6607689999999999</v>
      </c>
      <c r="J34">
        <f t="shared" ref="J34:J38" si="0">AVERAGE(C34:H34)</f>
        <v>1.7708842024277169</v>
      </c>
    </row>
    <row r="35" spans="1:13" x14ac:dyDescent="0.25">
      <c r="B35" t="s">
        <v>34</v>
      </c>
      <c r="C35" s="1">
        <v>1.8210189999999999</v>
      </c>
      <c r="D35" s="1">
        <v>2.2007880000000002</v>
      </c>
      <c r="E35" s="1">
        <v>1.955308</v>
      </c>
      <c r="F35" s="1">
        <v>2.0533830000000002</v>
      </c>
      <c r="G35" s="1">
        <v>2.0093380000000001</v>
      </c>
      <c r="H35" s="1">
        <v>1.9933609999999999</v>
      </c>
      <c r="J35">
        <f t="shared" si="0"/>
        <v>2.0055328333333331</v>
      </c>
    </row>
    <row r="36" spans="1:13" x14ac:dyDescent="0.25">
      <c r="B36" t="s">
        <v>35</v>
      </c>
      <c r="C36">
        <v>2.6163849069099352</v>
      </c>
      <c r="D36">
        <v>2.5840189629762778</v>
      </c>
      <c r="E36">
        <v>2.2400137180006525</v>
      </c>
      <c r="F36">
        <v>2.3909774752300312</v>
      </c>
      <c r="G36">
        <v>2.4992765942573754</v>
      </c>
      <c r="H36">
        <v>2.2156955179802971</v>
      </c>
      <c r="J36">
        <f t="shared" si="0"/>
        <v>2.4243945292257614</v>
      </c>
    </row>
    <row r="37" spans="1:13" x14ac:dyDescent="0.25">
      <c r="B37" t="s">
        <v>36</v>
      </c>
      <c r="C37" s="1">
        <v>2.4301550000000001</v>
      </c>
      <c r="D37" s="1">
        <v>2.6186020000000001</v>
      </c>
      <c r="E37" s="1">
        <v>2.4982959999999999</v>
      </c>
      <c r="F37" s="1">
        <v>2.4385620000000001</v>
      </c>
      <c r="G37" s="1">
        <v>2.4077199999999999</v>
      </c>
      <c r="H37" s="1"/>
      <c r="J37">
        <f t="shared" si="0"/>
        <v>2.4786669999999997</v>
      </c>
    </row>
    <row r="38" spans="1:13" x14ac:dyDescent="0.25">
      <c r="B38" t="s">
        <v>37</v>
      </c>
      <c r="C38" s="1">
        <v>3.0325989999999998</v>
      </c>
      <c r="D38" s="1">
        <v>3.464458</v>
      </c>
      <c r="E38" s="1">
        <v>3.4466410000000001</v>
      </c>
      <c r="F38" s="1">
        <v>3.2562359999999999</v>
      </c>
      <c r="G38" s="1">
        <v>3.2479049999999998</v>
      </c>
      <c r="H38" s="1">
        <v>3.1858399999999998</v>
      </c>
      <c r="J38">
        <f t="shared" si="0"/>
        <v>3.2722798333333327</v>
      </c>
    </row>
    <row r="40" spans="1:13" x14ac:dyDescent="0.25">
      <c r="A40" t="s">
        <v>45</v>
      </c>
    </row>
    <row r="41" spans="1:13" x14ac:dyDescent="0.25">
      <c r="B41" t="s">
        <v>32</v>
      </c>
      <c r="C41" s="1">
        <v>1.315896</v>
      </c>
      <c r="D41" s="1">
        <v>1.317984</v>
      </c>
      <c r="E41" s="1">
        <v>1.2409539999999999</v>
      </c>
      <c r="F41" s="1">
        <v>1.2522200000000001</v>
      </c>
      <c r="G41" s="1">
        <v>1.3116890000000001</v>
      </c>
      <c r="H41" s="1">
        <v>1.229838</v>
      </c>
      <c r="J41">
        <f t="shared" ref="J41:J46" si="1">AVERAGE(C41:H41)</f>
        <v>1.2780968333333333</v>
      </c>
    </row>
    <row r="42" spans="1:13" x14ac:dyDescent="0.25">
      <c r="B42" t="s">
        <v>33</v>
      </c>
      <c r="C42" s="1">
        <v>1.9319189999999999</v>
      </c>
      <c r="D42" s="1">
        <v>2.0320320000000001</v>
      </c>
      <c r="E42" s="1">
        <v>1.9644999999999999</v>
      </c>
      <c r="F42" s="1">
        <v>1.8928640000000001</v>
      </c>
      <c r="G42" s="1">
        <v>1.8918189999999999</v>
      </c>
      <c r="H42" s="1">
        <v>1.9300079999999999</v>
      </c>
      <c r="J42">
        <f t="shared" si="1"/>
        <v>1.9405236666666668</v>
      </c>
    </row>
    <row r="43" spans="1:13" x14ac:dyDescent="0.25">
      <c r="B43" t="s">
        <v>34</v>
      </c>
      <c r="C43" s="1">
        <v>1.705908</v>
      </c>
      <c r="D43" s="1">
        <v>1.694369</v>
      </c>
      <c r="E43" s="1">
        <v>1.7685770000000001</v>
      </c>
      <c r="F43" s="1">
        <v>1.633594</v>
      </c>
      <c r="G43" s="1">
        <v>1.556376</v>
      </c>
      <c r="H43" s="1">
        <v>1.5528219999999999</v>
      </c>
      <c r="J43">
        <f t="shared" si="1"/>
        <v>1.6519410000000001</v>
      </c>
    </row>
    <row r="44" spans="1:13" x14ac:dyDescent="0.25">
      <c r="B44" t="s">
        <v>35</v>
      </c>
      <c r="C44" s="1">
        <v>2.7503090000000001</v>
      </c>
      <c r="D44">
        <v>2.8977024674192267</v>
      </c>
      <c r="E44">
        <v>2.7691846296222065</v>
      </c>
      <c r="F44">
        <v>2.6549877963796042</v>
      </c>
      <c r="G44" s="1">
        <v>2.8253949999999999</v>
      </c>
      <c r="H44" s="1">
        <v>2.555463</v>
      </c>
      <c r="J44">
        <f t="shared" si="1"/>
        <v>2.7421736489035062</v>
      </c>
    </row>
    <row r="45" spans="1:13" x14ac:dyDescent="0.25">
      <c r="B45" t="s">
        <v>36</v>
      </c>
      <c r="C45" s="1">
        <v>3.1977410000000002</v>
      </c>
      <c r="D45" s="1">
        <v>3.0952410000000001</v>
      </c>
      <c r="E45" s="1">
        <v>2.9796770000000001</v>
      </c>
      <c r="F45" s="1">
        <v>3.0457999999999998</v>
      </c>
      <c r="G45" s="1">
        <v>3.0236019999999999</v>
      </c>
      <c r="H45" s="1"/>
      <c r="J45">
        <f t="shared" si="1"/>
        <v>3.0684122</v>
      </c>
    </row>
    <row r="46" spans="1:13" x14ac:dyDescent="0.25">
      <c r="B46" t="s">
        <v>37</v>
      </c>
      <c r="C46" s="1">
        <v>3.2205729999999999</v>
      </c>
      <c r="D46" s="1">
        <v>3.0966209999999998</v>
      </c>
      <c r="E46" s="1">
        <v>3.1119780000000001</v>
      </c>
      <c r="F46" s="1">
        <v>3.0678269999999999</v>
      </c>
      <c r="G46" s="1">
        <v>3.1167696498658826</v>
      </c>
      <c r="H46" s="1">
        <v>2.9471479999999999</v>
      </c>
      <c r="J46">
        <f t="shared" si="1"/>
        <v>3.0934861083109801</v>
      </c>
    </row>
    <row r="47" spans="1:13" x14ac:dyDescent="0.25">
      <c r="A47" s="1"/>
      <c r="H47" s="1"/>
      <c r="I47" s="1"/>
      <c r="J47" s="1"/>
      <c r="K47" s="1"/>
      <c r="L47" s="1"/>
      <c r="M47" s="1"/>
    </row>
    <row r="48" spans="1:13" x14ac:dyDescent="0.25">
      <c r="A48" s="1"/>
      <c r="H48" s="1"/>
      <c r="I48" s="1"/>
      <c r="J48" s="1"/>
      <c r="K48" s="1"/>
      <c r="L48" s="1"/>
      <c r="M48" s="1"/>
    </row>
    <row r="49" spans="1:13" x14ac:dyDescent="0.25">
      <c r="A49" s="1"/>
      <c r="H49" s="1"/>
      <c r="I49" s="1"/>
      <c r="J49" s="1"/>
      <c r="K49" s="1"/>
      <c r="L49" s="1"/>
      <c r="M49" s="1"/>
    </row>
    <row r="50" spans="1:13" x14ac:dyDescent="0.25">
      <c r="A50" s="1"/>
      <c r="H50" s="1"/>
      <c r="I50" s="1"/>
      <c r="J50" s="1"/>
      <c r="K50" s="1"/>
      <c r="L50" s="1"/>
      <c r="M50" s="1"/>
    </row>
    <row r="51" spans="1:13" x14ac:dyDescent="0.25">
      <c r="A51" s="1"/>
      <c r="H51" s="1"/>
      <c r="I51" s="1"/>
      <c r="J51" s="1"/>
      <c r="K51" s="1"/>
      <c r="L51" s="1"/>
      <c r="M51" s="1"/>
    </row>
    <row r="52" spans="1:13" x14ac:dyDescent="0.25">
      <c r="A52" s="1"/>
      <c r="H52" s="1"/>
      <c r="I52" s="1"/>
      <c r="J52" s="1"/>
      <c r="K52" s="1"/>
      <c r="L52" s="1"/>
      <c r="M52" s="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ism5.Document" shapeId="10241" r:id="rId4">
          <objectPr defaultSize="0" autoPict="0" r:id="rId5">
            <anchor moveWithCells="1" sizeWithCells="1">
              <from>
                <xdr:col>1</xdr:col>
                <xdr:colOff>0</xdr:colOff>
                <xdr:row>3</xdr:row>
                <xdr:rowOff>0</xdr:rowOff>
              </from>
              <to>
                <xdr:col>7</xdr:col>
                <xdr:colOff>390525</xdr:colOff>
                <xdr:row>17</xdr:row>
                <xdr:rowOff>180975</xdr:rowOff>
              </to>
            </anchor>
          </objectPr>
        </oleObject>
      </mc:Choice>
      <mc:Fallback>
        <oleObject progId="Prism5.Document" shapeId="1024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J61"/>
  <sheetViews>
    <sheetView topLeftCell="A14" workbookViewId="0">
      <selection activeCell="M56" sqref="M56"/>
    </sheetView>
  </sheetViews>
  <sheetFormatPr defaultRowHeight="15" x14ac:dyDescent="0.25"/>
  <sheetData>
    <row r="1" spans="1:1" x14ac:dyDescent="0.25">
      <c r="A1" s="3" t="s">
        <v>54</v>
      </c>
    </row>
    <row r="2" spans="1:1" x14ac:dyDescent="0.25">
      <c r="A2" s="3" t="s">
        <v>55</v>
      </c>
    </row>
    <row r="18" spans="1:10" ht="18" x14ac:dyDescent="0.35">
      <c r="A18" t="s">
        <v>60</v>
      </c>
    </row>
    <row r="19" spans="1:10" x14ac:dyDescent="0.25">
      <c r="A19" t="s">
        <v>47</v>
      </c>
    </row>
    <row r="20" spans="1:10" ht="18" x14ac:dyDescent="0.35">
      <c r="A20" t="s">
        <v>61</v>
      </c>
    </row>
    <row r="21" spans="1:10" ht="18" x14ac:dyDescent="0.35">
      <c r="A21" t="s">
        <v>62</v>
      </c>
    </row>
    <row r="22" spans="1:10" x14ac:dyDescent="0.25">
      <c r="A22" t="s">
        <v>63</v>
      </c>
    </row>
    <row r="23" spans="1:10" x14ac:dyDescent="0.25">
      <c r="A23" t="s">
        <v>64</v>
      </c>
    </row>
    <row r="24" spans="1:10" ht="18" x14ac:dyDescent="0.35">
      <c r="A24" t="s">
        <v>65</v>
      </c>
    </row>
    <row r="25" spans="1:10" x14ac:dyDescent="0.25">
      <c r="A25" t="s">
        <v>66</v>
      </c>
    </row>
    <row r="26" spans="1:10" x14ac:dyDescent="0.25">
      <c r="A26" t="s">
        <v>68</v>
      </c>
    </row>
    <row r="27" spans="1:10" x14ac:dyDescent="0.25">
      <c r="A27" t="s">
        <v>67</v>
      </c>
    </row>
    <row r="29" spans="1:10" x14ac:dyDescent="0.25">
      <c r="C29" t="s">
        <v>38</v>
      </c>
      <c r="D29" t="s">
        <v>39</v>
      </c>
      <c r="E29" t="s">
        <v>40</v>
      </c>
      <c r="F29" t="s">
        <v>41</v>
      </c>
      <c r="G29" t="s">
        <v>42</v>
      </c>
      <c r="H29" t="s">
        <v>43</v>
      </c>
      <c r="J29" t="s">
        <v>46</v>
      </c>
    </row>
    <row r="31" spans="1:10" x14ac:dyDescent="0.25">
      <c r="A31" t="s">
        <v>56</v>
      </c>
    </row>
    <row r="32" spans="1:10" x14ac:dyDescent="0.25">
      <c r="B32" t="s">
        <v>32</v>
      </c>
      <c r="C32">
        <v>-0.80993752789895712</v>
      </c>
      <c r="D32">
        <v>-0.44069017891007167</v>
      </c>
      <c r="E32">
        <v>-0.72473617978858906</v>
      </c>
      <c r="F32">
        <v>-0.40670540405380956</v>
      </c>
      <c r="G32">
        <v>-0.49323288987935532</v>
      </c>
      <c r="H32">
        <v>-0.34044349822588316</v>
      </c>
      <c r="J32">
        <f>AVERAGE(C32:H32)</f>
        <v>-0.53595761312611101</v>
      </c>
    </row>
    <row r="33" spans="1:10" x14ac:dyDescent="0.25">
      <c r="B33" t="s">
        <v>33</v>
      </c>
      <c r="C33">
        <v>2.0401322637870031E-2</v>
      </c>
      <c r="D33">
        <v>4.8337926312379299E-2</v>
      </c>
      <c r="E33">
        <v>-0.32597388180267645</v>
      </c>
      <c r="F33">
        <v>-3.8722781849077195E-2</v>
      </c>
      <c r="G33">
        <v>4.5062251307427179E-2</v>
      </c>
      <c r="H33">
        <v>-6.4705089430166007E-2</v>
      </c>
      <c r="J33">
        <f t="shared" ref="J33:J37" si="0">AVERAGE(C33:H33)</f>
        <v>-5.2600042137373848E-2</v>
      </c>
    </row>
    <row r="34" spans="1:10" x14ac:dyDescent="0.25">
      <c r="B34" t="s">
        <v>34</v>
      </c>
      <c r="C34">
        <v>-2.647141929799976E-2</v>
      </c>
      <c r="D34">
        <v>0.31813774977568116</v>
      </c>
      <c r="E34">
        <v>0.12068960493064022</v>
      </c>
      <c r="F34">
        <v>0.23064102728144817</v>
      </c>
      <c r="G34">
        <v>0.14756974289265007</v>
      </c>
      <c r="H34">
        <v>0.23349348798572309</v>
      </c>
      <c r="J34">
        <f t="shared" si="0"/>
        <v>0.17067669892802384</v>
      </c>
    </row>
    <row r="35" spans="1:10" x14ac:dyDescent="0.25">
      <c r="B35" t="s">
        <v>35</v>
      </c>
      <c r="C35">
        <v>0.83771050760159294</v>
      </c>
      <c r="D35">
        <v>0.78326515350837056</v>
      </c>
      <c r="E35">
        <v>0.52514170908382163</v>
      </c>
      <c r="F35">
        <v>0.66515564231689084</v>
      </c>
      <c r="G35">
        <v>0.74335719719775395</v>
      </c>
      <c r="H35">
        <v>0.55401882974915906</v>
      </c>
      <c r="J35">
        <f t="shared" si="0"/>
        <v>0.6847748399095982</v>
      </c>
    </row>
    <row r="36" spans="1:10" x14ac:dyDescent="0.25">
      <c r="B36" t="s">
        <v>36</v>
      </c>
      <c r="C36" s="2">
        <v>0.59581050000000002</v>
      </c>
      <c r="D36" s="2">
        <v>0.73330360000000006</v>
      </c>
      <c r="E36" s="2">
        <v>0.64301229999999998</v>
      </c>
      <c r="F36" s="2">
        <v>0.60301170000000004</v>
      </c>
      <c r="G36" s="2">
        <v>0.57521990000000001</v>
      </c>
      <c r="H36" s="2"/>
      <c r="J36">
        <f t="shared" si="0"/>
        <v>0.63007160000000006</v>
      </c>
    </row>
    <row r="37" spans="1:10" x14ac:dyDescent="0.25">
      <c r="B37" t="s">
        <v>37</v>
      </c>
      <c r="C37">
        <v>1.1348616974443237</v>
      </c>
      <c r="D37">
        <v>1.1945951409005566</v>
      </c>
      <c r="E37">
        <v>1.1918920475397055</v>
      </c>
      <c r="F37">
        <v>1.168408106785038</v>
      </c>
      <c r="G37">
        <v>1.1776882686001162</v>
      </c>
      <c r="H37">
        <v>1.1463829665380854</v>
      </c>
      <c r="J37">
        <f t="shared" si="0"/>
        <v>1.1689713713013041</v>
      </c>
    </row>
    <row r="39" spans="1:10" x14ac:dyDescent="0.25">
      <c r="A39" t="s">
        <v>57</v>
      </c>
    </row>
    <row r="40" spans="1:10" x14ac:dyDescent="0.25">
      <c r="B40" s="2" t="s">
        <v>32</v>
      </c>
      <c r="C40">
        <v>-0.30043749931689717</v>
      </c>
      <c r="D40">
        <v>-0.29850249330059853</v>
      </c>
      <c r="E40">
        <v>-0.37339904179350503</v>
      </c>
      <c r="F40">
        <v>-0.36244495928595455</v>
      </c>
      <c r="G40">
        <v>-0.30453051870973741</v>
      </c>
      <c r="H40">
        <v>-0.38437056587191443</v>
      </c>
      <c r="J40">
        <f t="shared" ref="J40:J45" si="1">AVERAGE(C40:H40)</f>
        <v>-0.33728084637976785</v>
      </c>
    </row>
    <row r="41" spans="1:10" x14ac:dyDescent="0.25">
      <c r="B41" s="2" t="s">
        <v>33</v>
      </c>
      <c r="C41">
        <v>0.22659947276068562</v>
      </c>
      <c r="D41">
        <v>0.31331627996246814</v>
      </c>
      <c r="E41">
        <v>0.26032561346667887</v>
      </c>
      <c r="F41">
        <v>0.19548750051258684</v>
      </c>
      <c r="G41">
        <v>0.19007146044560652</v>
      </c>
      <c r="H41">
        <v>0.2226911058613813</v>
      </c>
      <c r="J41">
        <f t="shared" si="1"/>
        <v>0.23474857216823453</v>
      </c>
    </row>
    <row r="42" spans="1:10" x14ac:dyDescent="0.25">
      <c r="B42" s="2" t="s">
        <v>34</v>
      </c>
      <c r="C42">
        <v>3.9334865202712906E-2</v>
      </c>
      <c r="D42">
        <v>2.8896954817252723E-2</v>
      </c>
      <c r="E42">
        <v>9.8346889383284425E-2</v>
      </c>
      <c r="F42">
        <v>-2.9050093352749308E-2</v>
      </c>
      <c r="G42">
        <v>-0.10222247186504642</v>
      </c>
      <c r="H42">
        <v>-0.10607889062470538</v>
      </c>
      <c r="J42">
        <f t="shared" si="1"/>
        <v>-1.1795457739875177E-2</v>
      </c>
    </row>
    <row r="43" spans="1:10" x14ac:dyDescent="0.25">
      <c r="B43" s="2" t="s">
        <v>35</v>
      </c>
      <c r="C43">
        <v>0.95054694538137852</v>
      </c>
      <c r="D43">
        <v>1.019426725490066</v>
      </c>
      <c r="E43">
        <v>0.95436390807175819</v>
      </c>
      <c r="F43">
        <v>0.89853583234053791</v>
      </c>
      <c r="G43">
        <v>0.98668794220942979</v>
      </c>
      <c r="H43">
        <v>0.84045932948747337</v>
      </c>
      <c r="J43">
        <f t="shared" si="1"/>
        <v>0.94167011383010735</v>
      </c>
    </row>
    <row r="44" spans="1:10" x14ac:dyDescent="0.25">
      <c r="B44" s="2" t="s">
        <v>36</v>
      </c>
      <c r="C44" s="2">
        <v>1.0977699999999999</v>
      </c>
      <c r="D44" s="2">
        <v>1.0618890000000001</v>
      </c>
      <c r="E44" s="2">
        <v>1.0179670000000001</v>
      </c>
      <c r="F44" s="2">
        <v>1.0384009999999999</v>
      </c>
      <c r="G44" s="2">
        <v>1.0298210000000001</v>
      </c>
      <c r="H44" s="2"/>
      <c r="J44">
        <f t="shared" si="1"/>
        <v>1.0491696000000001</v>
      </c>
    </row>
    <row r="45" spans="1:10" x14ac:dyDescent="0.25">
      <c r="B45" s="2" t="s">
        <v>37</v>
      </c>
      <c r="C45">
        <v>0.88655686667536404</v>
      </c>
      <c r="D45">
        <v>0.810965518292319</v>
      </c>
      <c r="E45">
        <v>0.82282634728037207</v>
      </c>
      <c r="F45">
        <v>0.79383545561924107</v>
      </c>
      <c r="G45">
        <v>0.82625802128401826</v>
      </c>
      <c r="H45">
        <v>0.70938521569110202</v>
      </c>
      <c r="J45">
        <f t="shared" si="1"/>
        <v>0.80830457080706941</v>
      </c>
    </row>
    <row r="47" spans="1:10" x14ac:dyDescent="0.25">
      <c r="A47" t="s">
        <v>58</v>
      </c>
    </row>
    <row r="48" spans="1:10" x14ac:dyDescent="0.25">
      <c r="B48" s="2" t="s">
        <v>32</v>
      </c>
      <c r="C48">
        <v>0.8302762608709009</v>
      </c>
      <c r="D48">
        <v>1.0261349453810122</v>
      </c>
      <c r="E48">
        <v>0.85969759492659059</v>
      </c>
      <c r="F48">
        <v>1.0295866745691749</v>
      </c>
      <c r="G48">
        <v>0.96663165353334968</v>
      </c>
      <c r="H48">
        <v>1.0177105407705183</v>
      </c>
      <c r="J48">
        <f t="shared" ref="J48:J53" si="2">AVERAGE(C48:H48)</f>
        <v>0.95500627834192453</v>
      </c>
    </row>
    <row r="49" spans="1:10" x14ac:dyDescent="0.25">
      <c r="B49" s="2" t="s">
        <v>33</v>
      </c>
      <c r="C49">
        <v>1.1596968302047641</v>
      </c>
      <c r="D49">
        <v>1.1676009568975811</v>
      </c>
      <c r="E49">
        <v>1.0658717710632386</v>
      </c>
      <c r="F49">
        <v>1.1545782791736465</v>
      </c>
      <c r="G49">
        <v>1.1657262952445797</v>
      </c>
      <c r="H49">
        <v>1.1070687668878432</v>
      </c>
      <c r="J49">
        <f t="shared" si="2"/>
        <v>1.1367571499119422</v>
      </c>
    </row>
    <row r="50" spans="1:10" x14ac:dyDescent="0.25">
      <c r="B50" s="2" t="s">
        <v>34</v>
      </c>
      <c r="C50">
        <v>1.1536637699966021</v>
      </c>
      <c r="D50">
        <v>1.2128646164872825</v>
      </c>
      <c r="E50">
        <v>1.1772400327350696</v>
      </c>
      <c r="F50">
        <v>1.193346692373106</v>
      </c>
      <c r="G50">
        <v>1.1884004163821535</v>
      </c>
      <c r="H50">
        <v>1.1849540566076471</v>
      </c>
      <c r="J50">
        <f t="shared" si="2"/>
        <v>1.1850782640969768</v>
      </c>
    </row>
    <row r="51" spans="1:10" x14ac:dyDescent="0.25">
      <c r="B51" s="2" t="s">
        <v>35</v>
      </c>
      <c r="C51">
        <v>1.2411924766732172</v>
      </c>
      <c r="D51">
        <v>1.2377251525199278</v>
      </c>
      <c r="E51">
        <v>1.2160926489030339</v>
      </c>
      <c r="F51">
        <v>1.2290551488882699</v>
      </c>
      <c r="G51">
        <v>1.2352368434271142</v>
      </c>
      <c r="H51">
        <v>1.2142676343486907</v>
      </c>
      <c r="J51">
        <f t="shared" si="2"/>
        <v>1.2289283174600423</v>
      </c>
    </row>
    <row r="52" spans="1:10" x14ac:dyDescent="0.25">
      <c r="B52" s="2" t="s">
        <v>36</v>
      </c>
      <c r="C52" s="2">
        <v>1.2311559999999999</v>
      </c>
      <c r="D52" s="2">
        <v>1.2336940000000001</v>
      </c>
      <c r="E52" s="2">
        <v>1.2406919999999999</v>
      </c>
      <c r="F52" s="2">
        <v>1.231978</v>
      </c>
      <c r="G52" s="2">
        <v>1.228337</v>
      </c>
      <c r="H52" s="2"/>
      <c r="J52">
        <f t="shared" si="2"/>
        <v>1.2331714</v>
      </c>
    </row>
    <row r="53" spans="1:10" x14ac:dyDescent="0.25">
      <c r="B53" s="2" t="s">
        <v>37</v>
      </c>
      <c r="C53">
        <v>1.2527233116817409</v>
      </c>
      <c r="D53">
        <v>1.2572580778291982</v>
      </c>
      <c r="E53">
        <v>1.2572526533323529</v>
      </c>
      <c r="F53">
        <v>1.2551809949405788</v>
      </c>
      <c r="G53">
        <v>1.2554495812194248</v>
      </c>
      <c r="H53">
        <v>1.2545565192948802</v>
      </c>
      <c r="J53">
        <f t="shared" si="2"/>
        <v>1.255403523049696</v>
      </c>
    </row>
    <row r="55" spans="1:10" x14ac:dyDescent="0.25">
      <c r="A55" t="s">
        <v>59</v>
      </c>
    </row>
    <row r="56" spans="1:10" x14ac:dyDescent="0.25">
      <c r="B56" s="2" t="s">
        <v>32</v>
      </c>
      <c r="C56">
        <v>0.98601760578479258</v>
      </c>
      <c r="D56">
        <v>0.98632898794761747</v>
      </c>
      <c r="E56">
        <v>0.94940643452879336</v>
      </c>
      <c r="F56">
        <v>0.95504690353088351</v>
      </c>
      <c r="G56">
        <v>0.98399696799660075</v>
      </c>
      <c r="H56">
        <v>0.94287136773759994</v>
      </c>
      <c r="J56">
        <f t="shared" ref="J56:J61" si="3">AVERAGE(C56:H56)</f>
        <v>0.9672780445877146</v>
      </c>
    </row>
    <row r="57" spans="1:10" x14ac:dyDescent="0.25">
      <c r="B57" s="2" t="s">
        <v>33</v>
      </c>
      <c r="C57">
        <v>1.1752844298338605</v>
      </c>
      <c r="D57">
        <v>1.182367899927951</v>
      </c>
      <c r="E57">
        <v>1.1812825687064996</v>
      </c>
      <c r="F57">
        <v>1.1687647463819619</v>
      </c>
      <c r="G57">
        <v>1.1562750376628699</v>
      </c>
      <c r="H57">
        <v>1.15770733724833</v>
      </c>
      <c r="J57">
        <f t="shared" si="3"/>
        <v>1.1702803366269121</v>
      </c>
    </row>
    <row r="58" spans="1:10" x14ac:dyDescent="0.25">
      <c r="B58" s="2" t="s">
        <v>34</v>
      </c>
      <c r="C58">
        <v>1.1253160761969088</v>
      </c>
      <c r="D58">
        <v>1.1236788953150405</v>
      </c>
      <c r="E58">
        <v>1.1424726143563522</v>
      </c>
      <c r="F58">
        <v>1.1043612732715273</v>
      </c>
      <c r="G58">
        <v>1.0811971568891272</v>
      </c>
      <c r="H58">
        <v>1.0796865449915523</v>
      </c>
      <c r="J58">
        <f t="shared" si="3"/>
        <v>1.109452093503418</v>
      </c>
    </row>
    <row r="59" spans="1:10" x14ac:dyDescent="0.25">
      <c r="B59" s="2" t="s">
        <v>35</v>
      </c>
      <c r="C59">
        <v>1.2462273488644415</v>
      </c>
      <c r="D59">
        <v>1.2501648928922076</v>
      </c>
      <c r="E59">
        <v>1.2460510931304831</v>
      </c>
      <c r="F59">
        <v>1.2427647953963579</v>
      </c>
      <c r="G59">
        <v>1.2483425823243282</v>
      </c>
      <c r="H59">
        <v>1.2385894015236223</v>
      </c>
      <c r="J59">
        <f t="shared" si="3"/>
        <v>1.2453566856885734</v>
      </c>
    </row>
    <row r="60" spans="1:10" x14ac:dyDescent="0.25">
      <c r="B60" s="2" t="s">
        <v>36</v>
      </c>
      <c r="C60" s="2">
        <v>1.2311559999999999</v>
      </c>
      <c r="D60" s="2">
        <v>1.251811</v>
      </c>
      <c r="E60" s="2">
        <v>1.25362</v>
      </c>
      <c r="F60" s="2">
        <v>1.252545</v>
      </c>
      <c r="G60" s="2">
        <v>1.2521359999999999</v>
      </c>
      <c r="H60" s="2"/>
      <c r="J60">
        <f t="shared" si="3"/>
        <v>1.2482536</v>
      </c>
    </row>
    <row r="61" spans="1:10" x14ac:dyDescent="0.25">
      <c r="B61" s="2" t="s">
        <v>37</v>
      </c>
      <c r="C61">
        <v>1.2552385266019488</v>
      </c>
      <c r="D61">
        <v>1.2536321567695434</v>
      </c>
      <c r="E61">
        <v>1.2539843022752157</v>
      </c>
      <c r="F61">
        <v>1.2533028364753238</v>
      </c>
      <c r="G61">
        <v>1.2540739498844935</v>
      </c>
      <c r="H61">
        <v>1.2509961282255431</v>
      </c>
      <c r="J61">
        <f t="shared" si="3"/>
        <v>1.2535379833720115</v>
      </c>
    </row>
  </sheetData>
  <pageMargins left="0.7" right="0.7" top="0.75" bottom="0.75" header="0.3" footer="0.3"/>
  <pageSetup scale="70" orientation="portrait" r:id="rId1"/>
  <drawing r:id="rId2"/>
  <legacyDrawing r:id="rId3"/>
  <oleObjects>
    <mc:AlternateContent xmlns:mc="http://schemas.openxmlformats.org/markup-compatibility/2006">
      <mc:Choice Requires="x14">
        <oleObject progId="Prism5.Document" shapeId="11266" r:id="rId4">
          <objectPr defaultSize="0" autoPict="0" r:id="rId5">
            <anchor moveWithCells="1" sizeWithCells="1">
              <from>
                <xdr:col>1</xdr:col>
                <xdr:colOff>0</xdr:colOff>
                <xdr:row>2</xdr:row>
                <xdr:rowOff>0</xdr:rowOff>
              </from>
              <to>
                <xdr:col>12</xdr:col>
                <xdr:colOff>257175</xdr:colOff>
                <xdr:row>17</xdr:row>
                <xdr:rowOff>0</xdr:rowOff>
              </to>
            </anchor>
          </objectPr>
        </oleObject>
      </mc:Choice>
      <mc:Fallback>
        <oleObject progId="Prism5.Document" shapeId="11266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4"/>
  <sheetViews>
    <sheetView workbookViewId="0">
      <selection activeCell="J12" sqref="J12"/>
    </sheetView>
  </sheetViews>
  <sheetFormatPr defaultRowHeight="15" x14ac:dyDescent="0.25"/>
  <sheetData>
    <row r="1" spans="1:1" x14ac:dyDescent="0.25">
      <c r="A1" s="3" t="s">
        <v>9</v>
      </c>
    </row>
    <row r="4" spans="1:1" x14ac:dyDescent="0.25">
      <c r="A4" t="s">
        <v>221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71</vt:i4>
      </vt:variant>
    </vt:vector>
  </HeadingPairs>
  <TitlesOfParts>
    <vt:vector size="101" baseType="lpstr">
      <vt:lpstr>Metadata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Table 1</vt:lpstr>
      <vt:lpstr>Table 2</vt:lpstr>
      <vt:lpstr>Table S1</vt:lpstr>
      <vt:lpstr>Table S2</vt:lpstr>
      <vt:lpstr>Table S3</vt:lpstr>
      <vt:lpstr>TableS4</vt:lpstr>
      <vt:lpstr>Figure S1</vt:lpstr>
      <vt:lpstr>Figure S2</vt:lpstr>
      <vt:lpstr>Figure S3</vt:lpstr>
      <vt:lpstr>Figure S4</vt:lpstr>
      <vt:lpstr>Figure S5</vt:lpstr>
      <vt:lpstr>Figure S6</vt:lpstr>
      <vt:lpstr>Figure S7</vt:lpstr>
      <vt:lpstr>Figure S8</vt:lpstr>
      <vt:lpstr>Figure S9</vt:lpstr>
      <vt:lpstr>Table S5</vt:lpstr>
      <vt:lpstr>Table S6</vt:lpstr>
      <vt:lpstr>Table S7</vt:lpstr>
      <vt:lpstr>Table S8</vt:lpstr>
      <vt:lpstr>Table S9</vt:lpstr>
      <vt:lpstr>Hepatocyte BCF model</vt:lpstr>
      <vt:lpstr>S9 BCF model</vt:lpstr>
      <vt:lpstr>'S9 BCF model'!ADOC</vt:lpstr>
      <vt:lpstr>ADOC</vt:lpstr>
      <vt:lpstr>'S9 BCF model'!APOC</vt:lpstr>
      <vt:lpstr>APOC</vt:lpstr>
      <vt:lpstr>'S9 BCF model'!BCFP</vt:lpstr>
      <vt:lpstr>BCFP</vt:lpstr>
      <vt:lpstr>BWGHEP</vt:lpstr>
      <vt:lpstr>'S9 BCF model'!BWGM</vt:lpstr>
      <vt:lpstr>BWGM</vt:lpstr>
      <vt:lpstr>BWGSNINE</vt:lpstr>
      <vt:lpstr>'S9 BCF model'!BWKGM</vt:lpstr>
      <vt:lpstr>BWKGM</vt:lpstr>
      <vt:lpstr>'S9 BCF model'!CDOC</vt:lpstr>
      <vt:lpstr>CDOC</vt:lpstr>
      <vt:lpstr>'S9 BCF model'!CFISHSS</vt:lpstr>
      <vt:lpstr>CFISHSS</vt:lpstr>
      <vt:lpstr>CHEP</vt:lpstr>
      <vt:lpstr>'S9 BCF model'!CLH</vt:lpstr>
      <vt:lpstr>CLH</vt:lpstr>
      <vt:lpstr>'S9 BCF model'!CLINVITROINT</vt:lpstr>
      <vt:lpstr>CLINVITROINT</vt:lpstr>
      <vt:lpstr>'S9 BCF model'!CLINVIVOINT</vt:lpstr>
      <vt:lpstr>CLINVIVOINT</vt:lpstr>
      <vt:lpstr>CLINVIVOINTTEN</vt:lpstr>
      <vt:lpstr>'S9 BCF model'!CPOC</vt:lpstr>
      <vt:lpstr>CPOC</vt:lpstr>
      <vt:lpstr>CSNINE</vt:lpstr>
      <vt:lpstr>'S9 BCF model'!CWFD</vt:lpstr>
      <vt:lpstr>CWFD</vt:lpstr>
      <vt:lpstr>'S9 BCF model'!CWTOT</vt:lpstr>
      <vt:lpstr>CWTOT</vt:lpstr>
      <vt:lpstr>'S9 BCF model'!FU</vt:lpstr>
      <vt:lpstr>FU</vt:lpstr>
      <vt:lpstr>'S9 BCF model'!FUONE</vt:lpstr>
      <vt:lpstr>FUONE</vt:lpstr>
      <vt:lpstr>'S9 BCF model'!KE</vt:lpstr>
      <vt:lpstr>KE</vt:lpstr>
      <vt:lpstr>'S9 BCF model'!KG</vt:lpstr>
      <vt:lpstr>KG</vt:lpstr>
      <vt:lpstr>'S9 BCF model'!KMET</vt:lpstr>
      <vt:lpstr>KMET</vt:lpstr>
      <vt:lpstr>'S9 BCF model'!KONE</vt:lpstr>
      <vt:lpstr>KONE</vt:lpstr>
      <vt:lpstr>'S9 BCF model'!KOW</vt:lpstr>
      <vt:lpstr>KOW</vt:lpstr>
      <vt:lpstr>'S9 BCF model'!KTWO</vt:lpstr>
      <vt:lpstr>KTWO</vt:lpstr>
      <vt:lpstr>'S9 BCF model'!LFBW</vt:lpstr>
      <vt:lpstr>LFBW</vt:lpstr>
      <vt:lpstr>LHEP</vt:lpstr>
      <vt:lpstr>'S9 BCF model'!LOGKOW</vt:lpstr>
      <vt:lpstr>LOGKOW</vt:lpstr>
      <vt:lpstr>LSNINE</vt:lpstr>
      <vt:lpstr>'S9 BCF model'!PBW</vt:lpstr>
      <vt:lpstr>PBW</vt:lpstr>
      <vt:lpstr>'S9 BCF model'!QC</vt:lpstr>
      <vt:lpstr>QC</vt:lpstr>
      <vt:lpstr>'S9 BCF model'!QH</vt:lpstr>
      <vt:lpstr>QH</vt:lpstr>
      <vt:lpstr>'S9 BCF model'!QHFRAC</vt:lpstr>
      <vt:lpstr>QHFRAC</vt:lpstr>
      <vt:lpstr>'S9 BCF model'!RATE</vt:lpstr>
      <vt:lpstr>RATE</vt:lpstr>
      <vt:lpstr>'S9 BCF model'!T</vt:lpstr>
      <vt:lpstr>T</vt:lpstr>
      <vt:lpstr>'S9 BCF model'!VDBL</vt:lpstr>
      <vt:lpstr>VDBL</vt:lpstr>
      <vt:lpstr>'S9 BCF model'!VLWB</vt:lpstr>
      <vt:lpstr>VLWB</vt:lpstr>
      <vt:lpstr>'S9 BCF model'!VWBL</vt:lpstr>
      <vt:lpstr>VWBL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Nichols, John</dc:creator>
  <cp:lastModifiedBy>Nichols, John</cp:lastModifiedBy>
  <cp:lastPrinted>2018-01-30T23:30:28Z</cp:lastPrinted>
  <dcterms:created xsi:type="dcterms:W3CDTF">2018-01-24T18:17:19Z</dcterms:created>
  <dcterms:modified xsi:type="dcterms:W3CDTF">2018-02-27T20:11:07Z</dcterms:modified>
</cp:coreProperties>
</file>