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2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drawings/drawing3.xml" ContentType="application/vnd.openxmlformats-officedocument.drawing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69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AA.AD.EPA.GOV\ORD\CIN\USERS\MAIN\F-K\hryu\Net MyDocuments\Working folder\backup\Research\Projects\UV_LED\LED_CB\EPA Enterovirus Work\CB_Enterovirus\"/>
    </mc:Choice>
  </mc:AlternateContent>
  <bookViews>
    <workbookView xWindow="120" yWindow="135" windowWidth="15195" windowHeight="8445" firstSheet="1" activeTab="1"/>
  </bookViews>
  <sheets>
    <sheet name="Raw_050914" sheetId="3" r:id="rId1"/>
    <sheet name="ICC-qPCR_050914" sheetId="4" r:id="rId2"/>
    <sheet name="Figures_050914" sheetId="5" r:id="rId3"/>
    <sheet name="RTqPCR-testing_112014" sheetId="1" r:id="rId4"/>
  </sheets>
  <externalReferences>
    <externalReference r:id="rId5"/>
  </externalReferences>
  <calcPr calcId="171027"/>
</workbook>
</file>

<file path=xl/calcChain.xml><?xml version="1.0" encoding="utf-8"?>
<calcChain xmlns="http://schemas.openxmlformats.org/spreadsheetml/2006/main">
  <c r="AZ28" i="5" l="1"/>
  <c r="BA28" i="5"/>
  <c r="BB28" i="5"/>
  <c r="AZ29" i="5"/>
  <c r="BA29" i="5"/>
  <c r="BB29" i="5"/>
  <c r="AZ30" i="5"/>
  <c r="BA30" i="5"/>
  <c r="BB30" i="5"/>
  <c r="AZ31" i="5"/>
  <c r="BA31" i="5"/>
  <c r="BB31" i="5"/>
  <c r="AY29" i="5"/>
  <c r="AY30" i="5"/>
  <c r="AY31" i="5"/>
  <c r="AY28" i="5"/>
  <c r="AU30" i="5"/>
  <c r="AT30" i="5"/>
  <c r="AU29" i="5"/>
  <c r="AT29" i="5"/>
  <c r="AU28" i="5"/>
  <c r="AT28" i="5"/>
  <c r="AR30" i="5"/>
  <c r="AQ30" i="5"/>
  <c r="AR29" i="5"/>
  <c r="AQ29" i="5"/>
  <c r="AR28" i="5"/>
  <c r="AQ28" i="5"/>
  <c r="AO30" i="5"/>
  <c r="AN30" i="5"/>
  <c r="AO29" i="5"/>
  <c r="AN29" i="5"/>
  <c r="AO28" i="5"/>
  <c r="AN28" i="5"/>
  <c r="AL29" i="5"/>
  <c r="AL30" i="5"/>
  <c r="AL28" i="5"/>
  <c r="AK29" i="5"/>
  <c r="AK30" i="5"/>
  <c r="AK28" i="5"/>
  <c r="R160" i="4" l="1"/>
  <c r="R161" i="4"/>
  <c r="R162" i="4"/>
  <c r="R159" i="4"/>
  <c r="C173" i="4"/>
  <c r="F137" i="4" l="1"/>
  <c r="E137" i="4"/>
  <c r="D137" i="4"/>
  <c r="C137" i="4"/>
  <c r="F136" i="4"/>
  <c r="F138" i="4" s="1"/>
  <c r="E136" i="4"/>
  <c r="E138" i="4" s="1"/>
  <c r="D136" i="4"/>
  <c r="D138" i="4" s="1"/>
  <c r="C136" i="4"/>
  <c r="C138" i="4" s="1"/>
  <c r="G187" i="4"/>
  <c r="F187" i="4"/>
  <c r="E187" i="4"/>
  <c r="D187" i="4"/>
  <c r="C187" i="4"/>
  <c r="G186" i="4"/>
  <c r="G188" i="4" s="1"/>
  <c r="G189" i="4" s="1"/>
  <c r="G191" i="4" s="1"/>
  <c r="F186" i="4"/>
  <c r="F188" i="4" s="1"/>
  <c r="E186" i="4"/>
  <c r="E188" i="4" s="1"/>
  <c r="D186" i="4"/>
  <c r="D188" i="4" s="1"/>
  <c r="C186" i="4"/>
  <c r="C188" i="4" s="1"/>
  <c r="H162" i="4"/>
  <c r="G162" i="4"/>
  <c r="F162" i="4"/>
  <c r="E162" i="4"/>
  <c r="D162" i="4"/>
  <c r="H161" i="4"/>
  <c r="G161" i="4"/>
  <c r="G163" i="4" s="1"/>
  <c r="F161" i="4"/>
  <c r="F163" i="4" s="1"/>
  <c r="E161" i="4"/>
  <c r="E163" i="4" s="1"/>
  <c r="D161" i="4"/>
  <c r="D163" i="4" s="1"/>
  <c r="G111" i="4"/>
  <c r="F111" i="4"/>
  <c r="E111" i="4"/>
  <c r="D111" i="4"/>
  <c r="C111" i="4"/>
  <c r="G110" i="4"/>
  <c r="G112" i="4" s="1"/>
  <c r="F110" i="4"/>
  <c r="F112" i="4" s="1"/>
  <c r="E110" i="4"/>
  <c r="E112" i="4" s="1"/>
  <c r="D110" i="4"/>
  <c r="D112" i="4" s="1"/>
  <c r="C110" i="4"/>
  <c r="L95" i="5"/>
  <c r="F95" i="5"/>
  <c r="G95" i="5" s="1"/>
  <c r="L94" i="5"/>
  <c r="F94" i="5"/>
  <c r="G94" i="5" s="1"/>
  <c r="L93" i="5"/>
  <c r="F93" i="5"/>
  <c r="G93" i="5" s="1"/>
  <c r="L92" i="5"/>
  <c r="F92" i="5"/>
  <c r="G92" i="5" s="1"/>
  <c r="L91" i="5"/>
  <c r="F91" i="5"/>
  <c r="G91" i="5" s="1"/>
  <c r="L90" i="5"/>
  <c r="F90" i="5"/>
  <c r="G90" i="5" s="1"/>
  <c r="L88" i="5"/>
  <c r="F88" i="5"/>
  <c r="G88" i="5" s="1"/>
  <c r="L87" i="5"/>
  <c r="F87" i="5"/>
  <c r="G87" i="5" s="1"/>
  <c r="L86" i="5"/>
  <c r="F86" i="5"/>
  <c r="G86" i="5" s="1"/>
  <c r="L85" i="5"/>
  <c r="F85" i="5"/>
  <c r="G85" i="5" s="1"/>
  <c r="L84" i="5"/>
  <c r="F84" i="5"/>
  <c r="G84" i="5" s="1"/>
  <c r="L83" i="5"/>
  <c r="M85" i="5" s="1"/>
  <c r="F83" i="5"/>
  <c r="G83" i="5" s="1"/>
  <c r="L81" i="5"/>
  <c r="F81" i="5"/>
  <c r="G81" i="5" s="1"/>
  <c r="L80" i="5"/>
  <c r="F80" i="5"/>
  <c r="G80" i="5" s="1"/>
  <c r="L79" i="5"/>
  <c r="F79" i="5"/>
  <c r="G79" i="5" s="1"/>
  <c r="L78" i="5"/>
  <c r="F78" i="5"/>
  <c r="G78" i="5" s="1"/>
  <c r="L77" i="5"/>
  <c r="F77" i="5"/>
  <c r="G77" i="5" s="1"/>
  <c r="L76" i="5"/>
  <c r="F76" i="5"/>
  <c r="G76" i="5" s="1"/>
  <c r="L71" i="5"/>
  <c r="F71" i="5"/>
  <c r="G71" i="5" s="1"/>
  <c r="L70" i="5"/>
  <c r="F70" i="5"/>
  <c r="G70" i="5" s="1"/>
  <c r="L69" i="5"/>
  <c r="F69" i="5"/>
  <c r="G69" i="5" s="1"/>
  <c r="L68" i="5"/>
  <c r="F68" i="5"/>
  <c r="G68" i="5" s="1"/>
  <c r="L67" i="5"/>
  <c r="F67" i="5"/>
  <c r="G67" i="5" s="1"/>
  <c r="L66" i="5"/>
  <c r="M68" i="5" s="1"/>
  <c r="F66" i="5"/>
  <c r="G66" i="5" s="1"/>
  <c r="L64" i="5"/>
  <c r="F64" i="5"/>
  <c r="G64" i="5" s="1"/>
  <c r="L63" i="5"/>
  <c r="G63" i="5"/>
  <c r="F63" i="5"/>
  <c r="L62" i="5"/>
  <c r="F62" i="5"/>
  <c r="G62" i="5" s="1"/>
  <c r="L61" i="5"/>
  <c r="F61" i="5"/>
  <c r="G61" i="5" s="1"/>
  <c r="L60" i="5"/>
  <c r="F60" i="5"/>
  <c r="G60" i="5" s="1"/>
  <c r="L59" i="5"/>
  <c r="M62" i="5" s="1"/>
  <c r="F59" i="5"/>
  <c r="G59" i="5" s="1"/>
  <c r="L57" i="5"/>
  <c r="F57" i="5"/>
  <c r="G57" i="5" s="1"/>
  <c r="L56" i="5"/>
  <c r="F56" i="5"/>
  <c r="G56" i="5" s="1"/>
  <c r="L55" i="5"/>
  <c r="F55" i="5"/>
  <c r="G55" i="5" s="1"/>
  <c r="L54" i="5"/>
  <c r="F54" i="5"/>
  <c r="G54" i="5" s="1"/>
  <c r="L53" i="5"/>
  <c r="F53" i="5"/>
  <c r="G53" i="5" s="1"/>
  <c r="L52" i="5"/>
  <c r="F52" i="5"/>
  <c r="G52" i="5" s="1"/>
  <c r="L47" i="5"/>
  <c r="F47" i="5"/>
  <c r="G47" i="5" s="1"/>
  <c r="L46" i="5"/>
  <c r="F46" i="5"/>
  <c r="G46" i="5" s="1"/>
  <c r="L45" i="5"/>
  <c r="F45" i="5"/>
  <c r="G45" i="5" s="1"/>
  <c r="L44" i="5"/>
  <c r="F44" i="5"/>
  <c r="G44" i="5" s="1"/>
  <c r="L43" i="5"/>
  <c r="F43" i="5"/>
  <c r="G43" i="5" s="1"/>
  <c r="L42" i="5"/>
  <c r="M45" i="5" s="1"/>
  <c r="F42" i="5"/>
  <c r="G42" i="5" s="1"/>
  <c r="L40" i="5"/>
  <c r="F40" i="5"/>
  <c r="G40" i="5" s="1"/>
  <c r="L39" i="5"/>
  <c r="G39" i="5"/>
  <c r="F39" i="5"/>
  <c r="L38" i="5"/>
  <c r="F38" i="5"/>
  <c r="G38" i="5" s="1"/>
  <c r="L37" i="5"/>
  <c r="F37" i="5"/>
  <c r="G37" i="5" s="1"/>
  <c r="L36" i="5"/>
  <c r="F36" i="5"/>
  <c r="G36" i="5" s="1"/>
  <c r="L35" i="5"/>
  <c r="M37" i="5" s="1"/>
  <c r="F35" i="5"/>
  <c r="G35" i="5" s="1"/>
  <c r="L33" i="5"/>
  <c r="F33" i="5"/>
  <c r="G33" i="5" s="1"/>
  <c r="L32" i="5"/>
  <c r="F32" i="5"/>
  <c r="G32" i="5" s="1"/>
  <c r="L31" i="5"/>
  <c r="F31" i="5"/>
  <c r="G31" i="5" s="1"/>
  <c r="L30" i="5"/>
  <c r="F30" i="5"/>
  <c r="G30" i="5" s="1"/>
  <c r="L29" i="5"/>
  <c r="F29" i="5"/>
  <c r="G29" i="5" s="1"/>
  <c r="L28" i="5"/>
  <c r="M31" i="5" s="1"/>
  <c r="F28" i="5"/>
  <c r="G28" i="5" s="1"/>
  <c r="L23" i="5"/>
  <c r="L22" i="5"/>
  <c r="L21" i="5"/>
  <c r="L20" i="5"/>
  <c r="L19" i="5"/>
  <c r="L18" i="5"/>
  <c r="M20" i="5" s="1"/>
  <c r="L16" i="5"/>
  <c r="L15" i="5"/>
  <c r="L14" i="5"/>
  <c r="L13" i="5"/>
  <c r="L12" i="5"/>
  <c r="M12" i="5" s="1"/>
  <c r="L11" i="5"/>
  <c r="M13" i="5" s="1"/>
  <c r="L5" i="5"/>
  <c r="L6" i="5"/>
  <c r="L7" i="5"/>
  <c r="L8" i="5"/>
  <c r="L9" i="5"/>
  <c r="L4" i="5"/>
  <c r="M6" i="5" s="1"/>
  <c r="F12" i="5"/>
  <c r="G12" i="5" s="1"/>
  <c r="F13" i="5"/>
  <c r="F14" i="5"/>
  <c r="G14" i="5" s="1"/>
  <c r="F15" i="5"/>
  <c r="F16" i="5"/>
  <c r="G16" i="5" s="1"/>
  <c r="F18" i="5"/>
  <c r="G18" i="5" s="1"/>
  <c r="F19" i="5"/>
  <c r="G19" i="5" s="1"/>
  <c r="F20" i="5"/>
  <c r="G20" i="5" s="1"/>
  <c r="F21" i="5"/>
  <c r="G21" i="5" s="1"/>
  <c r="F22" i="5"/>
  <c r="F23" i="5"/>
  <c r="G23" i="5" s="1"/>
  <c r="F11" i="5"/>
  <c r="G11" i="5" s="1"/>
  <c r="G22" i="5"/>
  <c r="G15" i="5"/>
  <c r="G13" i="5"/>
  <c r="F9" i="5"/>
  <c r="G9" i="5" s="1"/>
  <c r="F8" i="5"/>
  <c r="G8" i="5" s="1"/>
  <c r="F7" i="5"/>
  <c r="G7" i="5" s="1"/>
  <c r="F6" i="5"/>
  <c r="G6" i="5" s="1"/>
  <c r="F5" i="5"/>
  <c r="G5" i="5" s="1"/>
  <c r="F4" i="5"/>
  <c r="G4" i="5" s="1"/>
  <c r="M9" i="5" l="1"/>
  <c r="M23" i="5"/>
  <c r="M93" i="5"/>
  <c r="M44" i="5"/>
  <c r="M7" i="5"/>
  <c r="M21" i="5"/>
  <c r="M94" i="5"/>
  <c r="M88" i="5"/>
  <c r="M91" i="5"/>
  <c r="M14" i="5"/>
  <c r="M46" i="5"/>
  <c r="M54" i="5"/>
  <c r="M71" i="5"/>
  <c r="M79" i="5"/>
  <c r="M15" i="5"/>
  <c r="M43" i="5"/>
  <c r="M69" i="5"/>
  <c r="M86" i="5"/>
  <c r="M92" i="5"/>
  <c r="H163" i="4"/>
  <c r="H164" i="4" s="1"/>
  <c r="H166" i="4" s="1"/>
  <c r="M29" i="5"/>
  <c r="M32" i="5"/>
  <c r="M30" i="5"/>
  <c r="M40" i="5"/>
  <c r="M38" i="5"/>
  <c r="M57" i="5"/>
  <c r="M55" i="5"/>
  <c r="M60" i="5"/>
  <c r="M63" i="5"/>
  <c r="M61" i="5"/>
  <c r="M77" i="5"/>
  <c r="M80" i="5"/>
  <c r="M78" i="5"/>
  <c r="M5" i="5"/>
  <c r="M8" i="5"/>
  <c r="M16" i="5"/>
  <c r="M19" i="5"/>
  <c r="M22" i="5"/>
  <c r="M33" i="5"/>
  <c r="M36" i="5"/>
  <c r="M39" i="5"/>
  <c r="M47" i="5"/>
  <c r="M53" i="5"/>
  <c r="M56" i="5"/>
  <c r="M64" i="5"/>
  <c r="M67" i="5"/>
  <c r="M70" i="5"/>
  <c r="M81" i="5"/>
  <c r="M84" i="5"/>
  <c r="M87" i="5"/>
  <c r="M95" i="5"/>
  <c r="C112" i="4"/>
  <c r="C113" i="4" s="1"/>
  <c r="C115" i="4" s="1"/>
  <c r="C119" i="4"/>
  <c r="D113" i="4"/>
  <c r="D115" i="4" s="1"/>
  <c r="C121" i="4"/>
  <c r="F113" i="4"/>
  <c r="F115" i="4" s="1"/>
  <c r="C146" i="4"/>
  <c r="D139" i="4"/>
  <c r="D141" i="4" s="1"/>
  <c r="F139" i="4"/>
  <c r="F141" i="4" s="1"/>
  <c r="C171" i="4"/>
  <c r="E164" i="4"/>
  <c r="E166" i="4" s="1"/>
  <c r="G164" i="4"/>
  <c r="G166" i="4" s="1"/>
  <c r="C196" i="4"/>
  <c r="D189" i="4"/>
  <c r="D191" i="4" s="1"/>
  <c r="C198" i="4"/>
  <c r="F189" i="4"/>
  <c r="F191" i="4" s="1"/>
  <c r="E113" i="4"/>
  <c r="E115" i="4" s="1"/>
  <c r="C120" i="4"/>
  <c r="G113" i="4"/>
  <c r="G115" i="4" s="1"/>
  <c r="C122" i="4"/>
  <c r="C145" i="4"/>
  <c r="C139" i="4"/>
  <c r="C141" i="4" s="1"/>
  <c r="C147" i="4"/>
  <c r="E139" i="4"/>
  <c r="E141" i="4" s="1"/>
  <c r="C170" i="4"/>
  <c r="D164" i="4"/>
  <c r="D166" i="4" s="1"/>
  <c r="C172" i="4"/>
  <c r="F164" i="4"/>
  <c r="F166" i="4" s="1"/>
  <c r="C195" i="4"/>
  <c r="C189" i="4"/>
  <c r="C191" i="4" s="1"/>
  <c r="C197" i="4"/>
  <c r="E189" i="4"/>
  <c r="E191" i="4" s="1"/>
  <c r="C83" i="4"/>
  <c r="C85" i="4" s="1"/>
  <c r="C92" i="4" s="1"/>
  <c r="C84" i="4"/>
  <c r="AH84" i="4"/>
  <c r="AG84" i="4"/>
  <c r="AF84" i="4"/>
  <c r="AE84" i="4"/>
  <c r="AD84" i="4"/>
  <c r="AC84" i="4"/>
  <c r="AA84" i="4"/>
  <c r="Z84" i="4"/>
  <c r="Y84" i="4"/>
  <c r="X84" i="4"/>
  <c r="W84" i="4"/>
  <c r="V84" i="4"/>
  <c r="S84" i="4"/>
  <c r="R84" i="4"/>
  <c r="Q84" i="4"/>
  <c r="P84" i="4"/>
  <c r="O84" i="4"/>
  <c r="N84" i="4"/>
  <c r="G84" i="4"/>
  <c r="F84" i="4"/>
  <c r="E84" i="4"/>
  <c r="D84" i="4"/>
  <c r="AH83" i="4"/>
  <c r="AH85" i="4" s="1"/>
  <c r="AG83" i="4"/>
  <c r="AF83" i="4"/>
  <c r="AF85" i="4" s="1"/>
  <c r="AE83" i="4"/>
  <c r="AD83" i="4"/>
  <c r="AD85" i="4" s="1"/>
  <c r="AC83" i="4"/>
  <c r="AA83" i="4"/>
  <c r="AA85" i="4" s="1"/>
  <c r="Z83" i="4"/>
  <c r="Y83" i="4"/>
  <c r="Y85" i="4" s="1"/>
  <c r="X83" i="4"/>
  <c r="W83" i="4"/>
  <c r="W85" i="4" s="1"/>
  <c r="V83" i="4"/>
  <c r="S83" i="4"/>
  <c r="S85" i="4" s="1"/>
  <c r="R83" i="4"/>
  <c r="Q83" i="4"/>
  <c r="Q85" i="4" s="1"/>
  <c r="P83" i="4"/>
  <c r="O83" i="4"/>
  <c r="O85" i="4" s="1"/>
  <c r="N83" i="4"/>
  <c r="G83" i="4"/>
  <c r="G85" i="4" s="1"/>
  <c r="F83" i="4"/>
  <c r="F85" i="4" s="1"/>
  <c r="C95" i="4" s="1"/>
  <c r="E83" i="4"/>
  <c r="E85" i="4" s="1"/>
  <c r="C94" i="4" s="1"/>
  <c r="D83" i="4"/>
  <c r="D85" i="4" s="1"/>
  <c r="C93" i="4" s="1"/>
  <c r="G58" i="4"/>
  <c r="G60" i="4" s="1"/>
  <c r="H58" i="4"/>
  <c r="H60" i="4" s="1"/>
  <c r="H61" i="4" s="1"/>
  <c r="H63" i="4" s="1"/>
  <c r="G59" i="4"/>
  <c r="H59" i="4"/>
  <c r="AH59" i="4"/>
  <c r="AG59" i="4"/>
  <c r="AF59" i="4"/>
  <c r="AE59" i="4"/>
  <c r="AD59" i="4"/>
  <c r="AC59" i="4"/>
  <c r="AA59" i="4"/>
  <c r="Z59" i="4"/>
  <c r="Y59" i="4"/>
  <c r="X59" i="4"/>
  <c r="W59" i="4"/>
  <c r="V59" i="4"/>
  <c r="S59" i="4"/>
  <c r="R59" i="4"/>
  <c r="Q59" i="4"/>
  <c r="P59" i="4"/>
  <c r="O59" i="4"/>
  <c r="N59" i="4"/>
  <c r="F59" i="4"/>
  <c r="E59" i="4"/>
  <c r="D59" i="4"/>
  <c r="AH58" i="4"/>
  <c r="AG58" i="4"/>
  <c r="AF58" i="4"/>
  <c r="AE58" i="4"/>
  <c r="AD58" i="4"/>
  <c r="AC58" i="4"/>
  <c r="AA58" i="4"/>
  <c r="Z58" i="4"/>
  <c r="Y58" i="4"/>
  <c r="X58" i="4"/>
  <c r="W58" i="4"/>
  <c r="V58" i="4"/>
  <c r="S58" i="4"/>
  <c r="R58" i="4"/>
  <c r="R60" i="4" s="1"/>
  <c r="Q58" i="4"/>
  <c r="Q60" i="4" s="1"/>
  <c r="P58" i="4"/>
  <c r="P60" i="4" s="1"/>
  <c r="O58" i="4"/>
  <c r="O60" i="4" s="1"/>
  <c r="N58" i="4"/>
  <c r="N60" i="4" s="1"/>
  <c r="F58" i="4"/>
  <c r="E58" i="4"/>
  <c r="D58" i="4"/>
  <c r="AH34" i="4"/>
  <c r="AG34" i="4"/>
  <c r="AF34" i="4"/>
  <c r="AE34" i="4"/>
  <c r="AD34" i="4"/>
  <c r="AC34" i="4"/>
  <c r="AA34" i="4"/>
  <c r="Z34" i="4"/>
  <c r="Y34" i="4"/>
  <c r="X34" i="4"/>
  <c r="W34" i="4"/>
  <c r="V34" i="4"/>
  <c r="S34" i="4"/>
  <c r="R34" i="4"/>
  <c r="Q34" i="4"/>
  <c r="P34" i="4"/>
  <c r="O34" i="4"/>
  <c r="N34" i="4"/>
  <c r="F34" i="4"/>
  <c r="E34" i="4"/>
  <c r="D34" i="4"/>
  <c r="C34" i="4"/>
  <c r="AH33" i="4"/>
  <c r="AH35" i="4" s="1"/>
  <c r="AG33" i="4"/>
  <c r="AF33" i="4"/>
  <c r="AF35" i="4" s="1"/>
  <c r="AE33" i="4"/>
  <c r="AD33" i="4"/>
  <c r="AD35" i="4" s="1"/>
  <c r="AC33" i="4"/>
  <c r="AA33" i="4"/>
  <c r="AA35" i="4" s="1"/>
  <c r="Z33" i="4"/>
  <c r="Y33" i="4"/>
  <c r="Y35" i="4" s="1"/>
  <c r="X33" i="4"/>
  <c r="W33" i="4"/>
  <c r="W35" i="4" s="1"/>
  <c r="V33" i="4"/>
  <c r="S33" i="4"/>
  <c r="S35" i="4" s="1"/>
  <c r="R33" i="4"/>
  <c r="Q33" i="4"/>
  <c r="Q35" i="4" s="1"/>
  <c r="P33" i="4"/>
  <c r="O33" i="4"/>
  <c r="N33" i="4"/>
  <c r="F33" i="4"/>
  <c r="E33" i="4"/>
  <c r="D33" i="4"/>
  <c r="D35" i="4" s="1"/>
  <c r="C33" i="4"/>
  <c r="C7" i="4"/>
  <c r="D7" i="4"/>
  <c r="C8" i="4"/>
  <c r="D8" i="4"/>
  <c r="C9" i="4"/>
  <c r="D9" i="4"/>
  <c r="C16" i="4" s="1"/>
  <c r="C10" i="4"/>
  <c r="C12" i="4" s="1"/>
  <c r="D10" i="4"/>
  <c r="D12" i="4" s="1"/>
  <c r="AH8" i="4"/>
  <c r="AG8" i="4"/>
  <c r="AF8" i="4"/>
  <c r="AE8" i="4"/>
  <c r="AD8" i="4"/>
  <c r="AC8" i="4"/>
  <c r="AA8" i="4"/>
  <c r="Z8" i="4"/>
  <c r="Y8" i="4"/>
  <c r="X8" i="4"/>
  <c r="W8" i="4"/>
  <c r="V8" i="4"/>
  <c r="S8" i="4"/>
  <c r="R8" i="4"/>
  <c r="Q8" i="4"/>
  <c r="P8" i="4"/>
  <c r="O8" i="4"/>
  <c r="N8" i="4"/>
  <c r="G8" i="4"/>
  <c r="F8" i="4"/>
  <c r="E8" i="4"/>
  <c r="AH7" i="4"/>
  <c r="AH9" i="4" s="1"/>
  <c r="AH10" i="4" s="1"/>
  <c r="AH12" i="4" s="1"/>
  <c r="AG7" i="4"/>
  <c r="AG9" i="4" s="1"/>
  <c r="AG10" i="4" s="1"/>
  <c r="AG12" i="4" s="1"/>
  <c r="AF7" i="4"/>
  <c r="AF9" i="4" s="1"/>
  <c r="AF10" i="4" s="1"/>
  <c r="AF12" i="4" s="1"/>
  <c r="AE7" i="4"/>
  <c r="AE9" i="4" s="1"/>
  <c r="AE10" i="4" s="1"/>
  <c r="AE12" i="4" s="1"/>
  <c r="AD7" i="4"/>
  <c r="AD9" i="4" s="1"/>
  <c r="AD10" i="4" s="1"/>
  <c r="AD12" i="4" s="1"/>
  <c r="AC7" i="4"/>
  <c r="AC9" i="4" s="1"/>
  <c r="AC10" i="4" s="1"/>
  <c r="AC12" i="4" s="1"/>
  <c r="AA7" i="4"/>
  <c r="AA9" i="4" s="1"/>
  <c r="AA10" i="4" s="1"/>
  <c r="AA12" i="4" s="1"/>
  <c r="Z7" i="4"/>
  <c r="Z9" i="4" s="1"/>
  <c r="Z10" i="4" s="1"/>
  <c r="Z12" i="4" s="1"/>
  <c r="Y7" i="4"/>
  <c r="Y9" i="4" s="1"/>
  <c r="Y10" i="4" s="1"/>
  <c r="Y12" i="4" s="1"/>
  <c r="X7" i="4"/>
  <c r="X9" i="4" s="1"/>
  <c r="X10" i="4" s="1"/>
  <c r="X12" i="4" s="1"/>
  <c r="W7" i="4"/>
  <c r="W9" i="4" s="1"/>
  <c r="W10" i="4" s="1"/>
  <c r="W12" i="4" s="1"/>
  <c r="V7" i="4"/>
  <c r="V9" i="4" s="1"/>
  <c r="V10" i="4" s="1"/>
  <c r="V12" i="4" s="1"/>
  <c r="S7" i="4"/>
  <c r="S9" i="4" s="1"/>
  <c r="S10" i="4" s="1"/>
  <c r="S12" i="4" s="1"/>
  <c r="R7" i="4"/>
  <c r="R9" i="4" s="1"/>
  <c r="R10" i="4" s="1"/>
  <c r="R12" i="4" s="1"/>
  <c r="Q7" i="4"/>
  <c r="Q9" i="4" s="1"/>
  <c r="Q10" i="4" s="1"/>
  <c r="Q12" i="4" s="1"/>
  <c r="P7" i="4"/>
  <c r="P9" i="4" s="1"/>
  <c r="P10" i="4" s="1"/>
  <c r="P12" i="4" s="1"/>
  <c r="O7" i="4"/>
  <c r="O9" i="4" s="1"/>
  <c r="O10" i="4" s="1"/>
  <c r="O12" i="4" s="1"/>
  <c r="N7" i="4"/>
  <c r="N9" i="4" s="1"/>
  <c r="N10" i="4" s="1"/>
  <c r="N12" i="4" s="1"/>
  <c r="G7" i="4"/>
  <c r="G9" i="4" s="1"/>
  <c r="G10" i="4" s="1"/>
  <c r="G12" i="4" s="1"/>
  <c r="F7" i="4"/>
  <c r="F9" i="4" s="1"/>
  <c r="F10" i="4" s="1"/>
  <c r="F12" i="4" s="1"/>
  <c r="E7" i="4"/>
  <c r="E9" i="4" s="1"/>
  <c r="E10" i="4" s="1"/>
  <c r="E12" i="4" s="1"/>
  <c r="O86" i="4" l="1"/>
  <c r="O88" i="4" s="1"/>
  <c r="Q86" i="4"/>
  <c r="Q88" i="4" s="1"/>
  <c r="S86" i="4"/>
  <c r="S88" i="4" s="1"/>
  <c r="W86" i="4"/>
  <c r="W88" i="4" s="1"/>
  <c r="Y86" i="4"/>
  <c r="Y88" i="4" s="1"/>
  <c r="AA86" i="4"/>
  <c r="AA88" i="4" s="1"/>
  <c r="AD86" i="4"/>
  <c r="AD88" i="4" s="1"/>
  <c r="AF86" i="4"/>
  <c r="AF88" i="4" s="1"/>
  <c r="AH86" i="4"/>
  <c r="AH88" i="4" s="1"/>
  <c r="N85" i="4"/>
  <c r="N86" i="4" s="1"/>
  <c r="N88" i="4" s="1"/>
  <c r="R85" i="4"/>
  <c r="R86" i="4" s="1"/>
  <c r="R88" i="4" s="1"/>
  <c r="P85" i="4"/>
  <c r="P86" i="4" s="1"/>
  <c r="P88" i="4" s="1"/>
  <c r="V85" i="4"/>
  <c r="V86" i="4" s="1"/>
  <c r="V88" i="4" s="1"/>
  <c r="Z85" i="4"/>
  <c r="Z86" i="4" s="1"/>
  <c r="Z88" i="4" s="1"/>
  <c r="X85" i="4"/>
  <c r="X86" i="4" s="1"/>
  <c r="X88" i="4" s="1"/>
  <c r="AC85" i="4"/>
  <c r="AC86" i="4" s="1"/>
  <c r="AC88" i="4" s="1"/>
  <c r="AG85" i="4"/>
  <c r="AG86" i="4" s="1"/>
  <c r="AG88" i="4" s="1"/>
  <c r="AE85" i="4"/>
  <c r="AE86" i="4" s="1"/>
  <c r="AE88" i="4" s="1"/>
  <c r="C86" i="4"/>
  <c r="C88" i="4" s="1"/>
  <c r="G61" i="4"/>
  <c r="G63" i="4" s="1"/>
  <c r="C70" i="4"/>
  <c r="E35" i="4"/>
  <c r="C44" i="4" s="1"/>
  <c r="C35" i="4"/>
  <c r="C36" i="4" s="1"/>
  <c r="C38" i="4" s="1"/>
  <c r="F60" i="4"/>
  <c r="C69" i="4" s="1"/>
  <c r="AA60" i="4"/>
  <c r="AA61" i="4" s="1"/>
  <c r="AA63" i="4" s="1"/>
  <c r="Q36" i="4"/>
  <c r="Q38" i="4" s="1"/>
  <c r="S36" i="4"/>
  <c r="S38" i="4" s="1"/>
  <c r="W36" i="4"/>
  <c r="W38" i="4" s="1"/>
  <c r="Y36" i="4"/>
  <c r="Y38" i="4" s="1"/>
  <c r="AA36" i="4"/>
  <c r="AA38" i="4" s="1"/>
  <c r="AD36" i="4"/>
  <c r="AD38" i="4" s="1"/>
  <c r="AF36" i="4"/>
  <c r="AF38" i="4" s="1"/>
  <c r="AH36" i="4"/>
  <c r="AH38" i="4" s="1"/>
  <c r="N61" i="4"/>
  <c r="N63" i="4" s="1"/>
  <c r="R61" i="4"/>
  <c r="R63" i="4" s="1"/>
  <c r="F35" i="4"/>
  <c r="C45" i="4" s="1"/>
  <c r="N35" i="4"/>
  <c r="N36" i="4" s="1"/>
  <c r="N38" i="4" s="1"/>
  <c r="R35" i="4"/>
  <c r="R36" i="4" s="1"/>
  <c r="R38" i="4" s="1"/>
  <c r="V35" i="4"/>
  <c r="V36" i="4" s="1"/>
  <c r="V38" i="4" s="1"/>
  <c r="Z35" i="4"/>
  <c r="Z36" i="4" s="1"/>
  <c r="Z38" i="4" s="1"/>
  <c r="X35" i="4"/>
  <c r="X36" i="4" s="1"/>
  <c r="X38" i="4" s="1"/>
  <c r="AC35" i="4"/>
  <c r="AC36" i="4" s="1"/>
  <c r="AC38" i="4" s="1"/>
  <c r="AG35" i="4"/>
  <c r="AG36" i="4" s="1"/>
  <c r="AG38" i="4" s="1"/>
  <c r="AE35" i="4"/>
  <c r="AE36" i="4" s="1"/>
  <c r="AE38" i="4" s="1"/>
  <c r="D60" i="4"/>
  <c r="D61" i="4" s="1"/>
  <c r="D63" i="4" s="1"/>
  <c r="E60" i="4"/>
  <c r="C68" i="4" s="1"/>
  <c r="S60" i="4"/>
  <c r="S61" i="4" s="1"/>
  <c r="S63" i="4" s="1"/>
  <c r="V60" i="4"/>
  <c r="V61" i="4" s="1"/>
  <c r="V63" i="4" s="1"/>
  <c r="E86" i="4"/>
  <c r="E88" i="4" s="1"/>
  <c r="G86" i="4"/>
  <c r="G88" i="4" s="1"/>
  <c r="D86" i="4"/>
  <c r="D88" i="4" s="1"/>
  <c r="F86" i="4"/>
  <c r="F88" i="4" s="1"/>
  <c r="Z60" i="4"/>
  <c r="Z61" i="4" s="1"/>
  <c r="Z63" i="4" s="1"/>
  <c r="Y60" i="4"/>
  <c r="Y61" i="4" s="1"/>
  <c r="Y63" i="4" s="1"/>
  <c r="X60" i="4"/>
  <c r="X61" i="4" s="1"/>
  <c r="X63" i="4" s="1"/>
  <c r="W60" i="4"/>
  <c r="W61" i="4" s="1"/>
  <c r="W63" i="4" s="1"/>
  <c r="Q61" i="4"/>
  <c r="Q63" i="4" s="1"/>
  <c r="P61" i="4"/>
  <c r="P63" i="4" s="1"/>
  <c r="O61" i="4"/>
  <c r="O63" i="4" s="1"/>
  <c r="AH60" i="4"/>
  <c r="AH61" i="4" s="1"/>
  <c r="AH63" i="4" s="1"/>
  <c r="AG60" i="4"/>
  <c r="AG61" i="4" s="1"/>
  <c r="AG63" i="4" s="1"/>
  <c r="AF60" i="4"/>
  <c r="AF61" i="4" s="1"/>
  <c r="AF63" i="4" s="1"/>
  <c r="AE60" i="4"/>
  <c r="AE61" i="4" s="1"/>
  <c r="AE63" i="4" s="1"/>
  <c r="AD60" i="4"/>
  <c r="AD61" i="4" s="1"/>
  <c r="AD63" i="4" s="1"/>
  <c r="AC60" i="4"/>
  <c r="AC61" i="4" s="1"/>
  <c r="AC63" i="4" s="1"/>
  <c r="P35" i="4"/>
  <c r="P36" i="4" s="1"/>
  <c r="P38" i="4" s="1"/>
  <c r="O35" i="4"/>
  <c r="O36" i="4" s="1"/>
  <c r="O38" i="4" s="1"/>
  <c r="C43" i="4"/>
  <c r="C42" i="4"/>
  <c r="D36" i="4"/>
  <c r="D38" i="4" s="1"/>
  <c r="E36" i="4"/>
  <c r="E38" i="4" s="1"/>
  <c r="C18" i="4"/>
  <c r="C17" i="4"/>
  <c r="C19" i="4"/>
  <c r="F61" i="4" l="1"/>
  <c r="F63" i="4" s="1"/>
  <c r="F36" i="4"/>
  <c r="F38" i="4" s="1"/>
  <c r="E61" i="4"/>
  <c r="E63" i="4" s="1"/>
  <c r="C67" i="4"/>
  <c r="M9" i="1" l="1"/>
  <c r="M8" i="1"/>
  <c r="M7" i="1"/>
  <c r="M6" i="1"/>
  <c r="M5" i="1"/>
  <c r="J9" i="1"/>
  <c r="J8" i="1"/>
  <c r="J7" i="1"/>
  <c r="J6" i="1"/>
  <c r="J5" i="1"/>
  <c r="G9" i="1"/>
  <c r="G8" i="1"/>
  <c r="G7" i="1"/>
  <c r="G6" i="1"/>
  <c r="G5" i="1"/>
  <c r="D6" i="1"/>
  <c r="D7" i="1"/>
  <c r="D8" i="1"/>
  <c r="D9" i="1"/>
  <c r="D5" i="1"/>
</calcChain>
</file>

<file path=xl/sharedStrings.xml><?xml version="1.0" encoding="utf-8"?>
<sst xmlns="http://schemas.openxmlformats.org/spreadsheetml/2006/main" count="664" uniqueCount="115">
  <si>
    <t>EV70</t>
  </si>
  <si>
    <t>Echo30</t>
  </si>
  <si>
    <t>PV1</t>
  </si>
  <si>
    <t>Ave</t>
  </si>
  <si>
    <t>Rep1</t>
  </si>
  <si>
    <t>Rep2</t>
  </si>
  <si>
    <t>Spiking level</t>
  </si>
  <si>
    <t>CVA10</t>
  </si>
  <si>
    <t xml:space="preserve"> (genome copy/rxn)</t>
  </si>
  <si>
    <t>Validation test for four enterovirus one-step RTqPCR assays</t>
  </si>
  <si>
    <t>Date: 11/20/2013</t>
  </si>
  <si>
    <t>Plate 1</t>
  </si>
  <si>
    <t>rep1</t>
  </si>
  <si>
    <t>rep2</t>
  </si>
  <si>
    <t>Plate 2</t>
  </si>
  <si>
    <t>RC</t>
  </si>
  <si>
    <t>S2_CV</t>
  </si>
  <si>
    <t>S3_CV</t>
  </si>
  <si>
    <t>S4_CV</t>
  </si>
  <si>
    <t>S5_CV</t>
  </si>
  <si>
    <t>S6_CV</t>
  </si>
  <si>
    <t>S2_Echo</t>
  </si>
  <si>
    <t>S3_Echo</t>
  </si>
  <si>
    <t>S4_Echo</t>
  </si>
  <si>
    <t>S5_Echo</t>
  </si>
  <si>
    <t>S6_Echo</t>
  </si>
  <si>
    <t>S3_PV</t>
  </si>
  <si>
    <t>S4_PV</t>
  </si>
  <si>
    <t>S5_PV</t>
  </si>
  <si>
    <t>S6_PV</t>
  </si>
  <si>
    <t>S2_EV</t>
  </si>
  <si>
    <t>S3_EV</t>
  </si>
  <si>
    <t>S4_EV</t>
  </si>
  <si>
    <t>S5_EV</t>
  </si>
  <si>
    <t>S6_EV</t>
  </si>
  <si>
    <t>S7_PV</t>
  </si>
  <si>
    <t>S2_Comb</t>
  </si>
  <si>
    <t>S3_Comb</t>
  </si>
  <si>
    <t>S4_Comb</t>
  </si>
  <si>
    <t>S5_Comb</t>
  </si>
  <si>
    <t>S6_Comb</t>
  </si>
  <si>
    <t>CB-0</t>
  </si>
  <si>
    <t>A-10</t>
  </si>
  <si>
    <t>A-20</t>
  </si>
  <si>
    <t>A-30</t>
  </si>
  <si>
    <t>A-50</t>
  </si>
  <si>
    <t>A-100</t>
  </si>
  <si>
    <t>CB-0 (-1)</t>
  </si>
  <si>
    <t>B-10</t>
  </si>
  <si>
    <t>B-20</t>
  </si>
  <si>
    <t>B-30</t>
  </si>
  <si>
    <t>B-50</t>
  </si>
  <si>
    <t>B-100</t>
  </si>
  <si>
    <t>CB-0 (-2)</t>
  </si>
  <si>
    <t>C-10</t>
  </si>
  <si>
    <t>C-20</t>
  </si>
  <si>
    <t>C-30</t>
  </si>
  <si>
    <t>C-50</t>
  </si>
  <si>
    <t>C-100</t>
  </si>
  <si>
    <t>Plate 3 (qPCR only)</t>
  </si>
  <si>
    <t xml:space="preserve">CB-0 </t>
  </si>
  <si>
    <t>CB1</t>
  </si>
  <si>
    <t>CB2</t>
  </si>
  <si>
    <t>CB3</t>
  </si>
  <si>
    <t>rep3</t>
  </si>
  <si>
    <t>rep4</t>
  </si>
  <si>
    <t>std</t>
  </si>
  <si>
    <t>Ave adjusted with rinse control</t>
  </si>
  <si>
    <t>RC control</t>
  </si>
  <si>
    <t>Control</t>
  </si>
  <si>
    <t xml:space="preserve">ICCqPCR quantity adjusted  </t>
  </si>
  <si>
    <t>with dilution factors</t>
  </si>
  <si>
    <t>Spking Level (ave)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</si>
  <si>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</si>
  <si>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ICCqPCR stadnard curve</t>
  </si>
  <si>
    <t>qpcr quantity</t>
  </si>
  <si>
    <t>Spking level (PFU/mL)</t>
  </si>
  <si>
    <r>
      <t>Dose, mJ/cm</t>
    </r>
    <r>
      <rPr>
        <b/>
        <vertAlign val="superscript"/>
        <sz val="9"/>
        <rFont val="Arial"/>
        <family val="2"/>
      </rPr>
      <t>-2</t>
    </r>
  </si>
  <si>
    <t>qPCR</t>
  </si>
  <si>
    <t>1. CB tests: ICC-qPCR vs. qPCR</t>
  </si>
  <si>
    <t>Log reduction</t>
  </si>
  <si>
    <t>A10</t>
  </si>
  <si>
    <t>A20</t>
  </si>
  <si>
    <t>A30</t>
  </si>
  <si>
    <t>A50</t>
  </si>
  <si>
    <t>A100</t>
  </si>
  <si>
    <t>C10</t>
  </si>
  <si>
    <t>C20</t>
  </si>
  <si>
    <t>C30</t>
  </si>
  <si>
    <t>C50</t>
  </si>
  <si>
    <t>C100</t>
  </si>
  <si>
    <t>B20</t>
  </si>
  <si>
    <t>B30</t>
  </si>
  <si>
    <t>B50</t>
  </si>
  <si>
    <t>B100</t>
  </si>
  <si>
    <t>B10</t>
  </si>
  <si>
    <r>
      <t>UV Dose, mJ/cm</t>
    </r>
    <r>
      <rPr>
        <b/>
        <vertAlign val="superscript"/>
        <sz val="9"/>
        <rFont val="Arial"/>
        <family val="2"/>
      </rPr>
      <t>-2</t>
    </r>
  </si>
  <si>
    <t>Rep3</t>
  </si>
  <si>
    <t>ICC-qPCR</t>
  </si>
  <si>
    <t>qPCR (genome copy/rxn)</t>
  </si>
  <si>
    <t>Log (Ave)</t>
  </si>
  <si>
    <t>ICCqPCR (genome/copy/rxn)</t>
  </si>
  <si>
    <t xml:space="preserve">Log </t>
  </si>
  <si>
    <t>2. Individual vs. combined</t>
  </si>
  <si>
    <t xml:space="preserve">EV70 </t>
  </si>
  <si>
    <t>Individual</t>
  </si>
  <si>
    <t>Combined</t>
  </si>
  <si>
    <t>Average (GC/rxn)</t>
  </si>
  <si>
    <t>Std (GC/rxn)</t>
  </si>
  <si>
    <t>(PFU/mL)</t>
  </si>
  <si>
    <t xml:space="preserve">Comparison of (PFU/mL) vs (GC/rxn): (GC/mL) = (GC/rxn)*50 --&gt; 2 uL of qPCR template corresponds to 20 uL of samples.   </t>
  </si>
  <si>
    <t>Combined stocks</t>
  </si>
  <si>
    <t>1.0E+05_RC</t>
  </si>
  <si>
    <t>UV dose</t>
  </si>
  <si>
    <t>Std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</si>
</sst>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E+00"/>
    <numFmt numFmtId="165" formatCode="0.E+00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9"/>
      <name val="Arial"/>
      <family val="2"/>
    </font>
    <font>
      <b/>
      <vertAlign val="superscript"/>
      <sz val="9"/>
      <name val="Arial"/>
      <family val="2"/>
    </font>
    <font>
      <b/>
      <sz val="14"/>
      <color rgb="FF00B0F0"/>
      <name val="Calibri"/>
      <family val="2"/>
      <scheme val="minor"/>
    </font>
    <font>
      <b/>
      <i/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79998168889431442"/>
        <bgColor indexed="64"/>
      </patternFill>
    </fill>
  </fills>
  <borders count="54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double">
        <color rgb="FF0070C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rgb="FF0070C0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uble">
        <color rgb="FF0070C0"/>
      </bottom>
      <diagonal/>
    </border>
    <border>
      <left/>
      <right/>
      <top/>
      <bottom style="medium">
        <color rgb="FF0070C0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rgb="FF0070C0"/>
      </left>
      <right style="thin">
        <color theme="1"/>
      </right>
      <top style="medium">
        <color rgb="FF0070C0"/>
      </top>
      <bottom style="thin">
        <color theme="1"/>
      </bottom>
      <diagonal/>
    </border>
    <border>
      <left style="thin">
        <color theme="1"/>
      </left>
      <right style="medium">
        <color rgb="FF0070C0"/>
      </right>
      <top style="medium">
        <color rgb="FF0070C0"/>
      </top>
      <bottom style="thin">
        <color theme="1"/>
      </bottom>
      <diagonal/>
    </border>
    <border>
      <left style="medium">
        <color rgb="FF0070C0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medium">
        <color rgb="FF0070C0"/>
      </right>
      <top style="thin">
        <color theme="1"/>
      </top>
      <bottom style="thin">
        <color theme="1"/>
      </bottom>
      <diagonal/>
    </border>
    <border>
      <left style="medium">
        <color rgb="FF0070C0"/>
      </left>
      <right style="thin">
        <color theme="1"/>
      </right>
      <top style="thin">
        <color theme="1"/>
      </top>
      <bottom style="medium">
        <color rgb="FF0070C0"/>
      </bottom>
      <diagonal/>
    </border>
    <border>
      <left style="thin">
        <color theme="1"/>
      </left>
      <right style="medium">
        <color rgb="FF0070C0"/>
      </right>
      <top style="thin">
        <color theme="1"/>
      </top>
      <bottom style="medium">
        <color rgb="FF0070C0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double">
        <color rgb="FF00B05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rgb="FF00B050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double">
        <color rgb="FF00B050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double">
        <color rgb="FF00B050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double">
        <color rgb="FF00B050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rgb="FF0070C0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rgb="FF0070C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70C0"/>
      </left>
      <right style="thin">
        <color auto="1"/>
      </right>
      <top style="thin">
        <color auto="1"/>
      </top>
      <bottom/>
      <diagonal/>
    </border>
    <border>
      <left style="medium">
        <color rgb="FF0070C0"/>
      </left>
      <right style="thin">
        <color auto="1"/>
      </right>
      <top style="double">
        <color rgb="FF00B050"/>
      </top>
      <bottom style="thin">
        <color auto="1"/>
      </bottom>
      <diagonal/>
    </border>
    <border>
      <left style="medium">
        <color rgb="FF0070C0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173">
    <xf numFmtId="0" fontId="0" fillId="0" borderId="0" xfId="0"/>
    <xf numFmtId="0" fontId="1" fillId="0" borderId="1" xfId="0" applyFont="1" applyBorder="1" applyAlignment="1">
      <alignment horizontal="center" vertical="center"/>
    </xf>
    <xf numFmtId="164" fontId="0" fillId="3" borderId="4" xfId="0" applyNumberFormat="1" applyFill="1" applyBorder="1"/>
    <xf numFmtId="1" fontId="0" fillId="0" borderId="5" xfId="0" applyNumberFormat="1" applyBorder="1"/>
    <xf numFmtId="1" fontId="0" fillId="2" borderId="5" xfId="0" applyNumberFormat="1" applyFill="1" applyBorder="1"/>
    <xf numFmtId="1" fontId="0" fillId="2" borderId="6" xfId="0" applyNumberFormat="1" applyFill="1" applyBorder="1"/>
    <xf numFmtId="164" fontId="0" fillId="3" borderId="7" xfId="0" applyNumberFormat="1" applyFill="1" applyBorder="1"/>
    <xf numFmtId="1" fontId="0" fillId="0" borderId="8" xfId="0" applyNumberFormat="1" applyBorder="1"/>
    <xf numFmtId="1" fontId="0" fillId="2" borderId="8" xfId="0" applyNumberFormat="1" applyFill="1" applyBorder="1"/>
    <xf numFmtId="1" fontId="0" fillId="2" borderId="9" xfId="0" applyNumberFormat="1" applyFill="1" applyBorder="1"/>
    <xf numFmtId="164" fontId="0" fillId="3" borderId="10" xfId="0" applyNumberFormat="1" applyFill="1" applyBorder="1"/>
    <xf numFmtId="1" fontId="0" fillId="0" borderId="11" xfId="0" applyNumberFormat="1" applyBorder="1"/>
    <xf numFmtId="1" fontId="0" fillId="2" borderId="11" xfId="0" applyNumberFormat="1" applyFill="1" applyBorder="1"/>
    <xf numFmtId="1" fontId="0" fillId="2" borderId="12" xfId="0" applyNumberFormat="1" applyFill="1" applyBorder="1"/>
    <xf numFmtId="0" fontId="0" fillId="3" borderId="13" xfId="0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2" fillId="0" borderId="0" xfId="0" applyFont="1"/>
    <xf numFmtId="49" fontId="1" fillId="0" borderId="0" xfId="0" applyNumberFormat="1" applyFont="1"/>
    <xf numFmtId="1" fontId="0" fillId="0" borderId="0" xfId="0" applyNumberFormat="1"/>
    <xf numFmtId="0" fontId="1" fillId="0" borderId="0" xfId="0" applyFont="1"/>
    <xf numFmtId="0" fontId="0" fillId="2" borderId="0" xfId="0" applyFill="1"/>
    <xf numFmtId="49" fontId="0" fillId="0" borderId="0" xfId="0" applyNumberFormat="1"/>
    <xf numFmtId="11" fontId="0" fillId="0" borderId="0" xfId="0" applyNumberFormat="1"/>
    <xf numFmtId="11" fontId="0" fillId="0" borderId="0" xfId="0" applyNumberFormat="1" applyFill="1"/>
    <xf numFmtId="11" fontId="0" fillId="2" borderId="0" xfId="0" applyNumberFormat="1" applyFill="1"/>
    <xf numFmtId="0" fontId="0" fillId="2" borderId="16" xfId="0" applyFill="1" applyBorder="1"/>
    <xf numFmtId="49" fontId="5" fillId="0" borderId="0" xfId="0" applyNumberFormat="1" applyFont="1"/>
    <xf numFmtId="0" fontId="6" fillId="0" borderId="0" xfId="0" applyFont="1" applyAlignment="1">
      <alignment horizontal="left" vertical="center"/>
    </xf>
    <xf numFmtId="0" fontId="6" fillId="0" borderId="17" xfId="0" applyFont="1" applyBorder="1" applyAlignment="1">
      <alignment horizontal="left" vertical="center"/>
    </xf>
    <xf numFmtId="0" fontId="6" fillId="0" borderId="18" xfId="0" applyFont="1" applyBorder="1" applyAlignment="1">
      <alignment horizontal="left" vertical="center"/>
    </xf>
    <xf numFmtId="0" fontId="4" fillId="0" borderId="19" xfId="0" applyFont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165" fontId="7" fillId="0" borderId="0" xfId="0" applyNumberFormat="1" applyFont="1" applyAlignment="1">
      <alignment horizontal="center" vertical="center"/>
    </xf>
    <xf numFmtId="165" fontId="8" fillId="0" borderId="0" xfId="0" applyNumberFormat="1" applyFont="1" applyAlignment="1">
      <alignment horizontal="center" vertical="center"/>
    </xf>
    <xf numFmtId="1" fontId="7" fillId="0" borderId="0" xfId="0" applyNumberFormat="1" applyFont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1" fontId="0" fillId="2" borderId="0" xfId="0" applyNumberFormat="1" applyFill="1"/>
    <xf numFmtId="11" fontId="0" fillId="0" borderId="20" xfId="0" applyNumberFormat="1" applyFill="1" applyBorder="1"/>
    <xf numFmtId="0" fontId="0" fillId="0" borderId="20" xfId="0" applyBorder="1"/>
    <xf numFmtId="1" fontId="1" fillId="2" borderId="0" xfId="0" applyNumberFormat="1" applyFont="1" applyFill="1"/>
    <xf numFmtId="1" fontId="1" fillId="0" borderId="0" xfId="0" applyNumberFormat="1" applyFont="1"/>
    <xf numFmtId="1" fontId="1" fillId="0" borderId="21" xfId="0" applyNumberFormat="1" applyFont="1" applyFill="1" applyBorder="1"/>
    <xf numFmtId="1" fontId="1" fillId="0" borderId="0" xfId="0" applyNumberFormat="1" applyFont="1" applyFill="1" applyBorder="1"/>
    <xf numFmtId="1" fontId="1" fillId="0" borderId="21" xfId="0" applyNumberFormat="1" applyFont="1" applyBorder="1"/>
    <xf numFmtId="1" fontId="1" fillId="0" borderId="0" xfId="0" applyNumberFormat="1" applyFont="1" applyBorder="1"/>
    <xf numFmtId="0" fontId="4" fillId="0" borderId="0" xfId="0" applyFont="1"/>
    <xf numFmtId="11" fontId="4" fillId="2" borderId="0" xfId="0" applyNumberFormat="1" applyFont="1" applyFill="1"/>
    <xf numFmtId="11" fontId="4" fillId="0" borderId="0" xfId="0" applyNumberFormat="1" applyFont="1" applyFill="1"/>
    <xf numFmtId="0" fontId="0" fillId="2" borderId="0" xfId="0" applyNumberFormat="1" applyFill="1"/>
    <xf numFmtId="0" fontId="3" fillId="2" borderId="0" xfId="0" applyNumberFormat="1" applyFont="1" applyFill="1"/>
    <xf numFmtId="11" fontId="0" fillId="0" borderId="21" xfId="0" applyNumberFormat="1" applyFill="1" applyBorder="1"/>
    <xf numFmtId="0" fontId="0" fillId="0" borderId="0" xfId="0" applyNumberFormat="1"/>
    <xf numFmtId="11" fontId="0" fillId="0" borderId="0" xfId="0" applyNumberFormat="1" applyFill="1" applyBorder="1"/>
    <xf numFmtId="11" fontId="0" fillId="0" borderId="21" xfId="0" applyNumberFormat="1" applyBorder="1"/>
    <xf numFmtId="11" fontId="0" fillId="0" borderId="0" xfId="0" applyNumberFormat="1" applyBorder="1"/>
    <xf numFmtId="0" fontId="0" fillId="0" borderId="21" xfId="0" applyFill="1" applyBorder="1"/>
    <xf numFmtId="0" fontId="0" fillId="0" borderId="0" xfId="0" applyFill="1" applyBorder="1"/>
    <xf numFmtId="0" fontId="0" fillId="0" borderId="21" xfId="0" applyBorder="1"/>
    <xf numFmtId="0" fontId="0" fillId="0" borderId="0" xfId="0" applyBorder="1"/>
    <xf numFmtId="11" fontId="9" fillId="2" borderId="0" xfId="0" applyNumberFormat="1" applyFont="1" applyFill="1"/>
    <xf numFmtId="11" fontId="8" fillId="2" borderId="0" xfId="0" applyNumberFormat="1" applyFont="1" applyFill="1"/>
    <xf numFmtId="11" fontId="9" fillId="0" borderId="22" xfId="0" applyNumberFormat="1" applyFont="1" applyFill="1" applyBorder="1"/>
    <xf numFmtId="11" fontId="10" fillId="0" borderId="23" xfId="0" applyNumberFormat="1" applyFont="1" applyBorder="1"/>
    <xf numFmtId="11" fontId="9" fillId="0" borderId="22" xfId="0" applyNumberFormat="1" applyFont="1" applyBorder="1"/>
    <xf numFmtId="1" fontId="1" fillId="0" borderId="0" xfId="0" applyNumberFormat="1" applyFont="1" applyFill="1"/>
    <xf numFmtId="0" fontId="0" fillId="0" borderId="0" xfId="0" applyNumberFormat="1" applyFill="1"/>
    <xf numFmtId="0" fontId="0" fillId="0" borderId="0" xfId="0" applyFill="1"/>
    <xf numFmtId="11" fontId="8" fillId="0" borderId="0" xfId="0" applyNumberFormat="1" applyFont="1" applyFill="1"/>
    <xf numFmtId="1" fontId="0" fillId="0" borderId="0" xfId="0" applyNumberFormat="1" applyFill="1"/>
    <xf numFmtId="1" fontId="0" fillId="4" borderId="0" xfId="0" applyNumberFormat="1" applyFill="1"/>
    <xf numFmtId="0" fontId="0" fillId="0" borderId="24" xfId="0" applyBorder="1"/>
    <xf numFmtId="0" fontId="0" fillId="0" borderId="25" xfId="0" applyBorder="1"/>
    <xf numFmtId="1" fontId="9" fillId="0" borderId="26" xfId="0" applyNumberFormat="1" applyFont="1" applyBorder="1"/>
    <xf numFmtId="0" fontId="9" fillId="0" borderId="27" xfId="0" applyFont="1" applyBorder="1"/>
    <xf numFmtId="1" fontId="1" fillId="0" borderId="26" xfId="0" applyNumberFormat="1" applyFont="1" applyBorder="1"/>
    <xf numFmtId="0" fontId="1" fillId="0" borderId="27" xfId="0" applyFont="1" applyBorder="1"/>
    <xf numFmtId="1" fontId="1" fillId="0" borderId="28" xfId="0" applyNumberFormat="1" applyFont="1" applyBorder="1"/>
    <xf numFmtId="0" fontId="1" fillId="0" borderId="29" xfId="0" applyFont="1" applyBorder="1"/>
    <xf numFmtId="0" fontId="9" fillId="0" borderId="0" xfId="0" applyFont="1" applyBorder="1"/>
    <xf numFmtId="0" fontId="1" fillId="0" borderId="0" xfId="0" applyFont="1" applyBorder="1"/>
    <xf numFmtId="0" fontId="6" fillId="2" borderId="17" xfId="0" applyFont="1" applyFill="1" applyBorder="1" applyAlignment="1">
      <alignment horizontal="left" vertical="center"/>
    </xf>
    <xf numFmtId="1" fontId="7" fillId="2" borderId="0" xfId="0" applyNumberFormat="1" applyFont="1" applyFill="1" applyAlignment="1">
      <alignment horizontal="center" vertical="center"/>
    </xf>
    <xf numFmtId="1" fontId="1" fillId="2" borderId="21" xfId="0" applyNumberFormat="1" applyFont="1" applyFill="1" applyBorder="1"/>
    <xf numFmtId="11" fontId="0" fillId="2" borderId="21" xfId="0" applyNumberFormat="1" applyFill="1" applyBorder="1"/>
    <xf numFmtId="0" fontId="0" fillId="2" borderId="21" xfId="0" applyFill="1" applyBorder="1"/>
    <xf numFmtId="11" fontId="9" fillId="2" borderId="22" xfId="0" applyNumberFormat="1" applyFont="1" applyFill="1" applyBorder="1"/>
    <xf numFmtId="165" fontId="7" fillId="2" borderId="0" xfId="0" applyNumberFormat="1" applyFont="1" applyFill="1" applyAlignment="1">
      <alignment horizontal="center" vertical="center"/>
    </xf>
    <xf numFmtId="0" fontId="6" fillId="2" borderId="18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center" vertical="center"/>
    </xf>
    <xf numFmtId="1" fontId="1" fillId="2" borderId="0" xfId="0" applyNumberFormat="1" applyFont="1" applyFill="1" applyBorder="1"/>
    <xf numFmtId="11" fontId="0" fillId="2" borderId="0" xfId="0" applyNumberFormat="1" applyFill="1" applyBorder="1"/>
    <xf numFmtId="0" fontId="0" fillId="2" borderId="0" xfId="0" applyFill="1" applyBorder="1"/>
    <xf numFmtId="0" fontId="6" fillId="0" borderId="17" xfId="0" applyFont="1" applyFill="1" applyBorder="1" applyAlignment="1">
      <alignment horizontal="left" vertical="center"/>
    </xf>
    <xf numFmtId="0" fontId="6" fillId="0" borderId="18" xfId="0" applyFont="1" applyFill="1" applyBorder="1" applyAlignment="1">
      <alignment horizontal="left" vertical="center"/>
    </xf>
    <xf numFmtId="1" fontId="7" fillId="0" borderId="0" xfId="0" applyNumberFormat="1" applyFont="1" applyFill="1" applyAlignment="1">
      <alignment horizontal="center" vertical="center"/>
    </xf>
    <xf numFmtId="165" fontId="7" fillId="0" borderId="0" xfId="0" applyNumberFormat="1" applyFont="1" applyFill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0" fillId="2" borderId="21" xfId="0" applyNumberFormat="1" applyFill="1" applyBorder="1"/>
    <xf numFmtId="0" fontId="0" fillId="0" borderId="21" xfId="0" applyNumberFormat="1" applyFill="1" applyBorder="1"/>
    <xf numFmtId="0" fontId="11" fillId="0" borderId="0" xfId="0" applyFont="1" applyAlignment="1">
      <alignment horizontal="center" wrapText="1"/>
    </xf>
    <xf numFmtId="11" fontId="1" fillId="5" borderId="0" xfId="0" applyNumberFormat="1" applyFont="1" applyFill="1"/>
    <xf numFmtId="2" fontId="0" fillId="0" borderId="0" xfId="0" applyNumberFormat="1"/>
    <xf numFmtId="11" fontId="0" fillId="5" borderId="0" xfId="0" applyNumberFormat="1" applyFill="1"/>
    <xf numFmtId="0" fontId="13" fillId="0" borderId="0" xfId="0" applyFont="1"/>
    <xf numFmtId="0" fontId="1" fillId="0" borderId="0" xfId="0" applyFont="1" applyAlignment="1">
      <alignment horizontal="left" vertical="top"/>
    </xf>
    <xf numFmtId="2" fontId="1" fillId="0" borderId="0" xfId="0" applyNumberFormat="1" applyFont="1" applyAlignment="1">
      <alignment horizontal="center"/>
    </xf>
    <xf numFmtId="0" fontId="6" fillId="0" borderId="0" xfId="0" applyFont="1"/>
    <xf numFmtId="1" fontId="0" fillId="6" borderId="0" xfId="0" applyNumberFormat="1" applyFill="1"/>
    <xf numFmtId="0" fontId="1" fillId="0" borderId="0" xfId="0" applyFont="1" applyAlignment="1">
      <alignment wrapText="1"/>
    </xf>
    <xf numFmtId="2" fontId="1" fillId="0" borderId="0" xfId="0" applyNumberFormat="1" applyFont="1" applyFill="1" applyAlignment="1">
      <alignment horizontal="center"/>
    </xf>
    <xf numFmtId="2" fontId="0" fillId="0" borderId="0" xfId="0" applyNumberFormat="1" applyFill="1"/>
    <xf numFmtId="1" fontId="0" fillId="0" borderId="0" xfId="0" applyNumberFormat="1" applyFont="1" applyAlignment="1">
      <alignment horizontal="right"/>
    </xf>
    <xf numFmtId="0" fontId="14" fillId="0" borderId="0" xfId="0" applyFont="1"/>
    <xf numFmtId="49" fontId="13" fillId="0" borderId="0" xfId="0" applyNumberFormat="1" applyFont="1"/>
    <xf numFmtId="1" fontId="9" fillId="2" borderId="26" xfId="0" applyNumberFormat="1" applyFont="1" applyFill="1" applyBorder="1"/>
    <xf numFmtId="0" fontId="9" fillId="2" borderId="27" xfId="0" applyFont="1" applyFill="1" applyBorder="1"/>
    <xf numFmtId="11" fontId="0" fillId="0" borderId="5" xfId="0" applyNumberFormat="1" applyBorder="1"/>
    <xf numFmtId="1" fontId="0" fillId="0" borderId="6" xfId="0" applyNumberFormat="1" applyBorder="1"/>
    <xf numFmtId="0" fontId="0" fillId="0" borderId="8" xfId="0" applyBorder="1"/>
    <xf numFmtId="49" fontId="0" fillId="0" borderId="8" xfId="0" applyNumberFormat="1" applyBorder="1"/>
    <xf numFmtId="1" fontId="0" fillId="0" borderId="9" xfId="0" applyNumberFormat="1" applyBorder="1"/>
    <xf numFmtId="1" fontId="1" fillId="0" borderId="31" xfId="0" applyNumberFormat="1" applyFont="1" applyBorder="1" applyAlignment="1">
      <alignment horizontal="center"/>
    </xf>
    <xf numFmtId="1" fontId="1" fillId="0" borderId="32" xfId="0" applyNumberFormat="1" applyFont="1" applyBorder="1" applyAlignment="1">
      <alignment horizontal="center"/>
    </xf>
    <xf numFmtId="1" fontId="0" fillId="0" borderId="34" xfId="0" applyNumberFormat="1" applyBorder="1"/>
    <xf numFmtId="11" fontId="0" fillId="0" borderId="34" xfId="0" applyNumberFormat="1" applyBorder="1"/>
    <xf numFmtId="1" fontId="0" fillId="0" borderId="35" xfId="0" applyNumberFormat="1" applyBorder="1"/>
    <xf numFmtId="0" fontId="0" fillId="0" borderId="36" xfId="0" applyBorder="1"/>
    <xf numFmtId="0" fontId="0" fillId="0" borderId="37" xfId="0" applyBorder="1"/>
    <xf numFmtId="0" fontId="0" fillId="0" borderId="38" xfId="0" applyBorder="1"/>
    <xf numFmtId="164" fontId="1" fillId="0" borderId="39" xfId="0" applyNumberFormat="1" applyFont="1" applyBorder="1"/>
    <xf numFmtId="164" fontId="1" fillId="0" borderId="37" xfId="0" applyNumberFormat="1" applyFont="1" applyBorder="1"/>
    <xf numFmtId="0" fontId="1" fillId="0" borderId="40" xfId="0" applyFont="1" applyBorder="1" applyAlignment="1">
      <alignment horizontal="right"/>
    </xf>
    <xf numFmtId="1" fontId="1" fillId="0" borderId="30" xfId="0" applyNumberFormat="1" applyFont="1" applyBorder="1" applyAlignment="1">
      <alignment horizontal="center"/>
    </xf>
    <xf numFmtId="1" fontId="0" fillId="0" borderId="33" xfId="0" applyNumberFormat="1" applyBorder="1"/>
    <xf numFmtId="1" fontId="0" fillId="0" borderId="4" xfId="0" applyNumberFormat="1" applyBorder="1"/>
    <xf numFmtId="1" fontId="0" fillId="0" borderId="7" xfId="0" applyNumberFormat="1" applyBorder="1"/>
    <xf numFmtId="1" fontId="1" fillId="0" borderId="43" xfId="0" applyNumberFormat="1" applyFont="1" applyBorder="1" applyAlignment="1">
      <alignment horizontal="center"/>
    </xf>
    <xf numFmtId="1" fontId="0" fillId="0" borderId="44" xfId="0" applyNumberFormat="1" applyBorder="1"/>
    <xf numFmtId="1" fontId="0" fillId="0" borderId="42" xfId="0" applyNumberFormat="1" applyBorder="1"/>
    <xf numFmtId="0" fontId="0" fillId="0" borderId="42" xfId="0" applyBorder="1"/>
    <xf numFmtId="1" fontId="0" fillId="0" borderId="45" xfId="0" applyNumberFormat="1" applyBorder="1"/>
    <xf numFmtId="1" fontId="1" fillId="0" borderId="48" xfId="0" applyNumberFormat="1" applyFont="1" applyBorder="1" applyAlignment="1">
      <alignment horizontal="center"/>
    </xf>
    <xf numFmtId="1" fontId="0" fillId="0" borderId="49" xfId="0" applyNumberFormat="1" applyBorder="1"/>
    <xf numFmtId="1" fontId="0" fillId="0" borderId="47" xfId="0" applyNumberFormat="1" applyBorder="1"/>
    <xf numFmtId="1" fontId="0" fillId="0" borderId="50" xfId="0" applyNumberFormat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7" xfId="0" applyBorder="1"/>
    <xf numFmtId="0" fontId="0" fillId="0" borderId="10" xfId="0" applyBorder="1"/>
    <xf numFmtId="1" fontId="0" fillId="0" borderId="12" xfId="0" applyNumberFormat="1" applyBorder="1"/>
    <xf numFmtId="0" fontId="0" fillId="0" borderId="51" xfId="0" applyBorder="1"/>
    <xf numFmtId="0" fontId="0" fillId="0" borderId="52" xfId="0" applyBorder="1"/>
    <xf numFmtId="0" fontId="0" fillId="0" borderId="53" xfId="0" applyBorder="1"/>
    <xf numFmtId="0" fontId="0" fillId="0" borderId="0" xfId="0" applyAlignment="1">
      <alignment horizontal="center"/>
    </xf>
    <xf numFmtId="1" fontId="1" fillId="0" borderId="4" xfId="0" applyNumberFormat="1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1" fontId="1" fillId="0" borderId="5" xfId="0" applyNumberFormat="1" applyFont="1" applyBorder="1" applyAlignment="1">
      <alignment horizontal="center"/>
    </xf>
    <xf numFmtId="0" fontId="1" fillId="0" borderId="42" xfId="0" applyFont="1" applyBorder="1" applyAlignment="1">
      <alignment horizontal="center"/>
    </xf>
    <xf numFmtId="1" fontId="4" fillId="0" borderId="1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41" xfId="0" applyFont="1" applyBorder="1" applyAlignment="1">
      <alignment horizontal="center"/>
    </xf>
    <xf numFmtId="1" fontId="1" fillId="0" borderId="46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1" fontId="1" fillId="0" borderId="47" xfId="0" applyNumberFormat="1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'[1]CB_2nd demo_042214'!$D$17</c:f>
              <c:strCache>
                <c:ptCount val="1"/>
                <c:pt idx="0">
                  <c:v>100000</c:v>
                </c:pt>
              </c:strCache>
            </c:strRef>
          </c:tx>
          <c:spPr>
            <a:ln w="28575">
              <a:noFill/>
            </a:ln>
          </c:spPr>
          <c:trendline>
            <c:trendlineType val="linear"/>
            <c:intercept val="0"/>
            <c:dispRSqr val="1"/>
            <c:dispEq val="1"/>
            <c:trendlineLbl>
              <c:numFmt formatCode="General" sourceLinked="0"/>
            </c:trendlineLbl>
          </c:trendline>
          <c:xVal>
            <c:numRef>
              <c:f>'ICC-qPCR_050914'!$C$16:$C$19</c:f>
              <c:numCache>
                <c:formatCode>0</c:formatCode>
                <c:ptCount val="4"/>
                <c:pt idx="0">
                  <c:v>3111872.7313999995</c:v>
                </c:pt>
                <c:pt idx="1">
                  <c:v>446618.91313999996</c:v>
                </c:pt>
                <c:pt idx="2">
                  <c:v>19812.257313999995</c:v>
                </c:pt>
                <c:pt idx="3">
                  <c:v>1186.5508314000001</c:v>
                </c:pt>
              </c:numCache>
            </c:numRef>
          </c:xVal>
          <c:yVal>
            <c:numRef>
              <c:f>'ICC-qPCR_050914'!$D$16:$D$19</c:f>
              <c:numCache>
                <c:formatCode>General</c:formatCode>
                <c:ptCount val="4"/>
                <c:pt idx="0">
                  <c:v>28000</c:v>
                </c:pt>
                <c:pt idx="1">
                  <c:v>2800</c:v>
                </c:pt>
                <c:pt idx="2">
                  <c:v>280</c:v>
                </c:pt>
                <c:pt idx="3">
                  <c:v>28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590-4EDB-B379-BD41BAFA94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19061616"/>
        <c:axId val="419062008"/>
      </c:scatterChart>
      <c:valAx>
        <c:axId val="419061616"/>
        <c:scaling>
          <c:orientation val="minMax"/>
        </c:scaling>
        <c:delete val="0"/>
        <c:axPos val="b"/>
        <c:numFmt formatCode="0.0E+00" sourceLinked="0"/>
        <c:majorTickMark val="out"/>
        <c:minorTickMark val="none"/>
        <c:tickLblPos val="nextTo"/>
        <c:crossAx val="419062008"/>
        <c:crossesAt val="1.0000000000000167E-5"/>
        <c:crossBetween val="midCat"/>
      </c:valAx>
      <c:valAx>
        <c:axId val="419062008"/>
        <c:scaling>
          <c:logBase val="10"/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1906161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000000000000688" l="0.70000000000000062" r="0.70000000000000062" t="0.75000000000000688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Individual</a:t>
            </a:r>
            <a:r>
              <a:rPr lang="en-US" baseline="0"/>
              <a:t> stock</a:t>
            </a:r>
            <a:endParaRPr lang="en-US"/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'ICC-qPCR_050914'!$A$1</c:f>
              <c:strCache>
                <c:ptCount val="1"/>
                <c:pt idx="0">
                  <c:v>CVA10</c:v>
                </c:pt>
              </c:strCache>
            </c:strRef>
          </c:tx>
          <c:spPr>
            <a:ln w="28575">
              <a:noFill/>
            </a:ln>
          </c:spPr>
          <c:trendline>
            <c:trendlineType val="power"/>
            <c:dispRSqr val="1"/>
            <c:dispEq val="1"/>
            <c:trendlineLbl>
              <c:layout>
                <c:manualLayout>
                  <c:x val="2.5846667643701898E-2"/>
                  <c:y val="0.34454097975137249"/>
                </c:manualLayout>
              </c:layout>
              <c:numFmt formatCode="General" sourceLinked="0"/>
            </c:trendlineLbl>
          </c:trendline>
          <c:xVal>
            <c:numRef>
              <c:f>'ICC-qPCR_050914'!$C$16:$C$19</c:f>
              <c:numCache>
                <c:formatCode>0</c:formatCode>
                <c:ptCount val="4"/>
                <c:pt idx="0">
                  <c:v>3111872.7313999995</c:v>
                </c:pt>
                <c:pt idx="1">
                  <c:v>446618.91313999996</c:v>
                </c:pt>
                <c:pt idx="2">
                  <c:v>19812.257313999995</c:v>
                </c:pt>
                <c:pt idx="3">
                  <c:v>1186.5508314000001</c:v>
                </c:pt>
              </c:numCache>
            </c:numRef>
          </c:xVal>
          <c:yVal>
            <c:numRef>
              <c:f>'ICC-qPCR_050914'!$D$16:$D$19</c:f>
              <c:numCache>
                <c:formatCode>General</c:formatCode>
                <c:ptCount val="4"/>
                <c:pt idx="0">
                  <c:v>28000</c:v>
                </c:pt>
                <c:pt idx="1">
                  <c:v>2800</c:v>
                </c:pt>
                <c:pt idx="2">
                  <c:v>280</c:v>
                </c:pt>
                <c:pt idx="3">
                  <c:v>28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72B-4834-A9FB-620AF18EA443}"/>
            </c:ext>
          </c:extLst>
        </c:ser>
        <c:ser>
          <c:idx val="1"/>
          <c:order val="1"/>
          <c:tx>
            <c:strRef>
              <c:f>'ICC-qPCR_050914'!$A$27</c:f>
              <c:strCache>
                <c:ptCount val="1"/>
                <c:pt idx="0">
                  <c:v>Echo30</c:v>
                </c:pt>
              </c:strCache>
            </c:strRef>
          </c:tx>
          <c:spPr>
            <a:ln w="28575">
              <a:noFill/>
            </a:ln>
          </c:spPr>
          <c:trendline>
            <c:trendlineType val="power"/>
            <c:dispRSqr val="1"/>
            <c:dispEq val="1"/>
            <c:trendlineLbl>
              <c:layout>
                <c:manualLayout>
                  <c:x val="-0.11279676334874386"/>
                  <c:y val="3.7999626977626767E-3"/>
                </c:manualLayout>
              </c:layout>
              <c:numFmt formatCode="General" sourceLinked="0"/>
            </c:trendlineLbl>
          </c:trendline>
          <c:xVal>
            <c:numRef>
              <c:f>'ICC-qPCR_050914'!$C$42:$C$45</c:f>
              <c:numCache>
                <c:formatCode>0</c:formatCode>
                <c:ptCount val="4"/>
                <c:pt idx="0">
                  <c:v>91035.788750000007</c:v>
                </c:pt>
                <c:pt idx="1">
                  <c:v>3890.7673</c:v>
                </c:pt>
                <c:pt idx="2">
                  <c:v>216.86479499999999</c:v>
                </c:pt>
                <c:pt idx="3">
                  <c:v>59.715592999999998</c:v>
                </c:pt>
              </c:numCache>
            </c:numRef>
          </c:xVal>
          <c:yVal>
            <c:numRef>
              <c:f>'ICC-qPCR_050914'!$D$42:$D$45</c:f>
              <c:numCache>
                <c:formatCode>General</c:formatCode>
                <c:ptCount val="4"/>
                <c:pt idx="0">
                  <c:v>250000</c:v>
                </c:pt>
                <c:pt idx="1">
                  <c:v>25000</c:v>
                </c:pt>
                <c:pt idx="2">
                  <c:v>2500</c:v>
                </c:pt>
                <c:pt idx="3">
                  <c:v>250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72B-4834-A9FB-620AF18EA443}"/>
            </c:ext>
          </c:extLst>
        </c:ser>
        <c:ser>
          <c:idx val="2"/>
          <c:order val="2"/>
          <c:tx>
            <c:strRef>
              <c:f>'ICC-qPCR_050914'!$A$52</c:f>
              <c:strCache>
                <c:ptCount val="1"/>
                <c:pt idx="0">
                  <c:v>PV1</c:v>
                </c:pt>
              </c:strCache>
            </c:strRef>
          </c:tx>
          <c:spPr>
            <a:ln w="28575">
              <a:noFill/>
            </a:ln>
          </c:spPr>
          <c:trendline>
            <c:trendlineType val="power"/>
            <c:dispRSqr val="1"/>
            <c:dispEq val="1"/>
            <c:trendlineLbl>
              <c:layout>
                <c:manualLayout>
                  <c:x val="8.8508022791567303E-2"/>
                  <c:y val="0.23037050852680491"/>
                </c:manualLayout>
              </c:layout>
              <c:numFmt formatCode="General" sourceLinked="0"/>
            </c:trendlineLbl>
          </c:trendline>
          <c:xVal>
            <c:numRef>
              <c:f>'ICC-qPCR_050914'!$C$67:$C$70</c:f>
              <c:numCache>
                <c:formatCode>0</c:formatCode>
                <c:ptCount val="4"/>
                <c:pt idx="0">
                  <c:v>146606403.80000001</c:v>
                </c:pt>
                <c:pt idx="1">
                  <c:v>20954720.780000001</c:v>
                </c:pt>
                <c:pt idx="2">
                  <c:v>2099035.5529999998</c:v>
                </c:pt>
                <c:pt idx="3">
                  <c:v>179873.28279999999</c:v>
                </c:pt>
              </c:numCache>
            </c:numRef>
          </c:xVal>
          <c:yVal>
            <c:numRef>
              <c:f>'ICC-qPCR_050914'!$D$67:$D$70</c:f>
              <c:numCache>
                <c:formatCode>General</c:formatCode>
                <c:ptCount val="4"/>
                <c:pt idx="0">
                  <c:v>250000</c:v>
                </c:pt>
                <c:pt idx="1">
                  <c:v>25000</c:v>
                </c:pt>
                <c:pt idx="2">
                  <c:v>2500</c:v>
                </c:pt>
                <c:pt idx="3">
                  <c:v>250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72B-4834-A9FB-620AF18EA443}"/>
            </c:ext>
          </c:extLst>
        </c:ser>
        <c:ser>
          <c:idx val="3"/>
          <c:order val="3"/>
          <c:tx>
            <c:strRef>
              <c:f>'ICC-qPCR_050914'!$A$77</c:f>
              <c:strCache>
                <c:ptCount val="1"/>
                <c:pt idx="0">
                  <c:v>EV70</c:v>
                </c:pt>
              </c:strCache>
            </c:strRef>
          </c:tx>
          <c:spPr>
            <a:ln w="28575">
              <a:noFill/>
            </a:ln>
          </c:spPr>
          <c:trendline>
            <c:trendlineType val="power"/>
            <c:dispRSqr val="1"/>
            <c:dispEq val="1"/>
            <c:trendlineLbl>
              <c:layout>
                <c:manualLayout>
                  <c:x val="0.17497333137926288"/>
                  <c:y val="-2.0916824119951022E-2"/>
                </c:manualLayout>
              </c:layout>
              <c:numFmt formatCode="General" sourceLinked="0"/>
            </c:trendlineLbl>
          </c:trendline>
          <c:xVal>
            <c:numRef>
              <c:f>'ICC-qPCR_050914'!$C$92:$C$95</c:f>
              <c:numCache>
                <c:formatCode>0</c:formatCode>
                <c:ptCount val="4"/>
                <c:pt idx="0">
                  <c:v>324308.08749999997</c:v>
                </c:pt>
                <c:pt idx="1">
                  <c:v>17234.172999999999</c:v>
                </c:pt>
                <c:pt idx="2">
                  <c:v>1669.0200666666667</c:v>
                </c:pt>
                <c:pt idx="3">
                  <c:v>66.383729500000001</c:v>
                </c:pt>
              </c:numCache>
            </c:numRef>
          </c:xVal>
          <c:yVal>
            <c:numRef>
              <c:f>'ICC-qPCR_050914'!$D$92:$D$95</c:f>
              <c:numCache>
                <c:formatCode>General</c:formatCode>
                <c:ptCount val="4"/>
                <c:pt idx="0">
                  <c:v>280000</c:v>
                </c:pt>
                <c:pt idx="1">
                  <c:v>28000</c:v>
                </c:pt>
                <c:pt idx="2">
                  <c:v>2800</c:v>
                </c:pt>
                <c:pt idx="3">
                  <c:v>280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72B-4834-A9FB-620AF18EA4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1263376"/>
        <c:axId val="421263768"/>
      </c:scatterChart>
      <c:valAx>
        <c:axId val="421263376"/>
        <c:scaling>
          <c:logBase val="10"/>
          <c:orientation val="minMax"/>
        </c:scaling>
        <c:delete val="0"/>
        <c:axPos val="b"/>
        <c:numFmt formatCode="0.0E+00" sourceLinked="0"/>
        <c:majorTickMark val="out"/>
        <c:minorTickMark val="none"/>
        <c:tickLblPos val="nextTo"/>
        <c:crossAx val="421263768"/>
        <c:crossesAt val="1.0000000000000172E-5"/>
        <c:crossBetween val="midCat"/>
      </c:valAx>
      <c:valAx>
        <c:axId val="421263768"/>
        <c:scaling>
          <c:logBase val="10"/>
          <c:orientation val="minMax"/>
        </c:scaling>
        <c:delete val="0"/>
        <c:axPos val="l"/>
        <c:majorGridlines/>
        <c:numFmt formatCode="0.0E+00" sourceLinked="0"/>
        <c:majorTickMark val="out"/>
        <c:minorTickMark val="none"/>
        <c:tickLblPos val="nextTo"/>
        <c:crossAx val="421263376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711" l="0.70000000000000062" r="0.70000000000000062" t="0.750000000000007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'ICC-qPCR_050914'!$A$1</c:f>
              <c:strCache>
                <c:ptCount val="1"/>
                <c:pt idx="0">
                  <c:v>CVA10</c:v>
                </c:pt>
              </c:strCache>
            </c:strRef>
          </c:tx>
          <c:spPr>
            <a:ln w="28575">
              <a:noFill/>
            </a:ln>
          </c:spPr>
          <c:trendline>
            <c:trendlineType val="power"/>
            <c:dispRSqr val="0"/>
            <c:dispEq val="0"/>
          </c:trendline>
          <c:xVal>
            <c:numRef>
              <c:f>'ICC-qPCR_050914'!$C$16:$C$19</c:f>
              <c:numCache>
                <c:formatCode>0</c:formatCode>
                <c:ptCount val="4"/>
                <c:pt idx="0">
                  <c:v>3111872.7313999995</c:v>
                </c:pt>
                <c:pt idx="1">
                  <c:v>446618.91313999996</c:v>
                </c:pt>
                <c:pt idx="2">
                  <c:v>19812.257313999995</c:v>
                </c:pt>
                <c:pt idx="3">
                  <c:v>1186.5508314000001</c:v>
                </c:pt>
              </c:numCache>
            </c:numRef>
          </c:xVal>
          <c:yVal>
            <c:numRef>
              <c:f>'ICC-qPCR_050914'!$D$16:$D$19</c:f>
              <c:numCache>
                <c:formatCode>General</c:formatCode>
                <c:ptCount val="4"/>
                <c:pt idx="0">
                  <c:v>28000</c:v>
                </c:pt>
                <c:pt idx="1">
                  <c:v>2800</c:v>
                </c:pt>
                <c:pt idx="2">
                  <c:v>280</c:v>
                </c:pt>
                <c:pt idx="3">
                  <c:v>28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94A-4547-8746-F54604A31EE6}"/>
            </c:ext>
          </c:extLst>
        </c:ser>
        <c:ser>
          <c:idx val="1"/>
          <c:order val="1"/>
          <c:tx>
            <c:strRef>
              <c:f>'ICC-qPCR_050914'!$A$27</c:f>
              <c:strCache>
                <c:ptCount val="1"/>
                <c:pt idx="0">
                  <c:v>Echo30</c:v>
                </c:pt>
              </c:strCache>
            </c:strRef>
          </c:tx>
          <c:spPr>
            <a:ln w="28575">
              <a:noFill/>
            </a:ln>
          </c:spPr>
          <c:trendline>
            <c:spPr>
              <a:ln w="15875"/>
            </c:spPr>
            <c:trendlineType val="power"/>
            <c:dispRSqr val="0"/>
            <c:dispEq val="0"/>
          </c:trendline>
          <c:xVal>
            <c:numRef>
              <c:f>'ICC-qPCR_050914'!$C$42:$C$45</c:f>
              <c:numCache>
                <c:formatCode>0</c:formatCode>
                <c:ptCount val="4"/>
                <c:pt idx="0">
                  <c:v>91035.788750000007</c:v>
                </c:pt>
                <c:pt idx="1">
                  <c:v>3890.7673</c:v>
                </c:pt>
                <c:pt idx="2">
                  <c:v>216.86479499999999</c:v>
                </c:pt>
                <c:pt idx="3">
                  <c:v>59.715592999999998</c:v>
                </c:pt>
              </c:numCache>
            </c:numRef>
          </c:xVal>
          <c:yVal>
            <c:numRef>
              <c:f>'ICC-qPCR_050914'!$D$42:$D$45</c:f>
              <c:numCache>
                <c:formatCode>General</c:formatCode>
                <c:ptCount val="4"/>
                <c:pt idx="0">
                  <c:v>250000</c:v>
                </c:pt>
                <c:pt idx="1">
                  <c:v>25000</c:v>
                </c:pt>
                <c:pt idx="2">
                  <c:v>2500</c:v>
                </c:pt>
                <c:pt idx="3">
                  <c:v>250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94A-4547-8746-F54604A31EE6}"/>
            </c:ext>
          </c:extLst>
        </c:ser>
        <c:ser>
          <c:idx val="2"/>
          <c:order val="2"/>
          <c:tx>
            <c:strRef>
              <c:f>'ICC-qPCR_050914'!$A$52</c:f>
              <c:strCache>
                <c:ptCount val="1"/>
                <c:pt idx="0">
                  <c:v>PV1</c:v>
                </c:pt>
              </c:strCache>
            </c:strRef>
          </c:tx>
          <c:spPr>
            <a:ln w="28575">
              <a:noFill/>
            </a:ln>
          </c:spPr>
          <c:trendline>
            <c:spPr>
              <a:ln>
                <a:solidFill>
                  <a:schemeClr val="tx1"/>
                </a:solidFill>
                <a:prstDash val="dash"/>
              </a:ln>
            </c:spPr>
            <c:trendlineType val="power"/>
            <c:dispRSqr val="0"/>
            <c:dispEq val="0"/>
          </c:trendline>
          <c:xVal>
            <c:numRef>
              <c:f>'ICC-qPCR_050914'!$C$67:$C$70</c:f>
              <c:numCache>
                <c:formatCode>0</c:formatCode>
                <c:ptCount val="4"/>
                <c:pt idx="0">
                  <c:v>146606403.80000001</c:v>
                </c:pt>
                <c:pt idx="1">
                  <c:v>20954720.780000001</c:v>
                </c:pt>
                <c:pt idx="2">
                  <c:v>2099035.5529999998</c:v>
                </c:pt>
                <c:pt idx="3">
                  <c:v>179873.28279999999</c:v>
                </c:pt>
              </c:numCache>
            </c:numRef>
          </c:xVal>
          <c:yVal>
            <c:numRef>
              <c:f>'ICC-qPCR_050914'!$D$67:$D$70</c:f>
              <c:numCache>
                <c:formatCode>General</c:formatCode>
                <c:ptCount val="4"/>
                <c:pt idx="0">
                  <c:v>250000</c:v>
                </c:pt>
                <c:pt idx="1">
                  <c:v>25000</c:v>
                </c:pt>
                <c:pt idx="2">
                  <c:v>2500</c:v>
                </c:pt>
                <c:pt idx="3">
                  <c:v>250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94A-4547-8746-F54604A31EE6}"/>
            </c:ext>
          </c:extLst>
        </c:ser>
        <c:ser>
          <c:idx val="3"/>
          <c:order val="3"/>
          <c:tx>
            <c:strRef>
              <c:f>'ICC-qPCR_050914'!$A$77</c:f>
              <c:strCache>
                <c:ptCount val="1"/>
                <c:pt idx="0">
                  <c:v>EV70</c:v>
                </c:pt>
              </c:strCache>
            </c:strRef>
          </c:tx>
          <c:spPr>
            <a:ln w="28575">
              <a:noFill/>
            </a:ln>
          </c:spPr>
          <c:trendline>
            <c:spPr>
              <a:ln w="15875">
                <a:prstDash val="lgDash"/>
              </a:ln>
            </c:spPr>
            <c:trendlineType val="power"/>
            <c:dispRSqr val="0"/>
            <c:dispEq val="0"/>
          </c:trendline>
          <c:xVal>
            <c:numRef>
              <c:f>'ICC-qPCR_050914'!$C$92:$C$95</c:f>
              <c:numCache>
                <c:formatCode>0</c:formatCode>
                <c:ptCount val="4"/>
                <c:pt idx="0">
                  <c:v>324308.08749999997</c:v>
                </c:pt>
                <c:pt idx="1">
                  <c:v>17234.172999999999</c:v>
                </c:pt>
                <c:pt idx="2">
                  <c:v>1669.0200666666667</c:v>
                </c:pt>
                <c:pt idx="3">
                  <c:v>66.383729500000001</c:v>
                </c:pt>
              </c:numCache>
            </c:numRef>
          </c:xVal>
          <c:yVal>
            <c:numRef>
              <c:f>'ICC-qPCR_050914'!$D$92:$D$95</c:f>
              <c:numCache>
                <c:formatCode>General</c:formatCode>
                <c:ptCount val="4"/>
                <c:pt idx="0">
                  <c:v>280000</c:v>
                </c:pt>
                <c:pt idx="1">
                  <c:v>28000</c:v>
                </c:pt>
                <c:pt idx="2">
                  <c:v>2800</c:v>
                </c:pt>
                <c:pt idx="3">
                  <c:v>280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94A-4547-8746-F54604A31E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1263376"/>
        <c:axId val="421263768"/>
      </c:scatterChart>
      <c:valAx>
        <c:axId val="421263376"/>
        <c:scaling>
          <c:logBase val="10"/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ICC-RTqPCR quantity (genome copy/rxn)</a:t>
                </a:r>
              </a:p>
            </c:rich>
          </c:tx>
          <c:overlay val="0"/>
        </c:title>
        <c:numFmt formatCode="0.0E+00" sourceLinked="0"/>
        <c:majorTickMark val="out"/>
        <c:minorTickMark val="none"/>
        <c:tickLblPos val="nextTo"/>
        <c:crossAx val="421263768"/>
        <c:crossesAt val="1.0000000000000172E-5"/>
        <c:crossBetween val="midCat"/>
      </c:valAx>
      <c:valAx>
        <c:axId val="421263768"/>
        <c:scaling>
          <c:logBase val="10"/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Initial infectiout</a:t>
                </a:r>
                <a:r>
                  <a:rPr lang="en-US" baseline="0"/>
                  <a:t> virus concentration (MPN/rxn)</a:t>
                </a:r>
                <a:endParaRPr lang="en-US"/>
              </a:p>
            </c:rich>
          </c:tx>
          <c:overlay val="0"/>
        </c:title>
        <c:numFmt formatCode="0.0E+00" sourceLinked="0"/>
        <c:majorTickMark val="out"/>
        <c:minorTickMark val="none"/>
        <c:tickLblPos val="nextTo"/>
        <c:crossAx val="421263376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79885461038681638"/>
          <c:y val="2.3105631065893643E-2"/>
          <c:w val="0.17567547763623367"/>
          <c:h val="0.35067831531200588"/>
        </c:manualLayout>
      </c:layout>
      <c:overlay val="0"/>
      <c:spPr>
        <a:ln>
          <a:solidFill>
            <a:schemeClr val="accent1"/>
          </a:solidFill>
        </a:ln>
      </c:spPr>
    </c:legend>
    <c:plotVisOnly val="1"/>
    <c:dispBlanksAs val="gap"/>
    <c:showDLblsOverMax val="0"/>
  </c:chart>
  <c:printSettings>
    <c:headerFooter/>
    <c:pageMargins b="0.75000000000000711" l="0.70000000000000062" r="0.70000000000000062" t="0.75000000000000711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'ICC-qPCR_050914'!$A$1</c:f>
              <c:strCache>
                <c:ptCount val="1"/>
                <c:pt idx="0">
                  <c:v>CVA10</c:v>
                </c:pt>
              </c:strCache>
            </c:strRef>
          </c:tx>
          <c:spPr>
            <a:ln w="28575">
              <a:noFill/>
            </a:ln>
          </c:spPr>
          <c:trendline>
            <c:trendlineType val="power"/>
            <c:dispRSqr val="0"/>
            <c:dispEq val="0"/>
          </c:trendline>
          <c:xVal>
            <c:numRef>
              <c:f>'ICC-qPCR_050914'!$C$16:$C$19</c:f>
              <c:numCache>
                <c:formatCode>0</c:formatCode>
                <c:ptCount val="4"/>
                <c:pt idx="0">
                  <c:v>3111872.7313999995</c:v>
                </c:pt>
                <c:pt idx="1">
                  <c:v>446618.91313999996</c:v>
                </c:pt>
                <c:pt idx="2">
                  <c:v>19812.257313999995</c:v>
                </c:pt>
                <c:pt idx="3">
                  <c:v>1186.5508314000001</c:v>
                </c:pt>
              </c:numCache>
            </c:numRef>
          </c:xVal>
          <c:yVal>
            <c:numRef>
              <c:f>'ICC-qPCR_050914'!$D$16:$D$19</c:f>
              <c:numCache>
                <c:formatCode>General</c:formatCode>
                <c:ptCount val="4"/>
                <c:pt idx="0">
                  <c:v>28000</c:v>
                </c:pt>
                <c:pt idx="1">
                  <c:v>2800</c:v>
                </c:pt>
                <c:pt idx="2">
                  <c:v>280</c:v>
                </c:pt>
                <c:pt idx="3">
                  <c:v>28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2C5-4D74-B669-C9CB533E3C89}"/>
            </c:ext>
          </c:extLst>
        </c:ser>
        <c:ser>
          <c:idx val="1"/>
          <c:order val="1"/>
          <c:tx>
            <c:strRef>
              <c:f>'ICC-qPCR_050914'!$A$27</c:f>
              <c:strCache>
                <c:ptCount val="1"/>
                <c:pt idx="0">
                  <c:v>Echo30</c:v>
                </c:pt>
              </c:strCache>
            </c:strRef>
          </c:tx>
          <c:spPr>
            <a:ln w="28575">
              <a:noFill/>
            </a:ln>
          </c:spPr>
          <c:trendline>
            <c:spPr>
              <a:ln w="15875"/>
            </c:spPr>
            <c:trendlineType val="power"/>
            <c:dispRSqr val="0"/>
            <c:dispEq val="0"/>
          </c:trendline>
          <c:xVal>
            <c:numRef>
              <c:f>'ICC-qPCR_050914'!$C$42:$C$45</c:f>
              <c:numCache>
                <c:formatCode>0</c:formatCode>
                <c:ptCount val="4"/>
                <c:pt idx="0">
                  <c:v>91035.788750000007</c:v>
                </c:pt>
                <c:pt idx="1">
                  <c:v>3890.7673</c:v>
                </c:pt>
                <c:pt idx="2">
                  <c:v>216.86479499999999</c:v>
                </c:pt>
                <c:pt idx="3">
                  <c:v>59.715592999999998</c:v>
                </c:pt>
              </c:numCache>
            </c:numRef>
          </c:xVal>
          <c:yVal>
            <c:numRef>
              <c:f>'ICC-qPCR_050914'!$D$42:$D$45</c:f>
              <c:numCache>
                <c:formatCode>General</c:formatCode>
                <c:ptCount val="4"/>
                <c:pt idx="0">
                  <c:v>250000</c:v>
                </c:pt>
                <c:pt idx="1">
                  <c:v>25000</c:v>
                </c:pt>
                <c:pt idx="2">
                  <c:v>2500</c:v>
                </c:pt>
                <c:pt idx="3">
                  <c:v>250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2C5-4D74-B669-C9CB533E3C89}"/>
            </c:ext>
          </c:extLst>
        </c:ser>
        <c:ser>
          <c:idx val="2"/>
          <c:order val="2"/>
          <c:tx>
            <c:strRef>
              <c:f>'ICC-qPCR_050914'!$A$52</c:f>
              <c:strCache>
                <c:ptCount val="1"/>
                <c:pt idx="0">
                  <c:v>PV1</c:v>
                </c:pt>
              </c:strCache>
            </c:strRef>
          </c:tx>
          <c:spPr>
            <a:ln w="28575">
              <a:noFill/>
            </a:ln>
          </c:spPr>
          <c:trendline>
            <c:spPr>
              <a:ln>
                <a:solidFill>
                  <a:schemeClr val="tx1"/>
                </a:solidFill>
                <a:prstDash val="dash"/>
              </a:ln>
            </c:spPr>
            <c:trendlineType val="power"/>
            <c:dispRSqr val="0"/>
            <c:dispEq val="0"/>
          </c:trendline>
          <c:xVal>
            <c:numRef>
              <c:f>'ICC-qPCR_050914'!$C$67:$C$70</c:f>
              <c:numCache>
                <c:formatCode>0</c:formatCode>
                <c:ptCount val="4"/>
                <c:pt idx="0">
                  <c:v>146606403.80000001</c:v>
                </c:pt>
                <c:pt idx="1">
                  <c:v>20954720.780000001</c:v>
                </c:pt>
                <c:pt idx="2">
                  <c:v>2099035.5529999998</c:v>
                </c:pt>
                <c:pt idx="3">
                  <c:v>179873.28279999999</c:v>
                </c:pt>
              </c:numCache>
            </c:numRef>
          </c:xVal>
          <c:yVal>
            <c:numRef>
              <c:f>'ICC-qPCR_050914'!$D$67:$D$70</c:f>
              <c:numCache>
                <c:formatCode>General</c:formatCode>
                <c:ptCount val="4"/>
                <c:pt idx="0">
                  <c:v>250000</c:v>
                </c:pt>
                <c:pt idx="1">
                  <c:v>25000</c:v>
                </c:pt>
                <c:pt idx="2">
                  <c:v>2500</c:v>
                </c:pt>
                <c:pt idx="3">
                  <c:v>250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2C5-4D74-B669-C9CB533E3C89}"/>
            </c:ext>
          </c:extLst>
        </c:ser>
        <c:ser>
          <c:idx val="3"/>
          <c:order val="3"/>
          <c:tx>
            <c:strRef>
              <c:f>'ICC-qPCR_050914'!$A$77</c:f>
              <c:strCache>
                <c:ptCount val="1"/>
                <c:pt idx="0">
                  <c:v>EV70</c:v>
                </c:pt>
              </c:strCache>
            </c:strRef>
          </c:tx>
          <c:spPr>
            <a:ln w="28575">
              <a:noFill/>
            </a:ln>
          </c:spPr>
          <c:trendline>
            <c:spPr>
              <a:ln w="15875">
                <a:prstDash val="lgDash"/>
              </a:ln>
            </c:spPr>
            <c:trendlineType val="power"/>
            <c:dispRSqr val="0"/>
            <c:dispEq val="0"/>
          </c:trendline>
          <c:xVal>
            <c:numRef>
              <c:f>'ICC-qPCR_050914'!$C$92:$C$95</c:f>
              <c:numCache>
                <c:formatCode>0</c:formatCode>
                <c:ptCount val="4"/>
                <c:pt idx="0">
                  <c:v>324308.08749999997</c:v>
                </c:pt>
                <c:pt idx="1">
                  <c:v>17234.172999999999</c:v>
                </c:pt>
                <c:pt idx="2">
                  <c:v>1669.0200666666667</c:v>
                </c:pt>
                <c:pt idx="3">
                  <c:v>66.383729500000001</c:v>
                </c:pt>
              </c:numCache>
            </c:numRef>
          </c:xVal>
          <c:yVal>
            <c:numRef>
              <c:f>'ICC-qPCR_050914'!$D$92:$D$95</c:f>
              <c:numCache>
                <c:formatCode>General</c:formatCode>
                <c:ptCount val="4"/>
                <c:pt idx="0">
                  <c:v>280000</c:v>
                </c:pt>
                <c:pt idx="1">
                  <c:v>28000</c:v>
                </c:pt>
                <c:pt idx="2">
                  <c:v>2800</c:v>
                </c:pt>
                <c:pt idx="3">
                  <c:v>280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2C5-4D74-B669-C9CB533E3C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1263376"/>
        <c:axId val="421263768"/>
      </c:scatterChart>
      <c:valAx>
        <c:axId val="421263376"/>
        <c:scaling>
          <c:logBase val="10"/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ICC-RTqPCR quantity (genome copy/rxn)</a:t>
                </a:r>
              </a:p>
            </c:rich>
          </c:tx>
          <c:overlay val="0"/>
        </c:title>
        <c:numFmt formatCode="0.0E+00" sourceLinked="0"/>
        <c:majorTickMark val="out"/>
        <c:minorTickMark val="none"/>
        <c:tickLblPos val="nextTo"/>
        <c:crossAx val="421263768"/>
        <c:crossesAt val="1.0000000000000172E-5"/>
        <c:crossBetween val="midCat"/>
      </c:valAx>
      <c:valAx>
        <c:axId val="421263768"/>
        <c:scaling>
          <c:logBase val="10"/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Initial infectiout</a:t>
                </a:r>
                <a:r>
                  <a:rPr lang="en-US" baseline="0"/>
                  <a:t> virus concentration (PFU/rxn)</a:t>
                </a:r>
                <a:endParaRPr lang="en-US"/>
              </a:p>
            </c:rich>
          </c:tx>
          <c:overlay val="0"/>
        </c:title>
        <c:numFmt formatCode="0.0E+00" sourceLinked="0"/>
        <c:majorTickMark val="out"/>
        <c:minorTickMark val="none"/>
        <c:tickLblPos val="nextTo"/>
        <c:crossAx val="421263376"/>
        <c:crosses val="autoZero"/>
        <c:crossBetween val="midCat"/>
      </c:valAx>
    </c:plotArea>
    <c:legend>
      <c:legendPos val="r"/>
      <c:legendEntry>
        <c:idx val="4"/>
        <c:delete val="1"/>
      </c:legendEntry>
      <c:legendEntry>
        <c:idx val="5"/>
        <c:delete val="1"/>
      </c:legendEntry>
      <c:legendEntry>
        <c:idx val="6"/>
        <c:delete val="1"/>
      </c:legendEntry>
      <c:legendEntry>
        <c:idx val="7"/>
        <c:delete val="1"/>
      </c:legendEntry>
      <c:layout>
        <c:manualLayout>
          <c:xMode val="edge"/>
          <c:yMode val="edge"/>
          <c:x val="0.86598966112842457"/>
          <c:y val="2.3105631065893643E-2"/>
          <c:w val="0.10854044883733796"/>
          <c:h val="0.35067831531200588"/>
        </c:manualLayout>
      </c:layout>
      <c:overlay val="0"/>
      <c:spPr>
        <a:ln>
          <a:solidFill>
            <a:schemeClr val="accent1"/>
          </a:solidFill>
        </a:ln>
      </c:spPr>
    </c:legend>
    <c:plotVisOnly val="1"/>
    <c:dispBlanksAs val="gap"/>
    <c:showDLblsOverMax val="0"/>
  </c:chart>
  <c:printSettings>
    <c:headerFooter/>
    <c:pageMargins b="0.75000000000000711" l="0.70000000000000062" r="0.70000000000000062" t="0.75000000000000711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CVA10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qPCR_rep1</c:v>
          </c:tx>
          <c:spPr>
            <a:ln w="28575">
              <a:noFill/>
            </a:ln>
          </c:spPr>
          <c:xVal>
            <c:numRef>
              <c:f>Figures_050914!$B$4:$B$9</c:f>
              <c:numCache>
                <c:formatCode>General</c:formatCode>
                <c:ptCount val="6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50</c:v>
                </c:pt>
                <c:pt idx="5">
                  <c:v>100</c:v>
                </c:pt>
              </c:numCache>
            </c:numRef>
          </c:xVal>
          <c:yVal>
            <c:numRef>
              <c:f>Figures_050914!$F$4:$F$9</c:f>
              <c:numCache>
                <c:formatCode>0.00E+00</c:formatCode>
                <c:ptCount val="6"/>
                <c:pt idx="0">
                  <c:v>551.117975</c:v>
                </c:pt>
                <c:pt idx="1">
                  <c:v>713.59536333333324</c:v>
                </c:pt>
                <c:pt idx="2">
                  <c:v>668.46336333333329</c:v>
                </c:pt>
                <c:pt idx="3">
                  <c:v>585.23162000000002</c:v>
                </c:pt>
                <c:pt idx="4">
                  <c:v>684.37098333333336</c:v>
                </c:pt>
                <c:pt idx="5">
                  <c:v>645.06112333333328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F30-4607-ABA9-721F5E40BC8E}"/>
            </c:ext>
          </c:extLst>
        </c:ser>
        <c:ser>
          <c:idx val="1"/>
          <c:order val="1"/>
          <c:tx>
            <c:v>qPCR_rep2</c:v>
          </c:tx>
          <c:spPr>
            <a:ln w="28575">
              <a:noFill/>
            </a:ln>
          </c:spPr>
          <c:marker>
            <c:symbol val="square"/>
            <c:size val="5"/>
            <c:spPr>
              <a:solidFill>
                <a:schemeClr val="accent1"/>
              </a:solidFill>
            </c:spPr>
          </c:marker>
          <c:xVal>
            <c:numRef>
              <c:f>Figures_050914!$B$11:$B$16</c:f>
              <c:numCache>
                <c:formatCode>General</c:formatCode>
                <c:ptCount val="6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50</c:v>
                </c:pt>
                <c:pt idx="5">
                  <c:v>100</c:v>
                </c:pt>
              </c:numCache>
            </c:numRef>
          </c:xVal>
          <c:yVal>
            <c:numRef>
              <c:f>Figures_050914!$F$11:$F$16</c:f>
              <c:numCache>
                <c:formatCode>0.00E+00</c:formatCode>
                <c:ptCount val="6"/>
                <c:pt idx="0">
                  <c:v>498.49294999999995</c:v>
                </c:pt>
                <c:pt idx="1">
                  <c:v>666.81348666666656</c:v>
                </c:pt>
                <c:pt idx="2">
                  <c:v>691.20607999999993</c:v>
                </c:pt>
                <c:pt idx="3">
                  <c:v>685.89080000000001</c:v>
                </c:pt>
                <c:pt idx="4">
                  <c:v>609.83825333333334</c:v>
                </c:pt>
                <c:pt idx="5">
                  <c:v>668.66042000000004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F30-4607-ABA9-721F5E40BC8E}"/>
            </c:ext>
          </c:extLst>
        </c:ser>
        <c:ser>
          <c:idx val="4"/>
          <c:order val="2"/>
          <c:tx>
            <c:v>qPCR_rep3</c:v>
          </c:tx>
          <c:spPr>
            <a:ln w="28575">
              <a:noFill/>
            </a:ln>
          </c:spPr>
          <c:marker>
            <c:symbol val="circle"/>
            <c:size val="5"/>
          </c:marker>
          <c:xVal>
            <c:numRef>
              <c:f>Figures_050914!$B$18:$B$23</c:f>
              <c:numCache>
                <c:formatCode>General</c:formatCode>
                <c:ptCount val="6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50</c:v>
                </c:pt>
                <c:pt idx="5">
                  <c:v>100</c:v>
                </c:pt>
              </c:numCache>
            </c:numRef>
          </c:xVal>
          <c:yVal>
            <c:numRef>
              <c:f>Figures_050914!$F$18:$F$23</c:f>
              <c:numCache>
                <c:formatCode>0.00E+00</c:formatCode>
                <c:ptCount val="6"/>
                <c:pt idx="0">
                  <c:v>683.20877500000006</c:v>
                </c:pt>
                <c:pt idx="1">
                  <c:v>699.12613666666664</c:v>
                </c:pt>
                <c:pt idx="2">
                  <c:v>537.85445666666669</c:v>
                </c:pt>
                <c:pt idx="3">
                  <c:v>576.99216666666678</c:v>
                </c:pt>
                <c:pt idx="4">
                  <c:v>586.97441333333336</c:v>
                </c:pt>
                <c:pt idx="5">
                  <c:v>633.46284666666668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F30-4607-ABA9-721F5E40BC8E}"/>
            </c:ext>
          </c:extLst>
        </c:ser>
        <c:ser>
          <c:idx val="2"/>
          <c:order val="3"/>
          <c:tx>
            <c:v>ICCqPCR_rep1</c:v>
          </c:tx>
          <c:spPr>
            <a:ln w="28575">
              <a:noFill/>
            </a:ln>
          </c:spPr>
          <c:marker>
            <c:spPr>
              <a:noFill/>
            </c:spPr>
          </c:marker>
          <c:xVal>
            <c:numRef>
              <c:f>Figures_050914!$J$4:$J$9</c:f>
              <c:numCache>
                <c:formatCode>General</c:formatCode>
                <c:ptCount val="6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50</c:v>
                </c:pt>
                <c:pt idx="5">
                  <c:v>100</c:v>
                </c:pt>
              </c:numCache>
            </c:numRef>
          </c:xVal>
          <c:yVal>
            <c:numRef>
              <c:f>Figures_050914!$K$4:$K$9</c:f>
              <c:numCache>
                <c:formatCode>0</c:formatCode>
                <c:ptCount val="6"/>
                <c:pt idx="0">
                  <c:v>1793343.0631399998</c:v>
                </c:pt>
                <c:pt idx="1">
                  <c:v>48306.009640000004</c:v>
                </c:pt>
                <c:pt idx="2">
                  <c:v>500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F30-4607-ABA9-721F5E40BC8E}"/>
            </c:ext>
          </c:extLst>
        </c:ser>
        <c:ser>
          <c:idx val="3"/>
          <c:order val="4"/>
          <c:tx>
            <c:v>ICCqPCR_rep2</c:v>
          </c:tx>
          <c:spPr>
            <a:ln w="28575">
              <a:noFill/>
            </a:ln>
          </c:spPr>
          <c:xVal>
            <c:numRef>
              <c:f>Figures_050914!$J$11:$J$16</c:f>
              <c:numCache>
                <c:formatCode>General</c:formatCode>
                <c:ptCount val="6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50</c:v>
                </c:pt>
                <c:pt idx="5">
                  <c:v>100</c:v>
                </c:pt>
              </c:numCache>
            </c:numRef>
          </c:xVal>
          <c:yVal>
            <c:numRef>
              <c:f>Figures_050914!$K$11:$K$16</c:f>
              <c:numCache>
                <c:formatCode>0</c:formatCode>
                <c:ptCount val="6"/>
                <c:pt idx="0">
                  <c:v>1793343.0631399998</c:v>
                </c:pt>
                <c:pt idx="1">
                  <c:v>87654.871140000003</c:v>
                </c:pt>
                <c:pt idx="2">
                  <c:v>579.69908999999996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F30-4607-ABA9-721F5E40BC8E}"/>
            </c:ext>
          </c:extLst>
        </c:ser>
        <c:ser>
          <c:idx val="5"/>
          <c:order val="5"/>
          <c:tx>
            <c:v>ICCqPCR_rep3</c:v>
          </c:tx>
          <c:spPr>
            <a:ln w="28575">
              <a:noFill/>
            </a:ln>
          </c:spPr>
          <c:marker>
            <c:spPr>
              <a:noFill/>
            </c:spPr>
          </c:marker>
          <c:xVal>
            <c:numRef>
              <c:f>Figures_050914!$J$18:$J$23</c:f>
              <c:numCache>
                <c:formatCode>General</c:formatCode>
                <c:ptCount val="6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50</c:v>
                </c:pt>
                <c:pt idx="5">
                  <c:v>100</c:v>
                </c:pt>
              </c:numCache>
            </c:numRef>
          </c:xVal>
          <c:yVal>
            <c:numRef>
              <c:f>Figures_050914!$K$18:$K$23</c:f>
              <c:numCache>
                <c:formatCode>0</c:formatCode>
                <c:ptCount val="6"/>
                <c:pt idx="0">
                  <c:v>1793343.0631399998</c:v>
                </c:pt>
                <c:pt idx="1">
                  <c:v>82717.984739999985</c:v>
                </c:pt>
                <c:pt idx="2">
                  <c:v>590.36497499999996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F30-4607-ABA9-721F5E40BC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1874384"/>
        <c:axId val="421874776"/>
      </c:scatterChart>
      <c:valAx>
        <c:axId val="4218743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UV dose (mJ/cm2)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421874776"/>
        <c:crosses val="autoZero"/>
        <c:crossBetween val="midCat"/>
      </c:valAx>
      <c:valAx>
        <c:axId val="421874776"/>
        <c:scaling>
          <c:logBase val="10"/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Virus concentrations  (genome copy/rxn) </a:t>
                </a:r>
              </a:p>
            </c:rich>
          </c:tx>
          <c:overlay val="0"/>
        </c:title>
        <c:numFmt formatCode="0.0E+00" sourceLinked="0"/>
        <c:majorTickMark val="out"/>
        <c:minorTickMark val="none"/>
        <c:tickLblPos val="nextTo"/>
        <c:crossAx val="421874384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txPr>
    <a:bodyPr/>
    <a:lstStyle/>
    <a:p>
      <a:pPr>
        <a:defRPr sz="1200"/>
      </a:pPr>
      <a:endParaRPr lang="en-US"/>
    </a:p>
  </c:txPr>
  <c:printSettings>
    <c:headerFooter/>
    <c:pageMargins b="0.75000000000000278" l="0.70000000000000062" r="0.70000000000000062" t="0.75000000000000278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Echo30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qPCR_rep1</c:v>
          </c:tx>
          <c:spPr>
            <a:ln w="28575">
              <a:noFill/>
            </a:ln>
          </c:spPr>
          <c:xVal>
            <c:numRef>
              <c:f>Figures_050914!$B$28:$B$33</c:f>
              <c:numCache>
                <c:formatCode>General</c:formatCode>
                <c:ptCount val="6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50</c:v>
                </c:pt>
                <c:pt idx="5">
                  <c:v>100</c:v>
                </c:pt>
              </c:numCache>
            </c:numRef>
          </c:xVal>
          <c:yVal>
            <c:numRef>
              <c:f>Figures_050914!$F$28:$F$33</c:f>
              <c:numCache>
                <c:formatCode>0.00E+00</c:formatCode>
                <c:ptCount val="6"/>
                <c:pt idx="0">
                  <c:v>1876.4280999999999</c:v>
                </c:pt>
                <c:pt idx="1">
                  <c:v>2193.7320666666669</c:v>
                </c:pt>
                <c:pt idx="2">
                  <c:v>2110.9329333333335</c:v>
                </c:pt>
                <c:pt idx="3">
                  <c:v>1926.6386666666665</c:v>
                </c:pt>
                <c:pt idx="4">
                  <c:v>2017.3608000000002</c:v>
                </c:pt>
                <c:pt idx="5">
                  <c:v>1883.7756333333334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E83-490C-BAE2-EE2ABF8FAB1D}"/>
            </c:ext>
          </c:extLst>
        </c:ser>
        <c:ser>
          <c:idx val="1"/>
          <c:order val="1"/>
          <c:tx>
            <c:v>qPCR_rep2</c:v>
          </c:tx>
          <c:spPr>
            <a:ln w="28575">
              <a:noFill/>
            </a:ln>
          </c:spPr>
          <c:marker>
            <c:symbol val="square"/>
            <c:size val="5"/>
            <c:spPr>
              <a:solidFill>
                <a:schemeClr val="accent1"/>
              </a:solidFill>
            </c:spPr>
          </c:marker>
          <c:xVal>
            <c:numRef>
              <c:f>Figures_050914!$B$35:$B$40</c:f>
              <c:numCache>
                <c:formatCode>General</c:formatCode>
                <c:ptCount val="6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50</c:v>
                </c:pt>
                <c:pt idx="5">
                  <c:v>100</c:v>
                </c:pt>
              </c:numCache>
            </c:numRef>
          </c:xVal>
          <c:yVal>
            <c:numRef>
              <c:f>Figures_050914!$F$35:$F$40</c:f>
              <c:numCache>
                <c:formatCode>0.00E+00</c:formatCode>
                <c:ptCount val="6"/>
                <c:pt idx="0">
                  <c:v>1806.1855666666668</c:v>
                </c:pt>
                <c:pt idx="1">
                  <c:v>1694.64975</c:v>
                </c:pt>
                <c:pt idx="2">
                  <c:v>1825.6386499999999</c:v>
                </c:pt>
                <c:pt idx="3">
                  <c:v>1934.47955</c:v>
                </c:pt>
                <c:pt idx="4">
                  <c:v>1890.7451000000001</c:v>
                </c:pt>
                <c:pt idx="5">
                  <c:v>1929.7272499999999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E83-490C-BAE2-EE2ABF8FAB1D}"/>
            </c:ext>
          </c:extLst>
        </c:ser>
        <c:ser>
          <c:idx val="4"/>
          <c:order val="2"/>
          <c:tx>
            <c:v>qPCR_rep3</c:v>
          </c:tx>
          <c:spPr>
            <a:ln w="28575">
              <a:noFill/>
            </a:ln>
          </c:spPr>
          <c:marker>
            <c:symbol val="circle"/>
            <c:size val="5"/>
          </c:marker>
          <c:xVal>
            <c:numRef>
              <c:f>Figures_050914!$B$42:$B$47</c:f>
              <c:numCache>
                <c:formatCode>General</c:formatCode>
                <c:ptCount val="6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50</c:v>
                </c:pt>
                <c:pt idx="5">
                  <c:v>100</c:v>
                </c:pt>
              </c:numCache>
            </c:numRef>
          </c:xVal>
          <c:yVal>
            <c:numRef>
              <c:f>Figures_050914!$F$42:$F$47</c:f>
              <c:numCache>
                <c:formatCode>0.00E+00</c:formatCode>
                <c:ptCount val="6"/>
                <c:pt idx="0">
                  <c:v>1783.1621</c:v>
                </c:pt>
                <c:pt idx="1">
                  <c:v>1532.9324000000001</c:v>
                </c:pt>
                <c:pt idx="2">
                  <c:v>1743.1310000000001</c:v>
                </c:pt>
                <c:pt idx="3">
                  <c:v>1631.9897666666666</c:v>
                </c:pt>
                <c:pt idx="4">
                  <c:v>1806.7002333333332</c:v>
                </c:pt>
                <c:pt idx="5">
                  <c:v>1988.1261666666667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E83-490C-BAE2-EE2ABF8FAB1D}"/>
            </c:ext>
          </c:extLst>
        </c:ser>
        <c:ser>
          <c:idx val="2"/>
          <c:order val="3"/>
          <c:tx>
            <c:v>ICCqPCR_rep1</c:v>
          </c:tx>
          <c:spPr>
            <a:ln w="28575">
              <a:noFill/>
            </a:ln>
          </c:spPr>
          <c:marker>
            <c:spPr>
              <a:noFill/>
            </c:spPr>
          </c:marker>
          <c:xVal>
            <c:numRef>
              <c:f>Figures_050914!$J$28:$J$33</c:f>
              <c:numCache>
                <c:formatCode>General</c:formatCode>
                <c:ptCount val="6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50</c:v>
                </c:pt>
                <c:pt idx="5">
                  <c:v>100</c:v>
                </c:pt>
              </c:numCache>
            </c:numRef>
          </c:xVal>
          <c:yVal>
            <c:numRef>
              <c:f>Figures_050914!$K$28:$K$33</c:f>
              <c:numCache>
                <c:formatCode>0</c:formatCode>
                <c:ptCount val="6"/>
                <c:pt idx="0">
                  <c:v>7063.5820500000009</c:v>
                </c:pt>
                <c:pt idx="1">
                  <c:v>956.15906249999989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E83-490C-BAE2-EE2ABF8FAB1D}"/>
            </c:ext>
          </c:extLst>
        </c:ser>
        <c:ser>
          <c:idx val="3"/>
          <c:order val="4"/>
          <c:tx>
            <c:v>ICCqPCR_rep2</c:v>
          </c:tx>
          <c:spPr>
            <a:ln w="28575">
              <a:noFill/>
            </a:ln>
          </c:spPr>
          <c:xVal>
            <c:numRef>
              <c:f>Figures_050914!$J$35:$J$40</c:f>
              <c:numCache>
                <c:formatCode>General</c:formatCode>
                <c:ptCount val="6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50</c:v>
                </c:pt>
                <c:pt idx="5">
                  <c:v>100</c:v>
                </c:pt>
              </c:numCache>
            </c:numRef>
          </c:xVal>
          <c:yVal>
            <c:numRef>
              <c:f>Figures_050914!$K$35:$K$40</c:f>
              <c:numCache>
                <c:formatCode>0</c:formatCode>
                <c:ptCount val="6"/>
                <c:pt idx="0">
                  <c:v>7063.5820500000009</c:v>
                </c:pt>
                <c:pt idx="1">
                  <c:v>232.796055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E83-490C-BAE2-EE2ABF8FAB1D}"/>
            </c:ext>
          </c:extLst>
        </c:ser>
        <c:ser>
          <c:idx val="5"/>
          <c:order val="5"/>
          <c:tx>
            <c:v>ICCqPCR_rep3</c:v>
          </c:tx>
          <c:spPr>
            <a:ln w="28575">
              <a:noFill/>
            </a:ln>
          </c:spPr>
          <c:marker>
            <c:spPr>
              <a:noFill/>
            </c:spPr>
          </c:marker>
          <c:xVal>
            <c:numRef>
              <c:f>Figures_050914!$J$42:$J$47</c:f>
              <c:numCache>
                <c:formatCode>General</c:formatCode>
                <c:ptCount val="6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50</c:v>
                </c:pt>
                <c:pt idx="5">
                  <c:v>100</c:v>
                </c:pt>
              </c:numCache>
            </c:numRef>
          </c:xVal>
          <c:yVal>
            <c:numRef>
              <c:f>Figures_050914!$K$42:$K$47</c:f>
              <c:numCache>
                <c:formatCode>0</c:formatCode>
                <c:ptCount val="6"/>
                <c:pt idx="0">
                  <c:v>7063.5820500000009</c:v>
                </c:pt>
                <c:pt idx="1">
                  <c:v>1150.57556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E83-490C-BAE2-EE2ABF8FAB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2181688"/>
        <c:axId val="422182080"/>
      </c:scatterChart>
      <c:valAx>
        <c:axId val="4221816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UV dose (mJ/cm2)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422182080"/>
        <c:crosses val="autoZero"/>
        <c:crossBetween val="midCat"/>
      </c:valAx>
      <c:valAx>
        <c:axId val="422182080"/>
        <c:scaling>
          <c:logBase val="10"/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Virus concentrations  (genome copy/rxn) </a:t>
                </a:r>
              </a:p>
            </c:rich>
          </c:tx>
          <c:overlay val="0"/>
        </c:title>
        <c:numFmt formatCode="0.0E+00" sourceLinked="0"/>
        <c:majorTickMark val="out"/>
        <c:minorTickMark val="none"/>
        <c:tickLblPos val="nextTo"/>
        <c:crossAx val="422181688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txPr>
    <a:bodyPr/>
    <a:lstStyle/>
    <a:p>
      <a:pPr>
        <a:defRPr sz="1200"/>
      </a:pPr>
      <a:endParaRPr lang="en-US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PV1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qPCR_rep1</c:v>
          </c:tx>
          <c:spPr>
            <a:ln w="28575">
              <a:noFill/>
            </a:ln>
          </c:spPr>
          <c:xVal>
            <c:numRef>
              <c:f>Figures_050914!$B$52:$B$57</c:f>
              <c:numCache>
                <c:formatCode>General</c:formatCode>
                <c:ptCount val="6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50</c:v>
                </c:pt>
                <c:pt idx="5">
                  <c:v>100</c:v>
                </c:pt>
              </c:numCache>
            </c:numRef>
          </c:xVal>
          <c:yVal>
            <c:numRef>
              <c:f>Figures_050914!$F$52:$F$57</c:f>
              <c:numCache>
                <c:formatCode>0.00E+00</c:formatCode>
                <c:ptCount val="6"/>
                <c:pt idx="0">
                  <c:v>2422.0455000000002</c:v>
                </c:pt>
                <c:pt idx="1">
                  <c:v>3119.4753333333338</c:v>
                </c:pt>
                <c:pt idx="2">
                  <c:v>3504.1516999999999</c:v>
                </c:pt>
                <c:pt idx="3">
                  <c:v>3771.3003999999996</c:v>
                </c:pt>
                <c:pt idx="4">
                  <c:v>3749.2625000000003</c:v>
                </c:pt>
                <c:pt idx="5">
                  <c:v>4842.8023333333331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764-47BF-8C84-A20175C451E5}"/>
            </c:ext>
          </c:extLst>
        </c:ser>
        <c:ser>
          <c:idx val="1"/>
          <c:order val="1"/>
          <c:tx>
            <c:v>qPCR_rep2</c:v>
          </c:tx>
          <c:spPr>
            <a:ln w="28575">
              <a:noFill/>
            </a:ln>
          </c:spPr>
          <c:marker>
            <c:symbol val="square"/>
            <c:size val="5"/>
            <c:spPr>
              <a:solidFill>
                <a:schemeClr val="accent1"/>
              </a:solidFill>
            </c:spPr>
          </c:marker>
          <c:xVal>
            <c:numRef>
              <c:f>Figures_050914!$B$59:$B$64</c:f>
              <c:numCache>
                <c:formatCode>General</c:formatCode>
                <c:ptCount val="6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50</c:v>
                </c:pt>
                <c:pt idx="5">
                  <c:v>100</c:v>
                </c:pt>
              </c:numCache>
            </c:numRef>
          </c:xVal>
          <c:yVal>
            <c:numRef>
              <c:f>Figures_050914!$F$59:$F$64</c:f>
              <c:numCache>
                <c:formatCode>0.00E+00</c:formatCode>
                <c:ptCount val="6"/>
                <c:pt idx="0">
                  <c:v>1889.0896499999999</c:v>
                </c:pt>
                <c:pt idx="1">
                  <c:v>2800.0235666666667</c:v>
                </c:pt>
                <c:pt idx="2">
                  <c:v>2814.281766666667</c:v>
                </c:pt>
                <c:pt idx="3">
                  <c:v>3484.4563999999996</c:v>
                </c:pt>
                <c:pt idx="4">
                  <c:v>3955.5347666666662</c:v>
                </c:pt>
                <c:pt idx="5">
                  <c:v>5487.4754333333331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764-47BF-8C84-A20175C451E5}"/>
            </c:ext>
          </c:extLst>
        </c:ser>
        <c:ser>
          <c:idx val="4"/>
          <c:order val="2"/>
          <c:tx>
            <c:v>qPCR_rep3</c:v>
          </c:tx>
          <c:spPr>
            <a:ln w="28575">
              <a:noFill/>
            </a:ln>
          </c:spPr>
          <c:marker>
            <c:symbol val="circle"/>
            <c:size val="5"/>
          </c:marker>
          <c:xVal>
            <c:numRef>
              <c:f>Figures_050914!$B$66:$B$71</c:f>
              <c:numCache>
                <c:formatCode>General</c:formatCode>
                <c:ptCount val="6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50</c:v>
                </c:pt>
                <c:pt idx="5">
                  <c:v>100</c:v>
                </c:pt>
              </c:numCache>
            </c:numRef>
          </c:xVal>
          <c:yVal>
            <c:numRef>
              <c:f>Figures_050914!$F$66:$F$71</c:f>
              <c:numCache>
                <c:formatCode>0.00E+00</c:formatCode>
                <c:ptCount val="6"/>
                <c:pt idx="0">
                  <c:v>1972.7776666666668</c:v>
                </c:pt>
                <c:pt idx="1">
                  <c:v>1616.6188</c:v>
                </c:pt>
                <c:pt idx="2">
                  <c:v>3303.0877</c:v>
                </c:pt>
                <c:pt idx="3">
                  <c:v>4206.3751333333339</c:v>
                </c:pt>
                <c:pt idx="4">
                  <c:v>4739.2231666666667</c:v>
                </c:pt>
                <c:pt idx="5">
                  <c:v>5119.9616666666661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764-47BF-8C84-A20175C451E5}"/>
            </c:ext>
          </c:extLst>
        </c:ser>
        <c:ser>
          <c:idx val="2"/>
          <c:order val="3"/>
          <c:tx>
            <c:v>ICCqPCR_rep1</c:v>
          </c:tx>
          <c:spPr>
            <a:ln w="28575">
              <a:noFill/>
            </a:ln>
          </c:spPr>
          <c:marker>
            <c:spPr>
              <a:noFill/>
            </c:spPr>
          </c:marker>
          <c:xVal>
            <c:numRef>
              <c:f>Figures_050914!$J$52:$J$57</c:f>
              <c:numCache>
                <c:formatCode>General</c:formatCode>
                <c:ptCount val="6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50</c:v>
                </c:pt>
                <c:pt idx="5">
                  <c:v>100</c:v>
                </c:pt>
              </c:numCache>
            </c:numRef>
          </c:xVal>
          <c:yVal>
            <c:numRef>
              <c:f>Figures_050914!$K$52:$K$57</c:f>
              <c:numCache>
                <c:formatCode>0</c:formatCode>
                <c:ptCount val="6"/>
                <c:pt idx="0">
                  <c:v>535816011.28000003</c:v>
                </c:pt>
                <c:pt idx="1">
                  <c:v>21325695.780000001</c:v>
                </c:pt>
                <c:pt idx="2">
                  <c:v>727633.39</c:v>
                </c:pt>
                <c:pt idx="3">
                  <c:v>28832.925999999999</c:v>
                </c:pt>
                <c:pt idx="4">
                  <c:v>192.41264499999997</c:v>
                </c:pt>
                <c:pt idx="5">
                  <c:v>97.921301249999999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764-47BF-8C84-A20175C451E5}"/>
            </c:ext>
          </c:extLst>
        </c:ser>
        <c:ser>
          <c:idx val="3"/>
          <c:order val="4"/>
          <c:tx>
            <c:v>ICCqPCR_rep2</c:v>
          </c:tx>
          <c:spPr>
            <a:ln w="28575">
              <a:noFill/>
            </a:ln>
          </c:spPr>
          <c:xVal>
            <c:numRef>
              <c:f>Figures_050914!$J$59:$J$64</c:f>
              <c:numCache>
                <c:formatCode>General</c:formatCode>
                <c:ptCount val="6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50</c:v>
                </c:pt>
                <c:pt idx="5">
                  <c:v>100</c:v>
                </c:pt>
              </c:numCache>
            </c:numRef>
          </c:xVal>
          <c:yVal>
            <c:numRef>
              <c:f>Figures_050914!$K$59:$K$64</c:f>
              <c:numCache>
                <c:formatCode>0</c:formatCode>
                <c:ptCount val="6"/>
                <c:pt idx="0">
                  <c:v>535816011.28000003</c:v>
                </c:pt>
                <c:pt idx="1">
                  <c:v>5690756.5800000001</c:v>
                </c:pt>
                <c:pt idx="2">
                  <c:v>1809566.2133333334</c:v>
                </c:pt>
                <c:pt idx="3">
                  <c:v>13227.960000000001</c:v>
                </c:pt>
                <c:pt idx="4">
                  <c:v>699.62308999999993</c:v>
                </c:pt>
                <c:pt idx="5">
                  <c:v>68.635396749999998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764-47BF-8C84-A20175C451E5}"/>
            </c:ext>
          </c:extLst>
        </c:ser>
        <c:ser>
          <c:idx val="5"/>
          <c:order val="5"/>
          <c:tx>
            <c:v>ICCqPCR_rep3</c:v>
          </c:tx>
          <c:spPr>
            <a:ln w="28575">
              <a:noFill/>
            </a:ln>
          </c:spPr>
          <c:marker>
            <c:spPr>
              <a:noFill/>
            </c:spPr>
          </c:marker>
          <c:xVal>
            <c:numRef>
              <c:f>Figures_050914!$J$66:$J$71</c:f>
              <c:numCache>
                <c:formatCode>General</c:formatCode>
                <c:ptCount val="6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50</c:v>
                </c:pt>
                <c:pt idx="5">
                  <c:v>100</c:v>
                </c:pt>
              </c:numCache>
            </c:numRef>
          </c:xVal>
          <c:yVal>
            <c:numRef>
              <c:f>Figures_050914!$K$66:$K$71</c:f>
              <c:numCache>
                <c:formatCode>0</c:formatCode>
                <c:ptCount val="6"/>
                <c:pt idx="0">
                  <c:v>535816011.28000003</c:v>
                </c:pt>
                <c:pt idx="1">
                  <c:v>7811688.7800000003</c:v>
                </c:pt>
                <c:pt idx="2">
                  <c:v>886077.48</c:v>
                </c:pt>
                <c:pt idx="3">
                  <c:v>514.37623499999995</c:v>
                </c:pt>
                <c:pt idx="4">
                  <c:v>191.4358</c:v>
                </c:pt>
                <c:pt idx="5">
                  <c:v>77.036535499999999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764-47BF-8C84-A20175C451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2182864"/>
        <c:axId val="422183256"/>
      </c:scatterChart>
      <c:valAx>
        <c:axId val="4221828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UV dose (mJ/cm2)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422183256"/>
        <c:crosses val="autoZero"/>
        <c:crossBetween val="midCat"/>
      </c:valAx>
      <c:valAx>
        <c:axId val="422183256"/>
        <c:scaling>
          <c:logBase val="10"/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Virus concentrations  (genome copy/rxn) </a:t>
                </a:r>
              </a:p>
            </c:rich>
          </c:tx>
          <c:overlay val="0"/>
        </c:title>
        <c:numFmt formatCode="0.0E+00" sourceLinked="0"/>
        <c:majorTickMark val="out"/>
        <c:minorTickMark val="none"/>
        <c:tickLblPos val="nextTo"/>
        <c:crossAx val="422182864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txPr>
    <a:bodyPr/>
    <a:lstStyle/>
    <a:p>
      <a:pPr>
        <a:defRPr sz="1200"/>
      </a:pPr>
      <a:endParaRPr lang="en-US"/>
    </a:p>
  </c:txPr>
  <c:printSettings>
    <c:headerFooter/>
    <c:pageMargins b="0.75000000000000322" l="0.70000000000000062" r="0.70000000000000062" t="0.75000000000000322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EV70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qPCR_rep1</c:v>
          </c:tx>
          <c:spPr>
            <a:ln w="28575">
              <a:noFill/>
            </a:ln>
          </c:spPr>
          <c:xVal>
            <c:numRef>
              <c:f>Figures_050914!$B$76:$B$81</c:f>
              <c:numCache>
                <c:formatCode>General</c:formatCode>
                <c:ptCount val="6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50</c:v>
                </c:pt>
                <c:pt idx="5">
                  <c:v>100</c:v>
                </c:pt>
              </c:numCache>
            </c:numRef>
          </c:xVal>
          <c:yVal>
            <c:numRef>
              <c:f>Figures_050914!$F$76:$F$81</c:f>
              <c:numCache>
                <c:formatCode>0.00E+00</c:formatCode>
                <c:ptCount val="6"/>
                <c:pt idx="0">
                  <c:v>1852.1544000000001</c:v>
                </c:pt>
                <c:pt idx="1">
                  <c:v>2376.2626</c:v>
                </c:pt>
                <c:pt idx="2">
                  <c:v>2737.9229</c:v>
                </c:pt>
                <c:pt idx="3">
                  <c:v>2776.7363333333337</c:v>
                </c:pt>
                <c:pt idx="4">
                  <c:v>3468.9129666666668</c:v>
                </c:pt>
                <c:pt idx="5">
                  <c:v>4248.9180999999999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810-4F74-BB70-8BC7CD684EFB}"/>
            </c:ext>
          </c:extLst>
        </c:ser>
        <c:ser>
          <c:idx val="1"/>
          <c:order val="1"/>
          <c:tx>
            <c:v>qPCR_rep2</c:v>
          </c:tx>
          <c:spPr>
            <a:ln w="28575">
              <a:noFill/>
            </a:ln>
          </c:spPr>
          <c:marker>
            <c:symbol val="square"/>
            <c:size val="5"/>
            <c:spPr>
              <a:solidFill>
                <a:schemeClr val="accent1"/>
              </a:solidFill>
            </c:spPr>
          </c:marker>
          <c:xVal>
            <c:numRef>
              <c:f>Figures_050914!$B$83:$B$88</c:f>
              <c:numCache>
                <c:formatCode>General</c:formatCode>
                <c:ptCount val="6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50</c:v>
                </c:pt>
                <c:pt idx="5">
                  <c:v>100</c:v>
                </c:pt>
              </c:numCache>
            </c:numRef>
          </c:xVal>
          <c:yVal>
            <c:numRef>
              <c:f>Figures_050914!$F$83:$F$88</c:f>
              <c:numCache>
                <c:formatCode>0.00E+00</c:formatCode>
                <c:ptCount val="6"/>
                <c:pt idx="0">
                  <c:v>1719.0555666666667</c:v>
                </c:pt>
                <c:pt idx="1">
                  <c:v>2406.7027666666668</c:v>
                </c:pt>
                <c:pt idx="2">
                  <c:v>2774.2819999999997</c:v>
                </c:pt>
                <c:pt idx="3">
                  <c:v>2974.9873666666667</c:v>
                </c:pt>
                <c:pt idx="4">
                  <c:v>3685.0726666666665</c:v>
                </c:pt>
                <c:pt idx="5">
                  <c:v>4486.9407333333338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810-4F74-BB70-8BC7CD684EFB}"/>
            </c:ext>
          </c:extLst>
        </c:ser>
        <c:ser>
          <c:idx val="4"/>
          <c:order val="2"/>
          <c:tx>
            <c:v>qPCR_rep3</c:v>
          </c:tx>
          <c:spPr>
            <a:ln w="28575">
              <a:noFill/>
            </a:ln>
          </c:spPr>
          <c:marker>
            <c:symbol val="circle"/>
            <c:size val="5"/>
          </c:marker>
          <c:xVal>
            <c:numRef>
              <c:f>Figures_050914!$B$90:$B$95</c:f>
              <c:numCache>
                <c:formatCode>General</c:formatCode>
                <c:ptCount val="6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50</c:v>
                </c:pt>
                <c:pt idx="5">
                  <c:v>100</c:v>
                </c:pt>
              </c:numCache>
            </c:numRef>
          </c:xVal>
          <c:yVal>
            <c:numRef>
              <c:f>Figures_050914!$F$90:$F$95</c:f>
              <c:numCache>
                <c:formatCode>0.00E+00</c:formatCode>
                <c:ptCount val="6"/>
                <c:pt idx="0">
                  <c:v>1583.8814</c:v>
                </c:pt>
                <c:pt idx="1">
                  <c:v>1575.94615</c:v>
                </c:pt>
                <c:pt idx="2">
                  <c:v>3314.8478333333333</c:v>
                </c:pt>
                <c:pt idx="3">
                  <c:v>3755.3724000000002</c:v>
                </c:pt>
                <c:pt idx="4">
                  <c:v>4402.6196666666665</c:v>
                </c:pt>
                <c:pt idx="5">
                  <c:v>4951.9128666666666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810-4F74-BB70-8BC7CD684EFB}"/>
            </c:ext>
          </c:extLst>
        </c:ser>
        <c:ser>
          <c:idx val="2"/>
          <c:order val="3"/>
          <c:tx>
            <c:v>ICCqPCR_rep1</c:v>
          </c:tx>
          <c:spPr>
            <a:ln w="28575">
              <a:noFill/>
            </a:ln>
          </c:spPr>
          <c:marker>
            <c:spPr>
              <a:noFill/>
            </c:spPr>
          </c:marker>
          <c:xVal>
            <c:numRef>
              <c:f>Figures_050914!$J$76:$J$81</c:f>
              <c:numCache>
                <c:formatCode>General</c:formatCode>
                <c:ptCount val="6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50</c:v>
                </c:pt>
                <c:pt idx="5">
                  <c:v>100</c:v>
                </c:pt>
              </c:numCache>
            </c:numRef>
          </c:xVal>
          <c:yVal>
            <c:numRef>
              <c:f>Figures_050914!$K$76:$K$81</c:f>
              <c:numCache>
                <c:formatCode>0</c:formatCode>
                <c:ptCount val="6"/>
                <c:pt idx="0">
                  <c:v>34481.249999999993</c:v>
                </c:pt>
                <c:pt idx="1">
                  <c:v>3056.0475499999993</c:v>
                </c:pt>
                <c:pt idx="2">
                  <c:v>136.89662250000003</c:v>
                </c:pt>
                <c:pt idx="3">
                  <c:v>46.175245000000004</c:v>
                </c:pt>
                <c:pt idx="4">
                  <c:v>7.5020507499999987</c:v>
                </c:pt>
                <c:pt idx="5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810-4F74-BB70-8BC7CD684EFB}"/>
            </c:ext>
          </c:extLst>
        </c:ser>
        <c:ser>
          <c:idx val="3"/>
          <c:order val="4"/>
          <c:tx>
            <c:v>ICCqPCR_rep2</c:v>
          </c:tx>
          <c:spPr>
            <a:ln w="28575">
              <a:noFill/>
            </a:ln>
          </c:spPr>
          <c:xVal>
            <c:numRef>
              <c:f>Figures_050914!$J$83:$J$88</c:f>
              <c:numCache>
                <c:formatCode>General</c:formatCode>
                <c:ptCount val="6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50</c:v>
                </c:pt>
                <c:pt idx="5">
                  <c:v>100</c:v>
                </c:pt>
              </c:numCache>
            </c:numRef>
          </c:xVal>
          <c:yVal>
            <c:numRef>
              <c:f>Figures_050914!$K$83:$K$88</c:f>
              <c:numCache>
                <c:formatCode>0</c:formatCode>
                <c:ptCount val="6"/>
                <c:pt idx="0">
                  <c:v>34481.249999999993</c:v>
                </c:pt>
                <c:pt idx="1">
                  <c:v>1716.626</c:v>
                </c:pt>
                <c:pt idx="2">
                  <c:v>85.990929999999992</c:v>
                </c:pt>
                <c:pt idx="3">
                  <c:v>35.160751000000005</c:v>
                </c:pt>
                <c:pt idx="4">
                  <c:v>4.6235307500000005</c:v>
                </c:pt>
                <c:pt idx="5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810-4F74-BB70-8BC7CD684EFB}"/>
            </c:ext>
          </c:extLst>
        </c:ser>
        <c:ser>
          <c:idx val="5"/>
          <c:order val="5"/>
          <c:tx>
            <c:v>ICCqPCR_rep3</c:v>
          </c:tx>
          <c:spPr>
            <a:ln w="28575">
              <a:noFill/>
            </a:ln>
          </c:spPr>
          <c:marker>
            <c:spPr>
              <a:noFill/>
            </c:spPr>
          </c:marker>
          <c:xVal>
            <c:numRef>
              <c:f>Figures_050914!$J$90:$J$95</c:f>
              <c:numCache>
                <c:formatCode>General</c:formatCode>
                <c:ptCount val="6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50</c:v>
                </c:pt>
                <c:pt idx="5">
                  <c:v>100</c:v>
                </c:pt>
              </c:numCache>
            </c:numRef>
          </c:xVal>
          <c:yVal>
            <c:numRef>
              <c:f>Figures_050914!$K$90:$K$95</c:f>
              <c:numCache>
                <c:formatCode>0</c:formatCode>
                <c:ptCount val="6"/>
                <c:pt idx="0">
                  <c:v>34481.249999999993</c:v>
                </c:pt>
                <c:pt idx="1">
                  <c:v>1636.5622666666668</c:v>
                </c:pt>
                <c:pt idx="2">
                  <c:v>128.07993999999999</c:v>
                </c:pt>
                <c:pt idx="3">
                  <c:v>30.450927499999992</c:v>
                </c:pt>
                <c:pt idx="4">
                  <c:v>15.050022499999997</c:v>
                </c:pt>
                <c:pt idx="5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810-4F74-BB70-8BC7CD684E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2184040"/>
        <c:axId val="422184432"/>
      </c:scatterChart>
      <c:valAx>
        <c:axId val="4221840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UV dose (mJ/cm2)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422184432"/>
        <c:crosses val="autoZero"/>
        <c:crossBetween val="midCat"/>
      </c:valAx>
      <c:valAx>
        <c:axId val="422184432"/>
        <c:scaling>
          <c:logBase val="10"/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Virus concentrations  (genome copy/rxn) </a:t>
                </a:r>
              </a:p>
            </c:rich>
          </c:tx>
          <c:overlay val="0"/>
        </c:title>
        <c:numFmt formatCode="0.0E+00" sourceLinked="0"/>
        <c:majorTickMark val="out"/>
        <c:minorTickMark val="none"/>
        <c:tickLblPos val="nextTo"/>
        <c:crossAx val="422184040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txPr>
    <a:bodyPr/>
    <a:lstStyle/>
    <a:p>
      <a:pPr>
        <a:defRPr sz="1200"/>
      </a:pPr>
      <a:endParaRPr lang="en-US"/>
    </a:p>
  </c:txPr>
  <c:printSettings>
    <c:headerFooter/>
    <c:pageMargins b="0.75000000000000344" l="0.70000000000000062" r="0.70000000000000062" t="0.75000000000000344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UV</a:t>
            </a:r>
            <a:r>
              <a:rPr lang="en-US" baseline="0"/>
              <a:t> CB_CVA10</a:t>
            </a:r>
            <a:endParaRPr lang="en-US"/>
          </a:p>
        </c:rich>
      </c:tx>
      <c:layout>
        <c:manualLayout>
          <c:xMode val="edge"/>
          <c:yMode val="edge"/>
          <c:x val="0.41651656555618338"/>
          <c:y val="3.097308123308040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122745265142724"/>
          <c:y val="0.1442896883398557"/>
          <c:w val="0.79729197977149935"/>
          <c:h val="0.61125396026559564"/>
        </c:manualLayout>
      </c:layout>
      <c:scatterChart>
        <c:scatterStyle val="smoothMarker"/>
        <c:varyColors val="0"/>
        <c:ser>
          <c:idx val="1"/>
          <c:order val="0"/>
          <c:tx>
            <c:v>CB1</c:v>
          </c:tx>
          <c:spPr>
            <a:ln w="28575">
              <a:noFill/>
            </a:ln>
          </c:spPr>
          <c:xVal>
            <c:numRef>
              <c:f>Figures_050914!$J$5:$J$9</c:f>
              <c:numCache>
                <c:formatCode>General</c:formatCode>
                <c:ptCount val="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50</c:v>
                </c:pt>
                <c:pt idx="4">
                  <c:v>100</c:v>
                </c:pt>
              </c:numCache>
            </c:numRef>
          </c:xVal>
          <c:yVal>
            <c:numRef>
              <c:f>Figures_050914!$M$5:$M$9</c:f>
              <c:numCache>
                <c:formatCode>0.00</c:formatCode>
                <c:ptCount val="5"/>
                <c:pt idx="0">
                  <c:v>1.5696622135293605</c:v>
                </c:pt>
                <c:pt idx="1">
                  <c:v>3.554693372887594</c:v>
                </c:pt>
                <c:pt idx="2">
                  <c:v>5.2536633772236128</c:v>
                </c:pt>
                <c:pt idx="3">
                  <c:v>5.2536633772236128</c:v>
                </c:pt>
                <c:pt idx="4">
                  <c:v>5.2536633772236128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BEEF-4737-AB88-B268E890B6D5}"/>
            </c:ext>
          </c:extLst>
        </c:ser>
        <c:ser>
          <c:idx val="2"/>
          <c:order val="1"/>
          <c:tx>
            <c:v>CB2</c:v>
          </c:tx>
          <c:spPr>
            <a:ln w="28575">
              <a:noFill/>
            </a:ln>
          </c:spPr>
          <c:xVal>
            <c:numRef>
              <c:f>Figures_050914!$J$12:$J$16</c:f>
              <c:numCache>
                <c:formatCode>General</c:formatCode>
                <c:ptCount val="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50</c:v>
                </c:pt>
                <c:pt idx="4">
                  <c:v>100</c:v>
                </c:pt>
              </c:numCache>
            </c:numRef>
          </c:xVal>
          <c:yVal>
            <c:numRef>
              <c:f>Figures_050914!$M$12:$M$16</c:f>
              <c:numCache>
                <c:formatCode>0.00</c:formatCode>
                <c:ptCount val="5"/>
                <c:pt idx="0">
                  <c:v>1.3108873215919719</c:v>
                </c:pt>
                <c:pt idx="1">
                  <c:v>3.4904607585990699</c:v>
                </c:pt>
                <c:pt idx="2">
                  <c:v>5.2536633772236128</c:v>
                </c:pt>
                <c:pt idx="3">
                  <c:v>5.2536633772236128</c:v>
                </c:pt>
                <c:pt idx="4">
                  <c:v>5.2536633772236128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BEEF-4737-AB88-B268E890B6D5}"/>
            </c:ext>
          </c:extLst>
        </c:ser>
        <c:ser>
          <c:idx val="0"/>
          <c:order val="2"/>
          <c:tx>
            <c:v>CB3</c:v>
          </c:tx>
          <c:spPr>
            <a:ln w="28575">
              <a:noFill/>
            </a:ln>
          </c:spPr>
          <c:xVal>
            <c:numRef>
              <c:f>Figures_050914!$J$19:$J$23</c:f>
              <c:numCache>
                <c:formatCode>General</c:formatCode>
                <c:ptCount val="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50</c:v>
                </c:pt>
                <c:pt idx="4">
                  <c:v>100</c:v>
                </c:pt>
              </c:numCache>
            </c:numRef>
          </c:xVal>
          <c:yVal>
            <c:numRef>
              <c:f>Figures_050914!$M$19:$M$23</c:f>
              <c:numCache>
                <c:formatCode>0.00</c:formatCode>
                <c:ptCount val="5"/>
                <c:pt idx="0">
                  <c:v>1.3360634320704445</c:v>
                </c:pt>
                <c:pt idx="1">
                  <c:v>3.4825427933399311</c:v>
                </c:pt>
                <c:pt idx="2">
                  <c:v>5.2536633772236128</c:v>
                </c:pt>
                <c:pt idx="3">
                  <c:v>5.2536633772236128</c:v>
                </c:pt>
                <c:pt idx="4">
                  <c:v>5.2536633772236128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BEEF-4737-AB88-B268E890B6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19397232"/>
        <c:axId val="419397624"/>
      </c:scatterChart>
      <c:valAx>
        <c:axId val="419397232"/>
        <c:scaling>
          <c:orientation val="minMax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 sz="115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UV dose in mJ/cm</a:t>
                </a:r>
                <a:r>
                  <a:rPr lang="en-US" sz="1150" b="1" i="0" u="none" strike="noStrike" baseline="30000">
                    <a:solidFill>
                      <a:srgbClr val="000000"/>
                    </a:solidFill>
                    <a:latin typeface="Arial"/>
                    <a:cs typeface="Arial"/>
                  </a:rPr>
                  <a:t>2</a:t>
                </a:r>
              </a:p>
            </c:rich>
          </c:tx>
          <c:layout>
            <c:manualLayout>
              <c:xMode val="edge"/>
              <c:yMode val="edge"/>
              <c:x val="0.38240628592333503"/>
              <c:y val="0.8528008549829474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19397624"/>
        <c:crosses val="autoZero"/>
        <c:crossBetween val="midCat"/>
        <c:minorUnit val="1"/>
      </c:valAx>
      <c:valAx>
        <c:axId val="41939762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 sz="115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Log10 Inactivation</a:t>
                </a:r>
              </a:p>
            </c:rich>
          </c:tx>
          <c:layout>
            <c:manualLayout>
              <c:xMode val="edge"/>
              <c:yMode val="edge"/>
              <c:x val="1.2831522238039884E-2"/>
              <c:y val="0.2822560652972314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19397232"/>
        <c:crossesAt val="0"/>
        <c:crossBetween val="midCat"/>
        <c:majorUnit val="1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overlay val="0"/>
      <c:spPr>
        <a:ln w="12700">
          <a:solidFill>
            <a:schemeClr val="accent1"/>
          </a:solidFill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.9700000000000124" l="0.75000000000000722" r="0.75000000000000722" t="1.85" header="0.5" footer="0.5"/>
    <c:pageSetup orientation="landscape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UV</a:t>
            </a:r>
            <a:r>
              <a:rPr lang="en-US" baseline="0"/>
              <a:t> CB_Echo30</a:t>
            </a:r>
            <a:endParaRPr lang="en-US"/>
          </a:p>
        </c:rich>
      </c:tx>
      <c:layout>
        <c:manualLayout>
          <c:xMode val="edge"/>
          <c:yMode val="edge"/>
          <c:x val="0.41651656555618338"/>
          <c:y val="3.097308123308039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122745265142732"/>
          <c:y val="0.1442896883398557"/>
          <c:w val="0.79729197977149935"/>
          <c:h val="0.61125396026559564"/>
        </c:manualLayout>
      </c:layout>
      <c:scatterChart>
        <c:scatterStyle val="smoothMarker"/>
        <c:varyColors val="0"/>
        <c:ser>
          <c:idx val="1"/>
          <c:order val="0"/>
          <c:tx>
            <c:v>CB1</c:v>
          </c:tx>
          <c:spPr>
            <a:ln w="28575">
              <a:noFill/>
            </a:ln>
          </c:spPr>
          <c:xVal>
            <c:numRef>
              <c:f>Figures_050914!$J$29:$J$33</c:f>
              <c:numCache>
                <c:formatCode>General</c:formatCode>
                <c:ptCount val="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50</c:v>
                </c:pt>
                <c:pt idx="4">
                  <c:v>100</c:v>
                </c:pt>
              </c:numCache>
            </c:numRef>
          </c:xVal>
          <c:yVal>
            <c:numRef>
              <c:f>Figures_050914!$M$29:$M$33</c:f>
              <c:numCache>
                <c:formatCode>0.00</c:formatCode>
                <c:ptCount val="5"/>
                <c:pt idx="0">
                  <c:v>0.86849484861333792</c:v>
                </c:pt>
                <c:pt idx="1">
                  <c:v>2.1500549899213968</c:v>
                </c:pt>
                <c:pt idx="2">
                  <c:v>2.1500549899213968</c:v>
                </c:pt>
                <c:pt idx="3">
                  <c:v>2.1500549899213968</c:v>
                </c:pt>
                <c:pt idx="4">
                  <c:v>2.1500549899213968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2CF8-4D3C-AC2C-BA21C6374AA4}"/>
            </c:ext>
          </c:extLst>
        </c:ser>
        <c:ser>
          <c:idx val="2"/>
          <c:order val="1"/>
          <c:tx>
            <c:v>CB2</c:v>
          </c:tx>
          <c:spPr>
            <a:ln w="28575">
              <a:noFill/>
            </a:ln>
          </c:spPr>
          <c:xVal>
            <c:numRef>
              <c:f>Figures_050914!$J$36:$J$40</c:f>
              <c:numCache>
                <c:formatCode>General</c:formatCode>
                <c:ptCount val="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50</c:v>
                </c:pt>
                <c:pt idx="4">
                  <c:v>100</c:v>
                </c:pt>
              </c:numCache>
            </c:numRef>
          </c:xVal>
          <c:yVal>
            <c:numRef>
              <c:f>Figures_050914!$M$36:$M$40</c:f>
              <c:numCache>
                <c:formatCode>0.00</c:formatCode>
                <c:ptCount val="5"/>
                <c:pt idx="0">
                  <c:v>1.4820493778424852</c:v>
                </c:pt>
                <c:pt idx="1">
                  <c:v>2.1500549899213968</c:v>
                </c:pt>
                <c:pt idx="2">
                  <c:v>2.1500549899213968</c:v>
                </c:pt>
                <c:pt idx="3">
                  <c:v>2.1500549899213968</c:v>
                </c:pt>
                <c:pt idx="4">
                  <c:v>2.1500549899213968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2CF8-4D3C-AC2C-BA21C6374AA4}"/>
            </c:ext>
          </c:extLst>
        </c:ser>
        <c:ser>
          <c:idx val="0"/>
          <c:order val="2"/>
          <c:tx>
            <c:v>CB3</c:v>
          </c:tx>
          <c:spPr>
            <a:ln w="28575">
              <a:noFill/>
            </a:ln>
          </c:spPr>
          <c:xVal>
            <c:numRef>
              <c:f>Figures_050914!$J$43:$J$47</c:f>
              <c:numCache>
                <c:formatCode>General</c:formatCode>
                <c:ptCount val="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50</c:v>
                </c:pt>
                <c:pt idx="4">
                  <c:v>100</c:v>
                </c:pt>
              </c:numCache>
            </c:numRef>
          </c:xVal>
          <c:yVal>
            <c:numRef>
              <c:f>Figures_050914!$M$43:$M$47</c:f>
              <c:numCache>
                <c:formatCode>0.00</c:formatCode>
                <c:ptCount val="5"/>
                <c:pt idx="0">
                  <c:v>0.78810984955478336</c:v>
                </c:pt>
                <c:pt idx="1">
                  <c:v>2.1500549899213968</c:v>
                </c:pt>
                <c:pt idx="2">
                  <c:v>2.1500549899213968</c:v>
                </c:pt>
                <c:pt idx="3">
                  <c:v>2.1500549899213968</c:v>
                </c:pt>
                <c:pt idx="4">
                  <c:v>2.1500549899213968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2CF8-4D3C-AC2C-BA21C6374A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19398408"/>
        <c:axId val="419398800"/>
      </c:scatterChart>
      <c:valAx>
        <c:axId val="419398408"/>
        <c:scaling>
          <c:orientation val="minMax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 sz="115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UV dose in mJ/cm</a:t>
                </a:r>
                <a:r>
                  <a:rPr lang="en-US" sz="1150" b="1" i="0" u="none" strike="noStrike" baseline="30000">
                    <a:solidFill>
                      <a:srgbClr val="000000"/>
                    </a:solidFill>
                    <a:latin typeface="Arial"/>
                    <a:cs typeface="Arial"/>
                  </a:rPr>
                  <a:t>2</a:t>
                </a:r>
              </a:p>
            </c:rich>
          </c:tx>
          <c:layout>
            <c:manualLayout>
              <c:xMode val="edge"/>
              <c:yMode val="edge"/>
              <c:x val="0.38240628592333525"/>
              <c:y val="0.8528008549829474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19398800"/>
        <c:crosses val="autoZero"/>
        <c:crossBetween val="midCat"/>
        <c:minorUnit val="1"/>
      </c:valAx>
      <c:valAx>
        <c:axId val="41939880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 sz="115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Log10 Inactivation</a:t>
                </a:r>
              </a:p>
            </c:rich>
          </c:tx>
          <c:layout>
            <c:manualLayout>
              <c:xMode val="edge"/>
              <c:yMode val="edge"/>
              <c:x val="1.283152223803989E-2"/>
              <c:y val="0.2822560652972315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19398408"/>
        <c:crossesAt val="0"/>
        <c:crossBetween val="midCat"/>
        <c:majorUnit val="1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overlay val="0"/>
      <c:spPr>
        <a:ln w="12700">
          <a:solidFill>
            <a:schemeClr val="accent1"/>
          </a:solidFill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.9700000000000129" l="0.75000000000000744" r="0.75000000000000744" t="1.85" header="0.5" footer="0.5"/>
    <c:pageSetup orientation="landscape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UV</a:t>
            </a:r>
            <a:r>
              <a:rPr lang="en-US" baseline="0"/>
              <a:t> CB_PV1</a:t>
            </a:r>
            <a:endParaRPr lang="en-US"/>
          </a:p>
        </c:rich>
      </c:tx>
      <c:layout>
        <c:manualLayout>
          <c:xMode val="edge"/>
          <c:yMode val="edge"/>
          <c:x val="0.41651656555618338"/>
          <c:y val="3.09730812330803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122745265142743"/>
          <c:y val="0.1442896883398557"/>
          <c:w val="0.79729197977149935"/>
          <c:h val="0.61125396026559564"/>
        </c:manualLayout>
      </c:layout>
      <c:scatterChart>
        <c:scatterStyle val="smoothMarker"/>
        <c:varyColors val="0"/>
        <c:ser>
          <c:idx val="1"/>
          <c:order val="0"/>
          <c:tx>
            <c:v>CB1</c:v>
          </c:tx>
          <c:spPr>
            <a:ln w="28575">
              <a:noFill/>
            </a:ln>
          </c:spPr>
          <c:xVal>
            <c:numRef>
              <c:f>Figures_050914!$J$53:$J$57</c:f>
              <c:numCache>
                <c:formatCode>General</c:formatCode>
                <c:ptCount val="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50</c:v>
                </c:pt>
                <c:pt idx="4">
                  <c:v>100</c:v>
                </c:pt>
              </c:numCache>
            </c:numRef>
          </c:xVal>
          <c:yVal>
            <c:numRef>
              <c:f>Figures_050914!$M$53:$M$57</c:f>
              <c:numCache>
                <c:formatCode>0.00</c:formatCode>
                <c:ptCount val="5"/>
                <c:pt idx="0">
                  <c:v>1.4001124775524998</c:v>
                </c:pt>
                <c:pt idx="1">
                  <c:v>2.8671030671066582</c:v>
                </c:pt>
                <c:pt idx="2">
                  <c:v>4.2691269697239678</c:v>
                </c:pt>
                <c:pt idx="3">
                  <c:v>6.4447820774121825</c:v>
                </c:pt>
                <c:pt idx="4">
                  <c:v>6.7381385110117105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95A9-4727-BA9D-61DFC97C8EEA}"/>
            </c:ext>
          </c:extLst>
        </c:ser>
        <c:ser>
          <c:idx val="2"/>
          <c:order val="1"/>
          <c:tx>
            <c:v>CB2</c:v>
          </c:tx>
          <c:spPr>
            <a:ln w="28575">
              <a:noFill/>
            </a:ln>
          </c:spPr>
          <c:xVal>
            <c:numRef>
              <c:f>Figures_050914!$J$60:$J$64</c:f>
              <c:numCache>
                <c:formatCode>General</c:formatCode>
                <c:ptCount val="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50</c:v>
                </c:pt>
                <c:pt idx="4">
                  <c:v>100</c:v>
                </c:pt>
              </c:numCache>
            </c:numRef>
          </c:xVal>
          <c:yVal>
            <c:numRef>
              <c:f>Figures_050914!$M$60:$M$64</c:f>
              <c:numCache>
                <c:formatCode>0.00</c:formatCode>
                <c:ptCount val="5"/>
                <c:pt idx="0">
                  <c:v>1.9738456778544435</c:v>
                </c:pt>
                <c:pt idx="1">
                  <c:v>2.4714412081914423</c:v>
                </c:pt>
                <c:pt idx="2">
                  <c:v>4.6075228140933406</c:v>
                </c:pt>
                <c:pt idx="3">
                  <c:v>5.8841515528003452</c:v>
                </c:pt>
                <c:pt idx="4">
                  <c:v>6.8924675385907204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95A9-4727-BA9D-61DFC97C8EEA}"/>
            </c:ext>
          </c:extLst>
        </c:ser>
        <c:ser>
          <c:idx val="0"/>
          <c:order val="2"/>
          <c:tx>
            <c:v>CB3</c:v>
          </c:tx>
          <c:spPr>
            <a:ln w="28575">
              <a:noFill/>
            </a:ln>
          </c:spPr>
          <c:xVal>
            <c:numRef>
              <c:f>Figures_050914!$J$67:$J$71</c:f>
              <c:numCache>
                <c:formatCode>General</c:formatCode>
                <c:ptCount val="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50</c:v>
                </c:pt>
                <c:pt idx="4">
                  <c:v>100</c:v>
                </c:pt>
              </c:numCache>
            </c:numRef>
          </c:xVal>
          <c:yVal>
            <c:numRef>
              <c:f>Figures_050914!$M$67:$M$71</c:f>
              <c:numCache>
                <c:formatCode>0.00</c:formatCode>
                <c:ptCount val="5"/>
                <c:pt idx="0">
                  <c:v>1.8362707545354455</c:v>
                </c:pt>
                <c:pt idx="1">
                  <c:v>2.7815439881389707</c:v>
                </c:pt>
                <c:pt idx="2">
                  <c:v>6.0177347917908275</c:v>
                </c:pt>
                <c:pt idx="3">
                  <c:v>6.4469925295557111</c:v>
                </c:pt>
                <c:pt idx="4">
                  <c:v>6.8423189436834981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95A9-4727-BA9D-61DFC97C8E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19399584"/>
        <c:axId val="419399976"/>
      </c:scatterChart>
      <c:valAx>
        <c:axId val="419399584"/>
        <c:scaling>
          <c:orientation val="minMax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 sz="115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UV dose in mJ/cm</a:t>
                </a:r>
                <a:r>
                  <a:rPr lang="en-US" sz="1150" b="1" i="0" u="none" strike="noStrike" baseline="30000">
                    <a:solidFill>
                      <a:srgbClr val="000000"/>
                    </a:solidFill>
                    <a:latin typeface="Arial"/>
                    <a:cs typeface="Arial"/>
                  </a:rPr>
                  <a:t>2</a:t>
                </a:r>
              </a:p>
            </c:rich>
          </c:tx>
          <c:layout>
            <c:manualLayout>
              <c:xMode val="edge"/>
              <c:yMode val="edge"/>
              <c:x val="0.38240628592333542"/>
              <c:y val="0.8528008549829474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19399976"/>
        <c:crosses val="autoZero"/>
        <c:crossBetween val="midCat"/>
        <c:minorUnit val="1"/>
      </c:valAx>
      <c:valAx>
        <c:axId val="41939997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 sz="115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Log10 Inactivation</a:t>
                </a:r>
              </a:p>
            </c:rich>
          </c:tx>
          <c:layout>
            <c:manualLayout>
              <c:xMode val="edge"/>
              <c:yMode val="edge"/>
              <c:x val="1.2831522238039895E-2"/>
              <c:y val="0.2822560652972316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19399584"/>
        <c:crossesAt val="0"/>
        <c:crossBetween val="midCat"/>
        <c:majorUnit val="1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overlay val="0"/>
      <c:spPr>
        <a:ln w="12700">
          <a:solidFill>
            <a:schemeClr val="accent1"/>
          </a:solidFill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.9700000000000133" l="0.75000000000000766" r="0.75000000000000766" t="1.85" header="0.5" footer="0.5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'[1]CB_2nd demo_042214'!$D$17</c:f>
              <c:strCache>
                <c:ptCount val="1"/>
                <c:pt idx="0">
                  <c:v>100000</c:v>
                </c:pt>
              </c:strCache>
            </c:strRef>
          </c:tx>
          <c:spPr>
            <a:ln w="28575">
              <a:noFill/>
            </a:ln>
          </c:spPr>
          <c:trendline>
            <c:trendlineType val="linear"/>
            <c:intercept val="0"/>
            <c:dispRSqr val="1"/>
            <c:dispEq val="1"/>
            <c:trendlineLbl>
              <c:numFmt formatCode="General" sourceLinked="0"/>
            </c:trendlineLbl>
          </c:trendline>
          <c:xVal>
            <c:numRef>
              <c:f>'ICC-qPCR_050914'!$C$42:$C$45</c:f>
              <c:numCache>
                <c:formatCode>0</c:formatCode>
                <c:ptCount val="4"/>
                <c:pt idx="0">
                  <c:v>91035.788750000007</c:v>
                </c:pt>
                <c:pt idx="1">
                  <c:v>3890.7673</c:v>
                </c:pt>
                <c:pt idx="2">
                  <c:v>216.86479499999999</c:v>
                </c:pt>
                <c:pt idx="3">
                  <c:v>59.715592999999998</c:v>
                </c:pt>
              </c:numCache>
            </c:numRef>
          </c:xVal>
          <c:yVal>
            <c:numRef>
              <c:f>'ICC-qPCR_050914'!$D$42:$D$45</c:f>
              <c:numCache>
                <c:formatCode>General</c:formatCode>
                <c:ptCount val="4"/>
                <c:pt idx="0">
                  <c:v>250000</c:v>
                </c:pt>
                <c:pt idx="1">
                  <c:v>25000</c:v>
                </c:pt>
                <c:pt idx="2">
                  <c:v>2500</c:v>
                </c:pt>
                <c:pt idx="3">
                  <c:v>250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9E4-48D2-83E2-4EB02A3C53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19062792"/>
        <c:axId val="419063184"/>
      </c:scatterChart>
      <c:valAx>
        <c:axId val="419062792"/>
        <c:scaling>
          <c:orientation val="minMax"/>
        </c:scaling>
        <c:delete val="0"/>
        <c:axPos val="b"/>
        <c:numFmt formatCode="0.0E+00" sourceLinked="0"/>
        <c:majorTickMark val="out"/>
        <c:minorTickMark val="none"/>
        <c:tickLblPos val="nextTo"/>
        <c:crossAx val="419063184"/>
        <c:crossesAt val="1.0000000000000172E-5"/>
        <c:crossBetween val="midCat"/>
      </c:valAx>
      <c:valAx>
        <c:axId val="419063184"/>
        <c:scaling>
          <c:logBase val="10"/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1906279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000000000000711" l="0.70000000000000062" r="0.70000000000000062" t="0.75000000000000711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UV</a:t>
            </a:r>
            <a:r>
              <a:rPr lang="en-US" baseline="0"/>
              <a:t> CB_EV70</a:t>
            </a:r>
            <a:endParaRPr lang="en-US"/>
          </a:p>
        </c:rich>
      </c:tx>
      <c:layout>
        <c:manualLayout>
          <c:xMode val="edge"/>
          <c:yMode val="edge"/>
          <c:x val="0.41651656555618338"/>
          <c:y val="3.09730812330803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122745265142749"/>
          <c:y val="0.1442896883398557"/>
          <c:w val="0.79729197977149935"/>
          <c:h val="0.61125396026559564"/>
        </c:manualLayout>
      </c:layout>
      <c:scatterChart>
        <c:scatterStyle val="smoothMarker"/>
        <c:varyColors val="0"/>
        <c:ser>
          <c:idx val="1"/>
          <c:order val="0"/>
          <c:tx>
            <c:v>CB1</c:v>
          </c:tx>
          <c:spPr>
            <a:ln w="28575">
              <a:noFill/>
            </a:ln>
          </c:spPr>
          <c:xVal>
            <c:numRef>
              <c:f>Figures_050914!$J$77:$J$81</c:f>
              <c:numCache>
                <c:formatCode>General</c:formatCode>
                <c:ptCount val="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50</c:v>
                </c:pt>
                <c:pt idx="4">
                  <c:v>100</c:v>
                </c:pt>
              </c:numCache>
            </c:numRef>
          </c:xVal>
          <c:yVal>
            <c:numRef>
              <c:f>Figures_050914!$M$77:$M$81</c:f>
              <c:numCache>
                <c:formatCode>0.00</c:formatCode>
                <c:ptCount val="5"/>
                <c:pt idx="0">
                  <c:v>1.0524228940218676</c:v>
                </c:pt>
                <c:pt idx="1">
                  <c:v>2.4011902679063732</c:v>
                </c:pt>
                <c:pt idx="2">
                  <c:v>2.8731737928719232</c:v>
                </c:pt>
                <c:pt idx="3">
                  <c:v>3.6624030035545059</c:v>
                </c:pt>
                <c:pt idx="4">
                  <c:v>4.5375830013018152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6056-4BE8-85A9-B87A7725BB6F}"/>
            </c:ext>
          </c:extLst>
        </c:ser>
        <c:ser>
          <c:idx val="2"/>
          <c:order val="1"/>
          <c:tx>
            <c:v>CB2</c:v>
          </c:tx>
          <c:spPr>
            <a:ln w="28575">
              <a:noFill/>
            </a:ln>
          </c:spPr>
          <c:xVal>
            <c:numRef>
              <c:f>Figures_050914!$J$84:$J$88</c:f>
              <c:numCache>
                <c:formatCode>General</c:formatCode>
                <c:ptCount val="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50</c:v>
                </c:pt>
                <c:pt idx="4">
                  <c:v>100</c:v>
                </c:pt>
              </c:numCache>
            </c:numRef>
          </c:xVal>
          <c:yVal>
            <c:numRef>
              <c:f>Figures_050914!$M$84:$M$88</c:f>
              <c:numCache>
                <c:formatCode>0.00</c:formatCode>
                <c:ptCount val="5"/>
                <c:pt idx="0">
                  <c:v>1.3029073152432726</c:v>
                </c:pt>
                <c:pt idx="1">
                  <c:v>2.6031303553917557</c:v>
                </c:pt>
                <c:pt idx="2">
                  <c:v>2.9915248586864092</c:v>
                </c:pt>
                <c:pt idx="3">
                  <c:v>3.872609250938416</c:v>
                </c:pt>
                <c:pt idx="4">
                  <c:v>4.5375830013018152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6056-4BE8-85A9-B87A7725BB6F}"/>
            </c:ext>
          </c:extLst>
        </c:ser>
        <c:ser>
          <c:idx val="0"/>
          <c:order val="2"/>
          <c:tx>
            <c:v>CB3</c:v>
          </c:tx>
          <c:spPr>
            <a:ln w="28575">
              <a:noFill/>
            </a:ln>
          </c:spPr>
          <c:xVal>
            <c:numRef>
              <c:f>Figures_050914!$J$91:$J$95</c:f>
              <c:numCache>
                <c:formatCode>General</c:formatCode>
                <c:ptCount val="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50</c:v>
                </c:pt>
                <c:pt idx="4">
                  <c:v>100</c:v>
                </c:pt>
              </c:numCache>
            </c:numRef>
          </c:xVal>
          <c:yVal>
            <c:numRef>
              <c:f>Figures_050914!$M$91:$M$95</c:f>
              <c:numCache>
                <c:formatCode>0.00</c:formatCode>
                <c:ptCount val="5"/>
                <c:pt idx="0">
                  <c:v>1.323650467639891</c:v>
                </c:pt>
                <c:pt idx="1">
                  <c:v>2.4301018858390027</c:v>
                </c:pt>
                <c:pt idx="2">
                  <c:v>3.0539824760243048</c:v>
                </c:pt>
                <c:pt idx="3">
                  <c:v>3.3600458520949736</c:v>
                </c:pt>
                <c:pt idx="4">
                  <c:v>4.5375830013018152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6056-4BE8-85A9-B87A7725BB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19400760"/>
        <c:axId val="419544664"/>
      </c:scatterChart>
      <c:valAx>
        <c:axId val="419400760"/>
        <c:scaling>
          <c:orientation val="minMax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 sz="115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UV dose in mJ/cm</a:t>
                </a:r>
                <a:r>
                  <a:rPr lang="en-US" sz="1150" b="1" i="0" u="none" strike="noStrike" baseline="30000">
                    <a:solidFill>
                      <a:srgbClr val="000000"/>
                    </a:solidFill>
                    <a:latin typeface="Arial"/>
                    <a:cs typeface="Arial"/>
                  </a:rPr>
                  <a:t>2</a:t>
                </a:r>
              </a:p>
            </c:rich>
          </c:tx>
          <c:layout>
            <c:manualLayout>
              <c:xMode val="edge"/>
              <c:yMode val="edge"/>
              <c:x val="0.38240628592333553"/>
              <c:y val="0.8528008549829474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19544664"/>
        <c:crosses val="autoZero"/>
        <c:crossBetween val="midCat"/>
        <c:minorUnit val="1"/>
      </c:valAx>
      <c:valAx>
        <c:axId val="41954466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 sz="115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Log10 Inactivation</a:t>
                </a:r>
              </a:p>
            </c:rich>
          </c:tx>
          <c:layout>
            <c:manualLayout>
              <c:xMode val="edge"/>
              <c:yMode val="edge"/>
              <c:x val="1.2831522238039902E-2"/>
              <c:y val="0.2822560652972318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19400760"/>
        <c:crossesAt val="0"/>
        <c:crossBetween val="midCat"/>
        <c:majorUnit val="1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overlay val="0"/>
      <c:spPr>
        <a:ln w="12700">
          <a:solidFill>
            <a:schemeClr val="accent1"/>
          </a:solidFill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.9700000000000137" l="0.75000000000000788" r="0.75000000000000788" t="1.85" header="0.5" footer="0.5"/>
    <c:pageSetup orientation="landscape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Figures_050914!$B$102</c:f>
              <c:strCache>
                <c:ptCount val="1"/>
                <c:pt idx="0">
                  <c:v>CVA10</c:v>
                </c:pt>
              </c:strCache>
            </c:strRef>
          </c:tx>
          <c:spPr>
            <a:ln w="28575">
              <a:noFill/>
            </a:ln>
          </c:spPr>
          <c:xVal>
            <c:numRef>
              <c:f>Figures_050914!$F$103:$F$108</c:f>
              <c:numCache>
                <c:formatCode>0</c:formatCode>
                <c:ptCount val="6"/>
                <c:pt idx="0">
                  <c:v>20882420.5</c:v>
                </c:pt>
                <c:pt idx="1">
                  <c:v>5790188.5399999991</c:v>
                </c:pt>
                <c:pt idx="2">
                  <c:v>350460.576</c:v>
                </c:pt>
                <c:pt idx="3">
                  <c:v>32088.059900000004</c:v>
                </c:pt>
                <c:pt idx="4">
                  <c:v>2511.577084</c:v>
                </c:pt>
                <c:pt idx="5">
                  <c:v>5011</c:v>
                </c:pt>
              </c:numCache>
            </c:numRef>
          </c:xVal>
          <c:yVal>
            <c:numRef>
              <c:f>Figures_050914!$B$103:$B$108</c:f>
              <c:numCache>
                <c:formatCode>0</c:formatCode>
                <c:ptCount val="6"/>
                <c:pt idx="0">
                  <c:v>4789953.4390000002</c:v>
                </c:pt>
                <c:pt idx="1">
                  <c:v>3111872.7313999995</c:v>
                </c:pt>
                <c:pt idx="2">
                  <c:v>446618.91313999996</c:v>
                </c:pt>
                <c:pt idx="3">
                  <c:v>19812.257313999995</c:v>
                </c:pt>
                <c:pt idx="4">
                  <c:v>1186.5508314000001</c:v>
                </c:pt>
                <c:pt idx="5">
                  <c:v>8793.6859999999997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29C-49BE-95B2-D1CA56F9A9EC}"/>
            </c:ext>
          </c:extLst>
        </c:ser>
        <c:ser>
          <c:idx val="1"/>
          <c:order val="1"/>
          <c:tx>
            <c:strRef>
              <c:f>Figures_050914!$C$102</c:f>
              <c:strCache>
                <c:ptCount val="1"/>
                <c:pt idx="0">
                  <c:v>Echo30</c:v>
                </c:pt>
              </c:strCache>
            </c:strRef>
          </c:tx>
          <c:spPr>
            <a:ln w="28575">
              <a:noFill/>
            </a:ln>
          </c:spPr>
          <c:xVal>
            <c:numRef>
              <c:f>Figures_050914!$G$103:$G$108</c:f>
              <c:numCache>
                <c:formatCode>0</c:formatCode>
                <c:ptCount val="6"/>
                <c:pt idx="0">
                  <c:v>117055.88400000001</c:v>
                </c:pt>
                <c:pt idx="1">
                  <c:v>6861.8617000000004</c:v>
                </c:pt>
                <c:pt idx="2">
                  <c:v>182.41405000000003</c:v>
                </c:pt>
                <c:pt idx="3">
                  <c:v>10</c:v>
                </c:pt>
                <c:pt idx="5">
                  <c:v>648</c:v>
                </c:pt>
              </c:numCache>
            </c:numRef>
          </c:xVal>
          <c:yVal>
            <c:numRef>
              <c:f>Figures_050914!$C$103:$C$108</c:f>
              <c:numCache>
                <c:formatCode>0</c:formatCode>
                <c:ptCount val="6"/>
                <c:pt idx="0">
                  <c:v>91035.788750000007</c:v>
                </c:pt>
                <c:pt idx="1">
                  <c:v>3890.7673</c:v>
                </c:pt>
                <c:pt idx="2">
                  <c:v>216.86479499999999</c:v>
                </c:pt>
                <c:pt idx="3">
                  <c:v>60</c:v>
                </c:pt>
                <c:pt idx="5">
                  <c:v>358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29C-49BE-95B2-D1CA56F9A9EC}"/>
            </c:ext>
          </c:extLst>
        </c:ser>
        <c:ser>
          <c:idx val="2"/>
          <c:order val="2"/>
          <c:tx>
            <c:strRef>
              <c:f>Figures_050914!$D$102</c:f>
              <c:strCache>
                <c:ptCount val="1"/>
                <c:pt idx="0">
                  <c:v>PV1</c:v>
                </c:pt>
              </c:strCache>
            </c:strRef>
          </c:tx>
          <c:spPr>
            <a:ln w="28575">
              <a:noFill/>
            </a:ln>
          </c:spPr>
          <c:xVal>
            <c:numRef>
              <c:f>Figures_050914!$H$103:$H$108</c:f>
              <c:numCache>
                <c:formatCode>0.00E+00</c:formatCode>
                <c:ptCount val="6"/>
                <c:pt idx="0">
                  <c:v>51380948.299999997</c:v>
                </c:pt>
                <c:pt idx="1">
                  <c:v>18112868.73</c:v>
                </c:pt>
                <c:pt idx="2">
                  <c:v>3226187.4930000002</c:v>
                </c:pt>
                <c:pt idx="3">
                  <c:v>13322.925700000002</c:v>
                </c:pt>
                <c:pt idx="4">
                  <c:v>23.745790500000002</c:v>
                </c:pt>
                <c:pt idx="5" formatCode="0">
                  <c:v>2270</c:v>
                </c:pt>
              </c:numCache>
            </c:numRef>
          </c:xVal>
          <c:yVal>
            <c:numRef>
              <c:f>Figures_050914!$D$103:$D$108</c:f>
              <c:numCache>
                <c:formatCode>0.00E+00</c:formatCode>
                <c:ptCount val="6"/>
                <c:pt idx="0">
                  <c:v>146606403.80000001</c:v>
                </c:pt>
                <c:pt idx="1">
                  <c:v>20954720.780000001</c:v>
                </c:pt>
                <c:pt idx="2">
                  <c:v>2099035.5529999998</c:v>
                </c:pt>
                <c:pt idx="3">
                  <c:v>179873.28279999999</c:v>
                </c:pt>
                <c:pt idx="4">
                  <c:v>27.041373974999999</c:v>
                </c:pt>
                <c:pt idx="5" formatCode="0">
                  <c:v>1220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29C-49BE-95B2-D1CA56F9A9EC}"/>
            </c:ext>
          </c:extLst>
        </c:ser>
        <c:ser>
          <c:idx val="3"/>
          <c:order val="3"/>
          <c:tx>
            <c:strRef>
              <c:f>Figures_050914!$E$102</c:f>
              <c:strCache>
                <c:ptCount val="1"/>
                <c:pt idx="0">
                  <c:v>EV70 </c:v>
                </c:pt>
              </c:strCache>
            </c:strRef>
          </c:tx>
          <c:spPr>
            <a:ln w="28575">
              <a:noFill/>
            </a:ln>
          </c:spPr>
          <c:xVal>
            <c:numRef>
              <c:f>Figures_050914!$I$103:$I$108</c:f>
              <c:numCache>
                <c:formatCode>0</c:formatCode>
                <c:ptCount val="6"/>
                <c:pt idx="0">
                  <c:v>322669.17800000001</c:v>
                </c:pt>
                <c:pt idx="1">
                  <c:v>26744.341700000001</c:v>
                </c:pt>
                <c:pt idx="2">
                  <c:v>2553.3175733333333</c:v>
                </c:pt>
                <c:pt idx="3">
                  <c:v>415.57071999999994</c:v>
                </c:pt>
                <c:pt idx="5">
                  <c:v>3623</c:v>
                </c:pt>
              </c:numCache>
            </c:numRef>
          </c:xVal>
          <c:yVal>
            <c:numRef>
              <c:f>Figures_050914!$E$103:$E$108</c:f>
              <c:numCache>
                <c:formatCode>0</c:formatCode>
                <c:ptCount val="6"/>
                <c:pt idx="0">
                  <c:v>324308.08749999997</c:v>
                </c:pt>
                <c:pt idx="1">
                  <c:v>17234.172999999999</c:v>
                </c:pt>
                <c:pt idx="2">
                  <c:v>1669.0200666666667</c:v>
                </c:pt>
                <c:pt idx="3">
                  <c:v>66.383729500000001</c:v>
                </c:pt>
                <c:pt idx="5">
                  <c:v>2350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29C-49BE-95B2-D1CA56F9A9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19545448"/>
        <c:axId val="419545840"/>
      </c:scatterChart>
      <c:valAx>
        <c:axId val="419545448"/>
        <c:scaling>
          <c:logBase val="10"/>
          <c:orientation val="minMax"/>
          <c:max val="100000000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Mixed Virus Stock (GC/rxn)</a:t>
                </a:r>
              </a:p>
            </c:rich>
          </c:tx>
          <c:overlay val="0"/>
        </c:title>
        <c:numFmt formatCode="0.0E+00" sourceLinked="0"/>
        <c:majorTickMark val="out"/>
        <c:minorTickMark val="none"/>
        <c:tickLblPos val="nextTo"/>
        <c:crossAx val="419545840"/>
        <c:crosses val="autoZero"/>
        <c:crossBetween val="midCat"/>
      </c:valAx>
      <c:valAx>
        <c:axId val="419545840"/>
        <c:scaling>
          <c:logBase val="10"/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Individual Virus Stock (GC/rxn)</a:t>
                </a:r>
              </a:p>
            </c:rich>
          </c:tx>
          <c:overlay val="0"/>
        </c:title>
        <c:numFmt formatCode="0.0E+00" sourceLinked="0"/>
        <c:majorTickMark val="out"/>
        <c:minorTickMark val="none"/>
        <c:tickLblPos val="nextTo"/>
        <c:crossAx val="419545448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Figures_050914!$A$103</c:f>
              <c:strCache>
                <c:ptCount val="1"/>
                <c:pt idx="0">
                  <c:v>1.0E+05</c:v>
                </c:pt>
              </c:strCache>
            </c:strRef>
          </c:tx>
          <c:invertIfNegative val="0"/>
          <c:errBars>
            <c:errBarType val="both"/>
            <c:errValType val="cust"/>
            <c:noEndCap val="0"/>
            <c:plus>
              <c:numRef>
                <c:f>Figures_050914!$N$103:$Q$103</c:f>
                <c:numCache>
                  <c:formatCode>General</c:formatCode>
                  <c:ptCount val="4"/>
                  <c:pt idx="0">
                    <c:v>4144466.4555230346</c:v>
                  </c:pt>
                  <c:pt idx="1">
                    <c:v>36258.130899460477</c:v>
                  </c:pt>
                  <c:pt idx="2">
                    <c:v>3098763.3222843376</c:v>
                  </c:pt>
                  <c:pt idx="3">
                    <c:v>82999.137940476983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</c:errBars>
          <c:cat>
            <c:strRef>
              <c:f>Figures_050914!$B$102:$E$102</c:f>
              <c:strCache>
                <c:ptCount val="4"/>
                <c:pt idx="0">
                  <c:v>CVA10</c:v>
                </c:pt>
                <c:pt idx="1">
                  <c:v>Echo30</c:v>
                </c:pt>
                <c:pt idx="2">
                  <c:v>PV1</c:v>
                </c:pt>
                <c:pt idx="3">
                  <c:v>EV70 </c:v>
                </c:pt>
              </c:strCache>
            </c:strRef>
          </c:cat>
          <c:val>
            <c:numRef>
              <c:f>Figures_050914!$B$103:$E$103</c:f>
              <c:numCache>
                <c:formatCode>0</c:formatCode>
                <c:ptCount val="4"/>
                <c:pt idx="0">
                  <c:v>4789953.4390000002</c:v>
                </c:pt>
                <c:pt idx="1">
                  <c:v>91035.788750000007</c:v>
                </c:pt>
                <c:pt idx="2" formatCode="0.00E+00">
                  <c:v>146606403.80000001</c:v>
                </c:pt>
                <c:pt idx="3">
                  <c:v>324308.08749999997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56-44EE-94B7-C26FB0C683D3}"/>
            </c:ext>
          </c:extLst>
        </c:ser>
        <c:ser>
          <c:idx val="1"/>
          <c:order val="1"/>
          <c:tx>
            <c:strRef>
              <c:f>Figures_050914!$A$104</c:f>
              <c:strCache>
                <c:ptCount val="1"/>
                <c:pt idx="0">
                  <c:v>1.0E+04</c:v>
                </c:pt>
              </c:strCache>
            </c:strRef>
          </c:tx>
          <c:invertIfNegative val="0"/>
          <c:errBars>
            <c:errBarType val="both"/>
            <c:errValType val="cust"/>
            <c:noEndCap val="0"/>
            <c:plus>
              <c:numRef>
                <c:f>Figures_050914!$N$104:$Q$104</c:f>
                <c:numCache>
                  <c:formatCode>General</c:formatCode>
                  <c:ptCount val="4"/>
                  <c:pt idx="0">
                    <c:v>3289362.5393281714</c:v>
                  </c:pt>
                  <c:pt idx="1">
                    <c:v>2984.1936525021924</c:v>
                  </c:pt>
                  <c:pt idx="2">
                    <c:v>1056116.3036039164</c:v>
                  </c:pt>
                  <c:pt idx="3">
                    <c:v>6430.8701853315333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</c:errBars>
          <c:cat>
            <c:strRef>
              <c:f>Figures_050914!$B$102:$E$102</c:f>
              <c:strCache>
                <c:ptCount val="4"/>
                <c:pt idx="0">
                  <c:v>CVA10</c:v>
                </c:pt>
                <c:pt idx="1">
                  <c:v>Echo30</c:v>
                </c:pt>
                <c:pt idx="2">
                  <c:v>PV1</c:v>
                </c:pt>
                <c:pt idx="3">
                  <c:v>EV70 </c:v>
                </c:pt>
              </c:strCache>
            </c:strRef>
          </c:cat>
          <c:val>
            <c:numRef>
              <c:f>Figures_050914!$B$104:$E$104</c:f>
              <c:numCache>
                <c:formatCode>0</c:formatCode>
                <c:ptCount val="4"/>
                <c:pt idx="0">
                  <c:v>3111872.7313999995</c:v>
                </c:pt>
                <c:pt idx="1">
                  <c:v>3890.7673</c:v>
                </c:pt>
                <c:pt idx="2" formatCode="0.00E+00">
                  <c:v>20954720.780000001</c:v>
                </c:pt>
                <c:pt idx="3">
                  <c:v>17234.172999999999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056-44EE-94B7-C26FB0C683D3}"/>
            </c:ext>
          </c:extLst>
        </c:ser>
        <c:ser>
          <c:idx val="2"/>
          <c:order val="2"/>
          <c:tx>
            <c:strRef>
              <c:f>Figures_050914!$A$105</c:f>
              <c:strCache>
                <c:ptCount val="1"/>
                <c:pt idx="0">
                  <c:v>1.0E+03</c:v>
                </c:pt>
              </c:strCache>
            </c:strRef>
          </c:tx>
          <c:invertIfNegative val="0"/>
          <c:errBars>
            <c:errBarType val="both"/>
            <c:errValType val="cust"/>
            <c:noEndCap val="0"/>
            <c:plus>
              <c:numRef>
                <c:f>Figures_050914!$N$105:$Q$105</c:f>
                <c:numCache>
                  <c:formatCode>General</c:formatCode>
                  <c:ptCount val="4"/>
                  <c:pt idx="0">
                    <c:v>153084.44616742342</c:v>
                  </c:pt>
                  <c:pt idx="1">
                    <c:v>181.02701486561787</c:v>
                  </c:pt>
                  <c:pt idx="2">
                    <c:v>1023082.424391498</c:v>
                  </c:pt>
                  <c:pt idx="3">
                    <c:v>543.10707445951095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</c:errBars>
          <c:cat>
            <c:strRef>
              <c:f>Figures_050914!$B$102:$E$102</c:f>
              <c:strCache>
                <c:ptCount val="4"/>
                <c:pt idx="0">
                  <c:v>CVA10</c:v>
                </c:pt>
                <c:pt idx="1">
                  <c:v>Echo30</c:v>
                </c:pt>
                <c:pt idx="2">
                  <c:v>PV1</c:v>
                </c:pt>
                <c:pt idx="3">
                  <c:v>EV70 </c:v>
                </c:pt>
              </c:strCache>
            </c:strRef>
          </c:cat>
          <c:val>
            <c:numRef>
              <c:f>Figures_050914!$B$105:$E$105</c:f>
              <c:numCache>
                <c:formatCode>0</c:formatCode>
                <c:ptCount val="4"/>
                <c:pt idx="0">
                  <c:v>446618.91313999996</c:v>
                </c:pt>
                <c:pt idx="1">
                  <c:v>216.86479499999999</c:v>
                </c:pt>
                <c:pt idx="2" formatCode="0.00E+00">
                  <c:v>2099035.5529999998</c:v>
                </c:pt>
                <c:pt idx="3">
                  <c:v>1669.0200666666667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056-44EE-94B7-C26FB0C683D3}"/>
            </c:ext>
          </c:extLst>
        </c:ser>
        <c:ser>
          <c:idx val="3"/>
          <c:order val="3"/>
          <c:tx>
            <c:strRef>
              <c:f>Figures_050914!$A$106</c:f>
              <c:strCache>
                <c:ptCount val="1"/>
                <c:pt idx="0">
                  <c:v>1.0E+02</c:v>
                </c:pt>
              </c:strCache>
            </c:strRef>
          </c:tx>
          <c:invertIfNegative val="0"/>
          <c:errBars>
            <c:errBarType val="both"/>
            <c:errValType val="cust"/>
            <c:noEndCap val="0"/>
            <c:plus>
              <c:numRef>
                <c:f>Figures_050914!$J$106:$M$106</c:f>
                <c:numCache>
                  <c:formatCode>General</c:formatCode>
                  <c:ptCount val="4"/>
                  <c:pt idx="0">
                    <c:v>3417.7489434000577</c:v>
                  </c:pt>
                  <c:pt idx="1">
                    <c:v>39.489868778298309</c:v>
                  </c:pt>
                  <c:pt idx="2">
                    <c:v>11651.557047968281</c:v>
                  </c:pt>
                  <c:pt idx="3">
                    <c:v>47.808256001734343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</c:errBars>
          <c:cat>
            <c:strRef>
              <c:f>Figures_050914!$B$102:$E$102</c:f>
              <c:strCache>
                <c:ptCount val="4"/>
                <c:pt idx="0">
                  <c:v>CVA10</c:v>
                </c:pt>
                <c:pt idx="1">
                  <c:v>Echo30</c:v>
                </c:pt>
                <c:pt idx="2">
                  <c:v>PV1</c:v>
                </c:pt>
                <c:pt idx="3">
                  <c:v>EV70 </c:v>
                </c:pt>
              </c:strCache>
            </c:strRef>
          </c:cat>
          <c:val>
            <c:numRef>
              <c:f>Figures_050914!$B$106:$E$106</c:f>
              <c:numCache>
                <c:formatCode>0</c:formatCode>
                <c:ptCount val="4"/>
                <c:pt idx="0">
                  <c:v>19812.257313999995</c:v>
                </c:pt>
                <c:pt idx="1">
                  <c:v>60</c:v>
                </c:pt>
                <c:pt idx="2" formatCode="0.00E+00">
                  <c:v>179873.28279999999</c:v>
                </c:pt>
                <c:pt idx="3">
                  <c:v>66.383729500000001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056-44EE-94B7-C26FB0C683D3}"/>
            </c:ext>
          </c:extLst>
        </c:ser>
        <c:ser>
          <c:idx val="4"/>
          <c:order val="4"/>
          <c:tx>
            <c:strRef>
              <c:f>Figures_050914!$A$107</c:f>
              <c:strCache>
                <c:ptCount val="1"/>
                <c:pt idx="0">
                  <c:v>1.0E+01</c:v>
                </c:pt>
              </c:strCache>
            </c:strRef>
          </c:tx>
          <c:invertIfNegative val="0"/>
          <c:errBars>
            <c:errBarType val="both"/>
            <c:errValType val="cust"/>
            <c:noEndCap val="0"/>
            <c:plus>
              <c:numRef>
                <c:f>Figures_050914!$N$107:$Q$107</c:f>
                <c:numCache>
                  <c:formatCode>General</c:formatCode>
                  <c:ptCount val="4"/>
                  <c:pt idx="0">
                    <c:v>3533.6312456333376</c:v>
                  </c:pt>
                  <c:pt idx="2">
                    <c:v>24.755611847702685</c:v>
                  </c:pt>
                  <c:pt idx="3">
                    <c:v>1.8035272549342776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</c:errBars>
          <c:cat>
            <c:strRef>
              <c:f>Figures_050914!$B$102:$E$102</c:f>
              <c:strCache>
                <c:ptCount val="4"/>
                <c:pt idx="0">
                  <c:v>CVA10</c:v>
                </c:pt>
                <c:pt idx="1">
                  <c:v>Echo30</c:v>
                </c:pt>
                <c:pt idx="2">
                  <c:v>PV1</c:v>
                </c:pt>
                <c:pt idx="3">
                  <c:v>EV70 </c:v>
                </c:pt>
              </c:strCache>
            </c:strRef>
          </c:cat>
          <c:val>
            <c:numRef>
              <c:f>Figures_050914!$B$107:$E$107</c:f>
              <c:numCache>
                <c:formatCode>0</c:formatCode>
                <c:ptCount val="4"/>
                <c:pt idx="0">
                  <c:v>1186.5508314000001</c:v>
                </c:pt>
                <c:pt idx="2" formatCode="0.00E+00">
                  <c:v>27.041373974999999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056-44EE-94B7-C26FB0C683D3}"/>
            </c:ext>
          </c:extLst>
        </c:ser>
        <c:ser>
          <c:idx val="5"/>
          <c:order val="5"/>
          <c:tx>
            <c:strRef>
              <c:f>Figures_050914!$A$108</c:f>
              <c:strCache>
                <c:ptCount val="1"/>
                <c:pt idx="0">
                  <c:v>1.0E+05_RC</c:v>
                </c:pt>
              </c:strCache>
            </c:strRef>
          </c:tx>
          <c:invertIfNegative val="0"/>
          <c:val>
            <c:numRef>
              <c:f>Figures_050914!$B$108:$E$108</c:f>
              <c:numCache>
                <c:formatCode>0</c:formatCode>
                <c:ptCount val="4"/>
                <c:pt idx="0">
                  <c:v>8793.6859999999997</c:v>
                </c:pt>
                <c:pt idx="1">
                  <c:v>358</c:v>
                </c:pt>
                <c:pt idx="2">
                  <c:v>1220</c:v>
                </c:pt>
                <c:pt idx="3">
                  <c:v>2350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056-44EE-94B7-C26FB0C683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9546624"/>
        <c:axId val="419547016"/>
      </c:barChart>
      <c:catAx>
        <c:axId val="4195466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Enteroviruses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419547016"/>
        <c:crosses val="autoZero"/>
        <c:auto val="1"/>
        <c:lblAlgn val="ctr"/>
        <c:lblOffset val="100"/>
        <c:noMultiLvlLbl val="0"/>
      </c:catAx>
      <c:valAx>
        <c:axId val="419547016"/>
        <c:scaling>
          <c:logBase val="10"/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Virus concentrations (GC/rxn)</a:t>
                </a:r>
              </a:p>
            </c:rich>
          </c:tx>
          <c:overlay val="0"/>
        </c:title>
        <c:numFmt formatCode="0.0E+00" sourceLinked="0"/>
        <c:majorTickMark val="out"/>
        <c:minorTickMark val="none"/>
        <c:tickLblPos val="nextTo"/>
        <c:crossAx val="41954662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Figures_050914!$A$103</c:f>
              <c:strCache>
                <c:ptCount val="1"/>
                <c:pt idx="0">
                  <c:v>1.0E+05</c:v>
                </c:pt>
              </c:strCache>
            </c:strRef>
          </c:tx>
          <c:spPr>
            <a:solidFill>
              <a:schemeClr val="dk1">
                <a:tint val="88500"/>
              </a:schemeClr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Figures_050914!$N$103:$Q$103</c:f>
                <c:numCache>
                  <c:formatCode>General</c:formatCode>
                  <c:ptCount val="4"/>
                  <c:pt idx="0">
                    <c:v>4144466.4555230346</c:v>
                  </c:pt>
                  <c:pt idx="1">
                    <c:v>36258.130899460477</c:v>
                  </c:pt>
                  <c:pt idx="2">
                    <c:v>3098763.3222843376</c:v>
                  </c:pt>
                  <c:pt idx="3">
                    <c:v>82999.137940476983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Figures_050914!$B$102:$E$102</c:f>
              <c:strCache>
                <c:ptCount val="4"/>
                <c:pt idx="0">
                  <c:v>CVA10</c:v>
                </c:pt>
                <c:pt idx="1">
                  <c:v>Echo30</c:v>
                </c:pt>
                <c:pt idx="2">
                  <c:v>PV1</c:v>
                </c:pt>
                <c:pt idx="3">
                  <c:v>EV70 </c:v>
                </c:pt>
              </c:strCache>
            </c:strRef>
          </c:cat>
          <c:val>
            <c:numRef>
              <c:f>Figures_050914!$B$103:$E$103</c:f>
              <c:numCache>
                <c:formatCode>0</c:formatCode>
                <c:ptCount val="4"/>
                <c:pt idx="0">
                  <c:v>4789953.4390000002</c:v>
                </c:pt>
                <c:pt idx="1">
                  <c:v>91035.788750000007</c:v>
                </c:pt>
                <c:pt idx="2" formatCode="0.00E+00">
                  <c:v>146606403.80000001</c:v>
                </c:pt>
                <c:pt idx="3">
                  <c:v>324308.08749999997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0F-40E0-A990-A317B4047900}"/>
            </c:ext>
          </c:extLst>
        </c:ser>
        <c:ser>
          <c:idx val="1"/>
          <c:order val="1"/>
          <c:tx>
            <c:strRef>
              <c:f>Figures_050914!$A$104</c:f>
              <c:strCache>
                <c:ptCount val="1"/>
                <c:pt idx="0">
                  <c:v>1.0E+04</c:v>
                </c:pt>
              </c:strCache>
            </c:strRef>
          </c:tx>
          <c:spPr>
            <a:solidFill>
              <a:schemeClr val="dk1">
                <a:tint val="55000"/>
              </a:schemeClr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Figures_050914!$N$104:$Q$104</c:f>
                <c:numCache>
                  <c:formatCode>General</c:formatCode>
                  <c:ptCount val="4"/>
                  <c:pt idx="0">
                    <c:v>3289362.5393281714</c:v>
                  </c:pt>
                  <c:pt idx="1">
                    <c:v>2984.1936525021924</c:v>
                  </c:pt>
                  <c:pt idx="2">
                    <c:v>1056116.3036039164</c:v>
                  </c:pt>
                  <c:pt idx="3">
                    <c:v>6430.8701853315333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Figures_050914!$B$102:$E$102</c:f>
              <c:strCache>
                <c:ptCount val="4"/>
                <c:pt idx="0">
                  <c:v>CVA10</c:v>
                </c:pt>
                <c:pt idx="1">
                  <c:v>Echo30</c:v>
                </c:pt>
                <c:pt idx="2">
                  <c:v>PV1</c:v>
                </c:pt>
                <c:pt idx="3">
                  <c:v>EV70 </c:v>
                </c:pt>
              </c:strCache>
            </c:strRef>
          </c:cat>
          <c:val>
            <c:numRef>
              <c:f>Figures_050914!$B$104:$E$104</c:f>
              <c:numCache>
                <c:formatCode>0</c:formatCode>
                <c:ptCount val="4"/>
                <c:pt idx="0">
                  <c:v>3111872.7313999995</c:v>
                </c:pt>
                <c:pt idx="1">
                  <c:v>3890.7673</c:v>
                </c:pt>
                <c:pt idx="2" formatCode="0.00E+00">
                  <c:v>20954720.780000001</c:v>
                </c:pt>
                <c:pt idx="3">
                  <c:v>17234.172999999999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00F-40E0-A990-A317B4047900}"/>
            </c:ext>
          </c:extLst>
        </c:ser>
        <c:ser>
          <c:idx val="2"/>
          <c:order val="2"/>
          <c:tx>
            <c:strRef>
              <c:f>Figures_050914!$A$105</c:f>
              <c:strCache>
                <c:ptCount val="1"/>
                <c:pt idx="0">
                  <c:v>1.0E+03</c:v>
                </c:pt>
              </c:strCache>
            </c:strRef>
          </c:tx>
          <c:spPr>
            <a:solidFill>
              <a:schemeClr val="dk1">
                <a:tint val="75000"/>
              </a:schemeClr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Figures_050914!$N$105:$Q$105</c:f>
                <c:numCache>
                  <c:formatCode>General</c:formatCode>
                  <c:ptCount val="4"/>
                  <c:pt idx="0">
                    <c:v>153084.44616742342</c:v>
                  </c:pt>
                  <c:pt idx="1">
                    <c:v>181.02701486561787</c:v>
                  </c:pt>
                  <c:pt idx="2">
                    <c:v>1023082.424391498</c:v>
                  </c:pt>
                  <c:pt idx="3">
                    <c:v>543.10707445951095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Figures_050914!$B$102:$E$102</c:f>
              <c:strCache>
                <c:ptCount val="4"/>
                <c:pt idx="0">
                  <c:v>CVA10</c:v>
                </c:pt>
                <c:pt idx="1">
                  <c:v>Echo30</c:v>
                </c:pt>
                <c:pt idx="2">
                  <c:v>PV1</c:v>
                </c:pt>
                <c:pt idx="3">
                  <c:v>EV70 </c:v>
                </c:pt>
              </c:strCache>
            </c:strRef>
          </c:cat>
          <c:val>
            <c:numRef>
              <c:f>Figures_050914!$B$105:$E$105</c:f>
              <c:numCache>
                <c:formatCode>0</c:formatCode>
                <c:ptCount val="4"/>
                <c:pt idx="0">
                  <c:v>446618.91313999996</c:v>
                </c:pt>
                <c:pt idx="1">
                  <c:v>216.86479499999999</c:v>
                </c:pt>
                <c:pt idx="2" formatCode="0.00E+00">
                  <c:v>2099035.5529999998</c:v>
                </c:pt>
                <c:pt idx="3">
                  <c:v>1669.0200666666667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00F-40E0-A990-A317B4047900}"/>
            </c:ext>
          </c:extLst>
        </c:ser>
        <c:ser>
          <c:idx val="3"/>
          <c:order val="3"/>
          <c:tx>
            <c:strRef>
              <c:f>Figures_050914!$A$106</c:f>
              <c:strCache>
                <c:ptCount val="1"/>
                <c:pt idx="0">
                  <c:v>1.0E+02</c:v>
                </c:pt>
              </c:strCache>
            </c:strRef>
          </c:tx>
          <c:spPr>
            <a:solidFill>
              <a:schemeClr val="dk1">
                <a:tint val="98500"/>
              </a:schemeClr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Figures_050914!$J$106:$M$106</c:f>
                <c:numCache>
                  <c:formatCode>General</c:formatCode>
                  <c:ptCount val="4"/>
                  <c:pt idx="0">
                    <c:v>3417.7489434000577</c:v>
                  </c:pt>
                  <c:pt idx="1">
                    <c:v>39.489868778298309</c:v>
                  </c:pt>
                  <c:pt idx="2">
                    <c:v>11651.557047968281</c:v>
                  </c:pt>
                  <c:pt idx="3">
                    <c:v>47.808256001734343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Figures_050914!$B$102:$E$102</c:f>
              <c:strCache>
                <c:ptCount val="4"/>
                <c:pt idx="0">
                  <c:v>CVA10</c:v>
                </c:pt>
                <c:pt idx="1">
                  <c:v>Echo30</c:v>
                </c:pt>
                <c:pt idx="2">
                  <c:v>PV1</c:v>
                </c:pt>
                <c:pt idx="3">
                  <c:v>EV70 </c:v>
                </c:pt>
              </c:strCache>
            </c:strRef>
          </c:cat>
          <c:val>
            <c:numRef>
              <c:f>Figures_050914!$B$106:$E$106</c:f>
              <c:numCache>
                <c:formatCode>0</c:formatCode>
                <c:ptCount val="4"/>
                <c:pt idx="0">
                  <c:v>19812.257313999995</c:v>
                </c:pt>
                <c:pt idx="1">
                  <c:v>60</c:v>
                </c:pt>
                <c:pt idx="2" formatCode="0.00E+00">
                  <c:v>179873.28279999999</c:v>
                </c:pt>
                <c:pt idx="3">
                  <c:v>66.383729500000001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00F-40E0-A990-A317B4047900}"/>
            </c:ext>
          </c:extLst>
        </c:ser>
        <c:ser>
          <c:idx val="4"/>
          <c:order val="4"/>
          <c:tx>
            <c:strRef>
              <c:f>Figures_050914!$A$107</c:f>
              <c:strCache>
                <c:ptCount val="1"/>
                <c:pt idx="0">
                  <c:v>1.0E+01</c:v>
                </c:pt>
              </c:strCache>
            </c:strRef>
          </c:tx>
          <c:spPr>
            <a:solidFill>
              <a:schemeClr val="dk1">
                <a:tint val="30000"/>
              </a:schemeClr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Figures_050914!$N$107:$Q$107</c:f>
                <c:numCache>
                  <c:formatCode>General</c:formatCode>
                  <c:ptCount val="4"/>
                  <c:pt idx="0">
                    <c:v>3533.6312456333376</c:v>
                  </c:pt>
                  <c:pt idx="2">
                    <c:v>24.755611847702685</c:v>
                  </c:pt>
                  <c:pt idx="3">
                    <c:v>1.8035272549342776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Figures_050914!$B$102:$E$102</c:f>
              <c:strCache>
                <c:ptCount val="4"/>
                <c:pt idx="0">
                  <c:v>CVA10</c:v>
                </c:pt>
                <c:pt idx="1">
                  <c:v>Echo30</c:v>
                </c:pt>
                <c:pt idx="2">
                  <c:v>PV1</c:v>
                </c:pt>
                <c:pt idx="3">
                  <c:v>EV70 </c:v>
                </c:pt>
              </c:strCache>
            </c:strRef>
          </c:cat>
          <c:val>
            <c:numRef>
              <c:f>Figures_050914!$B$107:$E$107</c:f>
              <c:numCache>
                <c:formatCode>0</c:formatCode>
                <c:ptCount val="4"/>
                <c:pt idx="0">
                  <c:v>1186.5508314000001</c:v>
                </c:pt>
                <c:pt idx="2" formatCode="0.00E+00">
                  <c:v>27.041373974999999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00F-40E0-A990-A317B40479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19546624"/>
        <c:axId val="419547016"/>
      </c:barChart>
      <c:catAx>
        <c:axId val="41954662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Enteroviruses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9547016"/>
        <c:crosses val="autoZero"/>
        <c:auto val="1"/>
        <c:lblAlgn val="ctr"/>
        <c:lblOffset val="100"/>
        <c:noMultiLvlLbl val="0"/>
      </c:catAx>
      <c:valAx>
        <c:axId val="419547016"/>
        <c:scaling>
          <c:logBase val="10"/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Virus concentrations (GC/rxn)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E+0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9546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Figures_050914!$B$102</c:f>
              <c:strCache>
                <c:ptCount val="1"/>
                <c:pt idx="0">
                  <c:v>CVA10</c:v>
                </c:pt>
              </c:strCache>
            </c:strRef>
          </c:tx>
          <c:spPr>
            <a:ln w="28575">
              <a:noFill/>
            </a:ln>
          </c:spPr>
          <c:xVal>
            <c:numRef>
              <c:f>Figures_050914!$F$103:$F$108</c:f>
              <c:numCache>
                <c:formatCode>0</c:formatCode>
                <c:ptCount val="6"/>
                <c:pt idx="0">
                  <c:v>20882420.5</c:v>
                </c:pt>
                <c:pt idx="1">
                  <c:v>5790188.5399999991</c:v>
                </c:pt>
                <c:pt idx="2">
                  <c:v>350460.576</c:v>
                </c:pt>
                <c:pt idx="3">
                  <c:v>32088.059900000004</c:v>
                </c:pt>
                <c:pt idx="4">
                  <c:v>2511.577084</c:v>
                </c:pt>
                <c:pt idx="5">
                  <c:v>5011</c:v>
                </c:pt>
              </c:numCache>
            </c:numRef>
          </c:xVal>
          <c:yVal>
            <c:numRef>
              <c:f>Figures_050914!$B$103:$B$108</c:f>
              <c:numCache>
                <c:formatCode>0</c:formatCode>
                <c:ptCount val="6"/>
                <c:pt idx="0">
                  <c:v>4789953.4390000002</c:v>
                </c:pt>
                <c:pt idx="1">
                  <c:v>3111872.7313999995</c:v>
                </c:pt>
                <c:pt idx="2">
                  <c:v>446618.91313999996</c:v>
                </c:pt>
                <c:pt idx="3">
                  <c:v>19812.257313999995</c:v>
                </c:pt>
                <c:pt idx="4">
                  <c:v>1186.5508314000001</c:v>
                </c:pt>
                <c:pt idx="5">
                  <c:v>8793.6859999999997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801-4CC4-A6DA-2235FBD70E8D}"/>
            </c:ext>
          </c:extLst>
        </c:ser>
        <c:ser>
          <c:idx val="1"/>
          <c:order val="1"/>
          <c:tx>
            <c:strRef>
              <c:f>Figures_050914!$C$102</c:f>
              <c:strCache>
                <c:ptCount val="1"/>
                <c:pt idx="0">
                  <c:v>Echo30</c:v>
                </c:pt>
              </c:strCache>
            </c:strRef>
          </c:tx>
          <c:spPr>
            <a:ln w="28575">
              <a:noFill/>
            </a:ln>
          </c:spPr>
          <c:xVal>
            <c:numRef>
              <c:f>Figures_050914!$G$103:$G$108</c:f>
              <c:numCache>
                <c:formatCode>0</c:formatCode>
                <c:ptCount val="6"/>
                <c:pt idx="0">
                  <c:v>117055.88400000001</c:v>
                </c:pt>
                <c:pt idx="1">
                  <c:v>6861.8617000000004</c:v>
                </c:pt>
                <c:pt idx="2">
                  <c:v>182.41405000000003</c:v>
                </c:pt>
                <c:pt idx="3">
                  <c:v>10</c:v>
                </c:pt>
                <c:pt idx="5">
                  <c:v>648</c:v>
                </c:pt>
              </c:numCache>
            </c:numRef>
          </c:xVal>
          <c:yVal>
            <c:numRef>
              <c:f>Figures_050914!$C$103:$C$108</c:f>
              <c:numCache>
                <c:formatCode>0</c:formatCode>
                <c:ptCount val="6"/>
                <c:pt idx="0">
                  <c:v>91035.788750000007</c:v>
                </c:pt>
                <c:pt idx="1">
                  <c:v>3890.7673</c:v>
                </c:pt>
                <c:pt idx="2">
                  <c:v>216.86479499999999</c:v>
                </c:pt>
                <c:pt idx="3">
                  <c:v>60</c:v>
                </c:pt>
                <c:pt idx="5">
                  <c:v>358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801-4CC4-A6DA-2235FBD70E8D}"/>
            </c:ext>
          </c:extLst>
        </c:ser>
        <c:ser>
          <c:idx val="2"/>
          <c:order val="2"/>
          <c:tx>
            <c:strRef>
              <c:f>Figures_050914!$D$102</c:f>
              <c:strCache>
                <c:ptCount val="1"/>
                <c:pt idx="0">
                  <c:v>PV1</c:v>
                </c:pt>
              </c:strCache>
            </c:strRef>
          </c:tx>
          <c:spPr>
            <a:ln w="28575">
              <a:noFill/>
            </a:ln>
          </c:spPr>
          <c:xVal>
            <c:numRef>
              <c:f>Figures_050914!$H$103:$H$108</c:f>
              <c:numCache>
                <c:formatCode>0.00E+00</c:formatCode>
                <c:ptCount val="6"/>
                <c:pt idx="0">
                  <c:v>51380948.299999997</c:v>
                </c:pt>
                <c:pt idx="1">
                  <c:v>18112868.73</c:v>
                </c:pt>
                <c:pt idx="2">
                  <c:v>3226187.4930000002</c:v>
                </c:pt>
                <c:pt idx="3">
                  <c:v>13322.925700000002</c:v>
                </c:pt>
                <c:pt idx="4">
                  <c:v>23.745790500000002</c:v>
                </c:pt>
                <c:pt idx="5" formatCode="0">
                  <c:v>2270</c:v>
                </c:pt>
              </c:numCache>
            </c:numRef>
          </c:xVal>
          <c:yVal>
            <c:numRef>
              <c:f>Figures_050914!$D$103:$D$108</c:f>
              <c:numCache>
                <c:formatCode>0.00E+00</c:formatCode>
                <c:ptCount val="6"/>
                <c:pt idx="0">
                  <c:v>146606403.80000001</c:v>
                </c:pt>
                <c:pt idx="1">
                  <c:v>20954720.780000001</c:v>
                </c:pt>
                <c:pt idx="2">
                  <c:v>2099035.5529999998</c:v>
                </c:pt>
                <c:pt idx="3">
                  <c:v>179873.28279999999</c:v>
                </c:pt>
                <c:pt idx="4">
                  <c:v>27.041373974999999</c:v>
                </c:pt>
                <c:pt idx="5" formatCode="0">
                  <c:v>1220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801-4CC4-A6DA-2235FBD70E8D}"/>
            </c:ext>
          </c:extLst>
        </c:ser>
        <c:ser>
          <c:idx val="3"/>
          <c:order val="3"/>
          <c:tx>
            <c:strRef>
              <c:f>Figures_050914!$E$102</c:f>
              <c:strCache>
                <c:ptCount val="1"/>
                <c:pt idx="0">
                  <c:v>EV70 </c:v>
                </c:pt>
              </c:strCache>
            </c:strRef>
          </c:tx>
          <c:spPr>
            <a:ln w="28575">
              <a:noFill/>
            </a:ln>
          </c:spPr>
          <c:xVal>
            <c:numRef>
              <c:f>Figures_050914!$I$103:$I$108</c:f>
              <c:numCache>
                <c:formatCode>0</c:formatCode>
                <c:ptCount val="6"/>
                <c:pt idx="0">
                  <c:v>322669.17800000001</c:v>
                </c:pt>
                <c:pt idx="1">
                  <c:v>26744.341700000001</c:v>
                </c:pt>
                <c:pt idx="2">
                  <c:v>2553.3175733333333</c:v>
                </c:pt>
                <c:pt idx="3">
                  <c:v>415.57071999999994</c:v>
                </c:pt>
                <c:pt idx="5">
                  <c:v>3623</c:v>
                </c:pt>
              </c:numCache>
            </c:numRef>
          </c:xVal>
          <c:yVal>
            <c:numRef>
              <c:f>Figures_050914!$E$103:$E$108</c:f>
              <c:numCache>
                <c:formatCode>0</c:formatCode>
                <c:ptCount val="6"/>
                <c:pt idx="0">
                  <c:v>324308.08749999997</c:v>
                </c:pt>
                <c:pt idx="1">
                  <c:v>17234.172999999999</c:v>
                </c:pt>
                <c:pt idx="2">
                  <c:v>1669.0200666666667</c:v>
                </c:pt>
                <c:pt idx="3">
                  <c:v>66.383729500000001</c:v>
                </c:pt>
                <c:pt idx="5">
                  <c:v>2350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801-4CC4-A6DA-2235FBD70E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19545448"/>
        <c:axId val="419545840"/>
      </c:scatterChart>
      <c:valAx>
        <c:axId val="419545448"/>
        <c:scaling>
          <c:logBase val="10"/>
          <c:orientation val="minMax"/>
          <c:max val="100000000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Mixed Virus Stock (genome copy/rxn)</a:t>
                </a:r>
              </a:p>
            </c:rich>
          </c:tx>
          <c:overlay val="0"/>
        </c:title>
        <c:numFmt formatCode="0.0E+00" sourceLinked="0"/>
        <c:majorTickMark val="out"/>
        <c:minorTickMark val="none"/>
        <c:tickLblPos val="nextTo"/>
        <c:crossAx val="419545840"/>
        <c:crosses val="autoZero"/>
        <c:crossBetween val="midCat"/>
      </c:valAx>
      <c:valAx>
        <c:axId val="419545840"/>
        <c:scaling>
          <c:logBase val="10"/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Individual Virus Stock (genome</a:t>
                </a:r>
                <a:r>
                  <a:rPr lang="en-US" baseline="0"/>
                  <a:t> copy</a:t>
                </a:r>
                <a:r>
                  <a:rPr lang="en-US"/>
                  <a:t>/rxn)</a:t>
                </a:r>
              </a:p>
            </c:rich>
          </c:tx>
          <c:overlay val="0"/>
        </c:title>
        <c:numFmt formatCode="0.0E+00" sourceLinked="0"/>
        <c:majorTickMark val="out"/>
        <c:minorTickMark val="none"/>
        <c:tickLblPos val="nextTo"/>
        <c:crossAx val="419545448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122745265142724"/>
          <c:y val="0.1442896883398557"/>
          <c:w val="0.79729197977149935"/>
          <c:h val="0.61125396026559564"/>
        </c:manualLayout>
      </c:layout>
      <c:scatterChart>
        <c:scatterStyle val="smoothMarker"/>
        <c:varyColors val="0"/>
        <c:ser>
          <c:idx val="1"/>
          <c:order val="0"/>
          <c:tx>
            <c:strRef>
              <c:f>Figures_050914!$A$2</c:f>
              <c:strCache>
                <c:ptCount val="1"/>
                <c:pt idx="0">
                  <c:v>CVA10</c:v>
                </c:pt>
              </c:strCache>
            </c:strRef>
          </c:tx>
          <c:spPr>
            <a:ln w="28575">
              <a:noFill/>
            </a:ln>
          </c:spPr>
          <c:trendline>
            <c:trendlineType val="linear"/>
            <c:intercept val="0"/>
            <c:dispRSqr val="1"/>
            <c:dispEq val="1"/>
            <c:trendlineLbl>
              <c:layout>
                <c:manualLayout>
                  <c:x val="-0.48006531278051179"/>
                  <c:y val="-2.0593687070659936E-2"/>
                </c:manualLayout>
              </c:layout>
              <c:numFmt formatCode="General" sourceLinked="0"/>
            </c:trendlineLbl>
          </c:trendline>
          <c:xVal>
            <c:numRef>
              <c:f>Figures_050914!$AI$28:$AI$36</c:f>
              <c:numCache>
                <c:formatCode>General</c:formatCode>
                <c:ptCount val="9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10</c:v>
                </c:pt>
                <c:pt idx="4">
                  <c:v>20</c:v>
                </c:pt>
                <c:pt idx="5">
                  <c:v>30</c:v>
                </c:pt>
                <c:pt idx="6">
                  <c:v>10</c:v>
                </c:pt>
                <c:pt idx="7">
                  <c:v>20</c:v>
                </c:pt>
                <c:pt idx="8">
                  <c:v>30</c:v>
                </c:pt>
              </c:numCache>
            </c:numRef>
          </c:xVal>
          <c:yVal>
            <c:numRef>
              <c:f>Figures_050914!$AJ$28:$AJ$36</c:f>
              <c:numCache>
                <c:formatCode>General</c:formatCode>
                <c:ptCount val="9"/>
                <c:pt idx="0">
                  <c:v>1.5696622135293605</c:v>
                </c:pt>
                <c:pt idx="1">
                  <c:v>3.554693372887594</c:v>
                </c:pt>
                <c:pt idx="2">
                  <c:v>5.2536633772236128</c:v>
                </c:pt>
                <c:pt idx="3">
                  <c:v>1.3108873215919719</c:v>
                </c:pt>
                <c:pt idx="4">
                  <c:v>3.4904607585990699</c:v>
                </c:pt>
                <c:pt idx="5">
                  <c:v>5.2536633772236128</c:v>
                </c:pt>
                <c:pt idx="6">
                  <c:v>1.3360634320704445</c:v>
                </c:pt>
                <c:pt idx="7">
                  <c:v>3.4825427933399311</c:v>
                </c:pt>
                <c:pt idx="8">
                  <c:v>5.2536633772236128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9F06-48C8-9196-8F736529F392}"/>
            </c:ext>
          </c:extLst>
        </c:ser>
        <c:ser>
          <c:idx val="2"/>
          <c:order val="1"/>
          <c:tx>
            <c:strRef>
              <c:f>Figures_050914!$A$26</c:f>
              <c:strCache>
                <c:ptCount val="1"/>
                <c:pt idx="0">
                  <c:v>Echo30</c:v>
                </c:pt>
              </c:strCache>
            </c:strRef>
          </c:tx>
          <c:spPr>
            <a:ln w="28575">
              <a:noFill/>
            </a:ln>
          </c:spPr>
          <c:trendline>
            <c:trendlineType val="linear"/>
            <c:intercept val="0"/>
            <c:dispRSqr val="1"/>
            <c:dispEq val="1"/>
            <c:trendlineLbl>
              <c:layout>
                <c:manualLayout>
                  <c:x val="-0.48073716431697366"/>
                  <c:y val="-0.18063793078213825"/>
                </c:manualLayout>
              </c:layout>
              <c:numFmt formatCode="General" sourceLinked="0"/>
            </c:trendlineLbl>
          </c:trendline>
          <c:xVal>
            <c:numRef>
              <c:f>Figures_050914!$AI$28:$AI$36</c:f>
              <c:numCache>
                <c:formatCode>General</c:formatCode>
                <c:ptCount val="9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10</c:v>
                </c:pt>
                <c:pt idx="4">
                  <c:v>20</c:v>
                </c:pt>
                <c:pt idx="5">
                  <c:v>30</c:v>
                </c:pt>
                <c:pt idx="6">
                  <c:v>10</c:v>
                </c:pt>
                <c:pt idx="7">
                  <c:v>20</c:v>
                </c:pt>
                <c:pt idx="8">
                  <c:v>30</c:v>
                </c:pt>
              </c:numCache>
            </c:numRef>
          </c:xVal>
          <c:yVal>
            <c:numRef>
              <c:f>Figures_050914!$AM$28:$AM$36</c:f>
              <c:numCache>
                <c:formatCode>General</c:formatCode>
                <c:ptCount val="9"/>
                <c:pt idx="0">
                  <c:v>0.86849484861333792</c:v>
                </c:pt>
                <c:pt idx="1">
                  <c:v>1.5500549899214</c:v>
                </c:pt>
                <c:pt idx="2">
                  <c:v>2.1500549899213968</c:v>
                </c:pt>
                <c:pt idx="3">
                  <c:v>1.4820493778424852</c:v>
                </c:pt>
                <c:pt idx="4">
                  <c:v>2.1500549899213968</c:v>
                </c:pt>
                <c:pt idx="5">
                  <c:v>2.6500549899213999</c:v>
                </c:pt>
                <c:pt idx="6">
                  <c:v>0.78810984955478336</c:v>
                </c:pt>
                <c:pt idx="7">
                  <c:v>2.1500549899213968</c:v>
                </c:pt>
                <c:pt idx="8">
                  <c:v>2.8500549899214001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9F06-48C8-9196-8F736529F392}"/>
            </c:ext>
          </c:extLst>
        </c:ser>
        <c:ser>
          <c:idx val="0"/>
          <c:order val="2"/>
          <c:tx>
            <c:strRef>
              <c:f>Figures_050914!$A$50</c:f>
              <c:strCache>
                <c:ptCount val="1"/>
                <c:pt idx="0">
                  <c:v>PV1</c:v>
                </c:pt>
              </c:strCache>
            </c:strRef>
          </c:tx>
          <c:spPr>
            <a:ln w="28575">
              <a:noFill/>
            </a:ln>
          </c:spPr>
          <c:trendline>
            <c:trendlineType val="linear"/>
            <c:intercept val="0"/>
            <c:dispRSqr val="1"/>
            <c:dispEq val="1"/>
            <c:trendlineLbl>
              <c:layout>
                <c:manualLayout>
                  <c:x val="-0.48257765493670307"/>
                  <c:y val="9.3539204198632653E-2"/>
                </c:manualLayout>
              </c:layout>
              <c:numFmt formatCode="General" sourceLinked="0"/>
            </c:trendlineLbl>
          </c:trendline>
          <c:xVal>
            <c:numRef>
              <c:f>Figures_050914!$AI$28:$AI$35</c:f>
              <c:numCache>
                <c:formatCode>General</c:formatCode>
                <c:ptCount val="8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10</c:v>
                </c:pt>
                <c:pt idx="4">
                  <c:v>20</c:v>
                </c:pt>
                <c:pt idx="5">
                  <c:v>30</c:v>
                </c:pt>
                <c:pt idx="6">
                  <c:v>10</c:v>
                </c:pt>
                <c:pt idx="7">
                  <c:v>20</c:v>
                </c:pt>
              </c:numCache>
            </c:numRef>
          </c:xVal>
          <c:yVal>
            <c:numRef>
              <c:f>Figures_050914!$AP$28:$AP$35</c:f>
              <c:numCache>
                <c:formatCode>General</c:formatCode>
                <c:ptCount val="8"/>
                <c:pt idx="0">
                  <c:v>1.4001124775524998</c:v>
                </c:pt>
                <c:pt idx="1">
                  <c:v>2.8671030671066582</c:v>
                </c:pt>
                <c:pt idx="2">
                  <c:v>4.2691269697239678</c:v>
                </c:pt>
                <c:pt idx="3">
                  <c:v>1.9738456778544435</c:v>
                </c:pt>
                <c:pt idx="4">
                  <c:v>2.4714412081914423</c:v>
                </c:pt>
                <c:pt idx="5">
                  <c:v>4.6075228140933406</c:v>
                </c:pt>
                <c:pt idx="6">
                  <c:v>1.8362707545354455</c:v>
                </c:pt>
                <c:pt idx="7">
                  <c:v>2.7815439881389707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9F06-48C8-9196-8F736529F392}"/>
            </c:ext>
          </c:extLst>
        </c:ser>
        <c:ser>
          <c:idx val="3"/>
          <c:order val="3"/>
          <c:tx>
            <c:strRef>
              <c:f>Figures_050914!$A$74</c:f>
              <c:strCache>
                <c:ptCount val="1"/>
                <c:pt idx="0">
                  <c:v>EV70</c:v>
                </c:pt>
              </c:strCache>
            </c:strRef>
          </c:tx>
          <c:spPr>
            <a:ln w="28575">
              <a:noFill/>
            </a:ln>
          </c:spPr>
          <c:trendline>
            <c:trendlineType val="linear"/>
            <c:intercept val="0"/>
            <c:dispRSqr val="1"/>
            <c:dispEq val="1"/>
            <c:trendlineLbl>
              <c:layout>
                <c:manualLayout>
                  <c:x val="-0.47822482216078238"/>
                  <c:y val="7.0853863167346959E-2"/>
                </c:manualLayout>
              </c:layout>
              <c:numFmt formatCode="General" sourceLinked="0"/>
            </c:trendlineLbl>
          </c:trendline>
          <c:xVal>
            <c:numRef>
              <c:f>Figures_050914!$AI$28:$AI$36</c:f>
              <c:numCache>
                <c:formatCode>General</c:formatCode>
                <c:ptCount val="9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10</c:v>
                </c:pt>
                <c:pt idx="4">
                  <c:v>20</c:v>
                </c:pt>
                <c:pt idx="5">
                  <c:v>30</c:v>
                </c:pt>
                <c:pt idx="6">
                  <c:v>10</c:v>
                </c:pt>
                <c:pt idx="7">
                  <c:v>20</c:v>
                </c:pt>
                <c:pt idx="8">
                  <c:v>30</c:v>
                </c:pt>
              </c:numCache>
            </c:numRef>
          </c:xVal>
          <c:yVal>
            <c:numRef>
              <c:f>Figures_050914!$AS$28:$AS$36</c:f>
              <c:numCache>
                <c:formatCode>General</c:formatCode>
                <c:ptCount val="9"/>
                <c:pt idx="0">
                  <c:v>1.0524228940218676</c:v>
                </c:pt>
                <c:pt idx="1">
                  <c:v>2.4011902679063732</c:v>
                </c:pt>
                <c:pt idx="2">
                  <c:v>2.8731737928719232</c:v>
                </c:pt>
                <c:pt idx="3">
                  <c:v>1.3029073152432726</c:v>
                </c:pt>
                <c:pt idx="4">
                  <c:v>2.6031303553917557</c:v>
                </c:pt>
                <c:pt idx="5">
                  <c:v>2.9915248586864092</c:v>
                </c:pt>
                <c:pt idx="6">
                  <c:v>1.323650467639891</c:v>
                </c:pt>
                <c:pt idx="7">
                  <c:v>2.4301018858390027</c:v>
                </c:pt>
                <c:pt idx="8">
                  <c:v>3.0539824760243048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9F06-48C8-9196-8F736529F3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19397232"/>
        <c:axId val="419397624"/>
      </c:scatterChart>
      <c:valAx>
        <c:axId val="419397232"/>
        <c:scaling>
          <c:orientation val="minMax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 sz="115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UV dose in mJ/cm</a:t>
                </a:r>
                <a:r>
                  <a:rPr lang="en-US" sz="1150" b="1" i="0" u="none" strike="noStrike" baseline="30000">
                    <a:solidFill>
                      <a:srgbClr val="000000"/>
                    </a:solidFill>
                    <a:latin typeface="Arial"/>
                    <a:cs typeface="Arial"/>
                  </a:rPr>
                  <a:t>2</a:t>
                </a:r>
              </a:p>
            </c:rich>
          </c:tx>
          <c:layout>
            <c:manualLayout>
              <c:xMode val="edge"/>
              <c:yMode val="edge"/>
              <c:x val="0.38240628592333503"/>
              <c:y val="0.8528008549829474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19397624"/>
        <c:crosses val="autoZero"/>
        <c:crossBetween val="midCat"/>
        <c:minorUnit val="1"/>
      </c:valAx>
      <c:valAx>
        <c:axId val="41939762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 sz="115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Log10 Inactivation</a:t>
                </a:r>
              </a:p>
            </c:rich>
          </c:tx>
          <c:layout>
            <c:manualLayout>
              <c:xMode val="edge"/>
              <c:yMode val="edge"/>
              <c:x val="1.2831522238039884E-2"/>
              <c:y val="0.2822560652972314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19397232"/>
        <c:crossesAt val="0"/>
        <c:crossBetween val="midCat"/>
        <c:majorUnit val="1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overlay val="0"/>
      <c:spPr>
        <a:ln w="12700">
          <a:solidFill>
            <a:schemeClr val="accent1"/>
          </a:solidFill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.9700000000000124" l="0.75000000000000722" r="0.75000000000000722" t="1.85" header="0.5" footer="0.5"/>
    <c:pageSetup orientation="landscape"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122745265142724"/>
          <c:y val="0.1442896883398557"/>
          <c:w val="0.79729197977149935"/>
          <c:h val="0.61125396026559564"/>
        </c:manualLayout>
      </c:layout>
      <c:scatterChart>
        <c:scatterStyle val="smoothMarker"/>
        <c:varyColors val="0"/>
        <c:ser>
          <c:idx val="1"/>
          <c:order val="0"/>
          <c:tx>
            <c:strRef>
              <c:f>Figures_050914!$A$2</c:f>
              <c:strCache>
                <c:ptCount val="1"/>
                <c:pt idx="0">
                  <c:v>CVA10</c:v>
                </c:pt>
              </c:strCache>
            </c:strRef>
          </c:tx>
          <c:spPr>
            <a:ln w="28575">
              <a:noFill/>
            </a:ln>
          </c:spPr>
          <c:trendline>
            <c:trendlineType val="linear"/>
            <c:intercept val="0"/>
            <c:dispRSqr val="1"/>
            <c:dispEq val="1"/>
            <c:trendlineLbl>
              <c:layout>
                <c:manualLayout>
                  <c:x val="-0.33593248054143171"/>
                  <c:y val="-1.1188262160092298E-4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 b="1" baseline="0"/>
                      <a:t>CVA10: </a:t>
                    </a:r>
                    <a:r>
                      <a:rPr lang="en-US" baseline="0"/>
                      <a:t>y = 0.1727x, R² = 0.99</a:t>
                    </a:r>
                    <a:endParaRPr lang="en-US"/>
                  </a:p>
                </c:rich>
              </c:tx>
              <c:numFmt formatCode="General" sourceLinked="0"/>
            </c:trendlineLbl>
          </c:trendline>
          <c:errBars>
            <c:errDir val="y"/>
            <c:errBarType val="both"/>
            <c:errValType val="cust"/>
            <c:noEndCap val="0"/>
            <c:plus>
              <c:numRef>
                <c:f>Figures_050914!$AL$28:$AL$30</c:f>
                <c:numCache>
                  <c:formatCode>General</c:formatCode>
                  <c:ptCount val="3"/>
                  <c:pt idx="0">
                    <c:v>0.14269236836350771</c:v>
                  </c:pt>
                  <c:pt idx="1">
                    <c:v>3.9568988364725881E-2</c:v>
                  </c:pt>
                  <c:pt idx="2">
                    <c:v>0</c:v>
                  </c:pt>
                </c:numCache>
              </c:numRef>
            </c:plus>
            <c:minus>
              <c:numRef>
                <c:f>Figures_050914!$AL$28:$AL$30</c:f>
                <c:numCache>
                  <c:formatCode>General</c:formatCode>
                  <c:ptCount val="3"/>
                  <c:pt idx="0">
                    <c:v>0.14269236836350771</c:v>
                  </c:pt>
                  <c:pt idx="1">
                    <c:v>3.9568988364725881E-2</c:v>
                  </c:pt>
                  <c:pt idx="2">
                    <c:v>0</c:v>
                  </c:pt>
                </c:numCache>
              </c:numRef>
            </c:minus>
          </c:errBars>
          <c:errBars>
            <c:errDir val="x"/>
            <c:errBarType val="both"/>
            <c:errValType val="cust"/>
            <c:noEndCap val="0"/>
            <c:plus>
              <c:numRef>
                <c:f>Figures_050914!$AL$28:$AL$30</c:f>
                <c:numCache>
                  <c:formatCode>General</c:formatCode>
                  <c:ptCount val="3"/>
                  <c:pt idx="0">
                    <c:v>0.14269236836350771</c:v>
                  </c:pt>
                  <c:pt idx="1">
                    <c:v>3.9568988364725881E-2</c:v>
                  </c:pt>
                  <c:pt idx="2">
                    <c:v>0</c:v>
                  </c:pt>
                </c:numCache>
              </c:numRef>
            </c:plus>
            <c:minus>
              <c:numRef>
                <c:f>Figures_050914!$AL$28:$AL$30</c:f>
                <c:numCache>
                  <c:formatCode>General</c:formatCode>
                  <c:ptCount val="3"/>
                  <c:pt idx="0">
                    <c:v>0.14269236836350771</c:v>
                  </c:pt>
                  <c:pt idx="1">
                    <c:v>3.9568988364725881E-2</c:v>
                  </c:pt>
                  <c:pt idx="2">
                    <c:v>0</c:v>
                  </c:pt>
                </c:numCache>
              </c:numRef>
            </c:minus>
          </c:errBars>
          <c:xVal>
            <c:numRef>
              <c:f>Figures_050914!$AI$28:$AI$30</c:f>
              <c:numCache>
                <c:formatCode>General</c:formatCode>
                <c:ptCount val="3"/>
                <c:pt idx="0">
                  <c:v>10</c:v>
                </c:pt>
                <c:pt idx="1">
                  <c:v>20</c:v>
                </c:pt>
                <c:pt idx="2">
                  <c:v>30</c:v>
                </c:pt>
              </c:numCache>
            </c:numRef>
          </c:xVal>
          <c:yVal>
            <c:numRef>
              <c:f>Figures_050914!$AK$28:$AK$30</c:f>
              <c:numCache>
                <c:formatCode>General</c:formatCode>
                <c:ptCount val="3"/>
                <c:pt idx="0">
                  <c:v>1.4055376557305923</c:v>
                </c:pt>
                <c:pt idx="1">
                  <c:v>3.5092323082755317</c:v>
                </c:pt>
                <c:pt idx="2">
                  <c:v>5.2536633772236128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1808-486A-B1C6-FCFDF841AC11}"/>
            </c:ext>
          </c:extLst>
        </c:ser>
        <c:ser>
          <c:idx val="2"/>
          <c:order val="1"/>
          <c:tx>
            <c:strRef>
              <c:f>Figures_050914!$A$26</c:f>
              <c:strCache>
                <c:ptCount val="1"/>
                <c:pt idx="0">
                  <c:v>Echo30</c:v>
                </c:pt>
              </c:strCache>
            </c:strRef>
          </c:tx>
          <c:spPr>
            <a:ln w="28575">
              <a:noFill/>
            </a:ln>
          </c:spPr>
          <c:trendline>
            <c:trendlineType val="linear"/>
            <c:intercept val="0"/>
            <c:dispRSqr val="1"/>
            <c:dispEq val="1"/>
            <c:trendlineLbl>
              <c:layout>
                <c:manualLayout>
                  <c:x val="-0.35144631200660087"/>
                  <c:y val="-6.4912750882283585E-2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 b="1" baseline="0"/>
                      <a:t>Echo30: </a:t>
                    </a:r>
                    <a:r>
                      <a:rPr lang="en-US" baseline="0"/>
                      <a:t>y = 0.09x, R² = 0.94</a:t>
                    </a:r>
                    <a:endParaRPr lang="en-US"/>
                  </a:p>
                </c:rich>
              </c:tx>
              <c:numFmt formatCode="General" sourceLinked="0"/>
            </c:trendlineLbl>
          </c:trendline>
          <c:errBars>
            <c:errDir val="y"/>
            <c:errBarType val="both"/>
            <c:errValType val="cust"/>
            <c:noEndCap val="0"/>
            <c:plus>
              <c:numRef>
                <c:f>Figures_050914!$AO$28:$AO$30</c:f>
                <c:numCache>
                  <c:formatCode>General</c:formatCode>
                  <c:ptCount val="3"/>
                  <c:pt idx="0">
                    <c:v>0.37957497663645701</c:v>
                  </c:pt>
                  <c:pt idx="1">
                    <c:v>0.34641016151377307</c:v>
                  </c:pt>
                  <c:pt idx="2">
                    <c:v>0.36055512754640245</c:v>
                  </c:pt>
                </c:numCache>
              </c:numRef>
            </c:plus>
            <c:minus>
              <c:numRef>
                <c:f>Figures_050914!$AO$28:$AO$30</c:f>
                <c:numCache>
                  <c:formatCode>General</c:formatCode>
                  <c:ptCount val="3"/>
                  <c:pt idx="0">
                    <c:v>0.37957497663645701</c:v>
                  </c:pt>
                  <c:pt idx="1">
                    <c:v>0.34641016151377307</c:v>
                  </c:pt>
                  <c:pt idx="2">
                    <c:v>0.36055512754640245</c:v>
                  </c:pt>
                </c:numCache>
              </c:numRef>
            </c:minus>
          </c:errBars>
          <c:xVal>
            <c:numRef>
              <c:f>Figures_050914!$AI$28:$AI$30</c:f>
              <c:numCache>
                <c:formatCode>General</c:formatCode>
                <c:ptCount val="3"/>
                <c:pt idx="0">
                  <c:v>10</c:v>
                </c:pt>
                <c:pt idx="1">
                  <c:v>20</c:v>
                </c:pt>
                <c:pt idx="2">
                  <c:v>30</c:v>
                </c:pt>
              </c:numCache>
            </c:numRef>
          </c:xVal>
          <c:yVal>
            <c:numRef>
              <c:f>Figures_050914!$AN$28:$AN$30</c:f>
              <c:numCache>
                <c:formatCode>General</c:formatCode>
                <c:ptCount val="3"/>
                <c:pt idx="0">
                  <c:v>1.0462180253368689</c:v>
                </c:pt>
                <c:pt idx="1">
                  <c:v>1.9500549899213979</c:v>
                </c:pt>
                <c:pt idx="2">
                  <c:v>2.5500549899213989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1808-486A-B1C6-FCFDF841AC11}"/>
            </c:ext>
          </c:extLst>
        </c:ser>
        <c:ser>
          <c:idx val="0"/>
          <c:order val="2"/>
          <c:tx>
            <c:strRef>
              <c:f>Figures_050914!$A$50</c:f>
              <c:strCache>
                <c:ptCount val="1"/>
                <c:pt idx="0">
                  <c:v>PV1</c:v>
                </c:pt>
              </c:strCache>
            </c:strRef>
          </c:tx>
          <c:spPr>
            <a:ln w="28575">
              <a:noFill/>
            </a:ln>
          </c:spPr>
          <c:trendline>
            <c:trendlineType val="linear"/>
            <c:intercept val="0"/>
            <c:dispRSqr val="1"/>
            <c:dispEq val="1"/>
            <c:trendlineLbl>
              <c:layout>
                <c:manualLayout>
                  <c:x val="-0.36182252953513983"/>
                  <c:y val="-1.8591412826258098E-2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 b="1" baseline="0"/>
                      <a:t>PV1: </a:t>
                    </a:r>
                    <a:r>
                      <a:rPr lang="en-US" baseline="0"/>
                      <a:t>y = 0.1462x, R² = 0.97</a:t>
                    </a:r>
                    <a:endParaRPr lang="en-US"/>
                  </a:p>
                </c:rich>
              </c:tx>
              <c:numFmt formatCode="General" sourceLinked="0"/>
            </c:trendlineLbl>
          </c:trendline>
          <c:errBars>
            <c:errDir val="y"/>
            <c:errBarType val="both"/>
            <c:errValType val="cust"/>
            <c:noEndCap val="0"/>
            <c:plus>
              <c:numRef>
                <c:f>Figures_050914!$AR$28:$AR$30</c:f>
                <c:numCache>
                  <c:formatCode>General</c:formatCode>
                  <c:ptCount val="3"/>
                  <c:pt idx="0">
                    <c:v>0.29953594309522391</c:v>
                  </c:pt>
                  <c:pt idx="1">
                    <c:v>0.20817956861214326</c:v>
                  </c:pt>
                  <c:pt idx="2">
                    <c:v>0.23928199627893112</c:v>
                  </c:pt>
                </c:numCache>
              </c:numRef>
            </c:plus>
            <c:minus>
              <c:numRef>
                <c:f>Figures_050914!$AR$28:$AR$30</c:f>
                <c:numCache>
                  <c:formatCode>General</c:formatCode>
                  <c:ptCount val="3"/>
                  <c:pt idx="0">
                    <c:v>0.29953594309522391</c:v>
                  </c:pt>
                  <c:pt idx="1">
                    <c:v>0.20817956861214326</c:v>
                  </c:pt>
                  <c:pt idx="2">
                    <c:v>0.23928199627893112</c:v>
                  </c:pt>
                </c:numCache>
              </c:numRef>
            </c:minus>
          </c:errBars>
          <c:xVal>
            <c:numRef>
              <c:f>Figures_050914!$AI$28:$AI$30</c:f>
              <c:numCache>
                <c:formatCode>General</c:formatCode>
                <c:ptCount val="3"/>
                <c:pt idx="0">
                  <c:v>10</c:v>
                </c:pt>
                <c:pt idx="1">
                  <c:v>20</c:v>
                </c:pt>
                <c:pt idx="2">
                  <c:v>30</c:v>
                </c:pt>
              </c:numCache>
            </c:numRef>
          </c:xVal>
          <c:yVal>
            <c:numRef>
              <c:f>Figures_050914!$AQ$28:$AQ$30</c:f>
              <c:numCache>
                <c:formatCode>General</c:formatCode>
                <c:ptCount val="3"/>
                <c:pt idx="0">
                  <c:v>1.7367429699807964</c:v>
                </c:pt>
                <c:pt idx="1">
                  <c:v>2.7066960878123574</c:v>
                </c:pt>
                <c:pt idx="2">
                  <c:v>4.4383248919086542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1808-486A-B1C6-FCFDF841AC11}"/>
            </c:ext>
          </c:extLst>
        </c:ser>
        <c:ser>
          <c:idx val="3"/>
          <c:order val="3"/>
          <c:tx>
            <c:strRef>
              <c:f>Figures_050914!$A$74</c:f>
              <c:strCache>
                <c:ptCount val="1"/>
                <c:pt idx="0">
                  <c:v>EV70</c:v>
                </c:pt>
              </c:strCache>
            </c:strRef>
          </c:tx>
          <c:spPr>
            <a:ln w="28575">
              <a:noFill/>
            </a:ln>
          </c:spPr>
          <c:trendline>
            <c:trendlineType val="linear"/>
            <c:intercept val="0"/>
            <c:dispRSqr val="1"/>
            <c:dispEq val="1"/>
            <c:trendlineLbl>
              <c:layout>
                <c:manualLayout>
                  <c:x val="-0.35140961476419635"/>
                  <c:y val="-7.2959065563216255E-2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 b="1" baseline="0"/>
                      <a:t>EV70: </a:t>
                    </a:r>
                    <a:r>
                      <a:rPr lang="en-US" baseline="0"/>
                      <a:t>y = 0.1079x, R² = 0.88</a:t>
                    </a:r>
                    <a:endParaRPr lang="en-US"/>
                  </a:p>
                </c:rich>
              </c:tx>
              <c:numFmt formatCode="General" sourceLinked="0"/>
            </c:trendlineLbl>
          </c:trendline>
          <c:errBars>
            <c:errDir val="y"/>
            <c:errBarType val="both"/>
            <c:errValType val="cust"/>
            <c:noEndCap val="0"/>
            <c:plus>
              <c:numRef>
                <c:f>Figures_050914!$AU$28:$AU$30</c:f>
                <c:numCache>
                  <c:formatCode>General</c:formatCode>
                  <c:ptCount val="3"/>
                  <c:pt idx="0">
                    <c:v>0.15096198215482934</c:v>
                  </c:pt>
                  <c:pt idx="1">
                    <c:v>0.10920510661201875</c:v>
                  </c:pt>
                  <c:pt idx="2">
                    <c:v>9.1832917705880507E-2</c:v>
                  </c:pt>
                </c:numCache>
              </c:numRef>
            </c:plus>
            <c:minus>
              <c:numRef>
                <c:f>Figures_050914!$AU$28:$AU$30</c:f>
                <c:numCache>
                  <c:formatCode>General</c:formatCode>
                  <c:ptCount val="3"/>
                  <c:pt idx="0">
                    <c:v>0.15096198215482934</c:v>
                  </c:pt>
                  <c:pt idx="1">
                    <c:v>0.10920510661201875</c:v>
                  </c:pt>
                  <c:pt idx="2">
                    <c:v>9.1832917705880507E-2</c:v>
                  </c:pt>
                </c:numCache>
              </c:numRef>
            </c:minus>
          </c:errBars>
          <c:xVal>
            <c:numRef>
              <c:f>Figures_050914!$AI$28:$AI$30</c:f>
              <c:numCache>
                <c:formatCode>General</c:formatCode>
                <c:ptCount val="3"/>
                <c:pt idx="0">
                  <c:v>10</c:v>
                </c:pt>
                <c:pt idx="1">
                  <c:v>20</c:v>
                </c:pt>
                <c:pt idx="2">
                  <c:v>30</c:v>
                </c:pt>
              </c:numCache>
            </c:numRef>
          </c:xVal>
          <c:yVal>
            <c:numRef>
              <c:f>Figures_050914!$AT$28:$AT$30</c:f>
              <c:numCache>
                <c:formatCode>General</c:formatCode>
                <c:ptCount val="3"/>
                <c:pt idx="0">
                  <c:v>1.226326892301677</c:v>
                </c:pt>
                <c:pt idx="1">
                  <c:v>2.478140836379044</c:v>
                </c:pt>
                <c:pt idx="2">
                  <c:v>2.9728937091942123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1808-486A-B1C6-FCFDF841AC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19397232"/>
        <c:axId val="419397624"/>
      </c:scatterChart>
      <c:valAx>
        <c:axId val="419397232"/>
        <c:scaling>
          <c:orientation val="minMax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 b="1"/>
                </a:pPr>
                <a:r>
                  <a:rPr lang="en-US" b="1"/>
                  <a:t>UV dose (mJ/cm2)</a:t>
                </a:r>
              </a:p>
            </c:rich>
          </c:tx>
          <c:layout>
            <c:manualLayout>
              <c:xMode val="edge"/>
              <c:yMode val="edge"/>
              <c:x val="0.39528970626639232"/>
              <c:y val="0.8336663736600543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419397624"/>
        <c:crosses val="autoZero"/>
        <c:crossBetween val="midCat"/>
        <c:minorUnit val="1"/>
      </c:valAx>
      <c:valAx>
        <c:axId val="419397624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/>
              <a:lstStyle/>
              <a:p>
                <a:pPr>
                  <a:defRPr b="1"/>
                </a:pPr>
                <a:r>
                  <a:rPr lang="en-US" b="1"/>
                  <a:t>Log10 Inactivation</a:t>
                </a:r>
              </a:p>
            </c:rich>
          </c:tx>
          <c:layout>
            <c:manualLayout>
              <c:xMode val="edge"/>
              <c:yMode val="edge"/>
              <c:x val="1.2831522238039884E-2"/>
              <c:y val="0.2822560652972314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419397232"/>
        <c:crossesAt val="0"/>
        <c:crossBetween val="midCat"/>
        <c:majorUnit val="1"/>
      </c:valAx>
      <c:spPr>
        <a:solidFill>
          <a:srgbClr val="FFFFFF"/>
        </a:solidFill>
        <a:ln w="3175">
          <a:noFill/>
          <a:prstDash val="solid"/>
        </a:ln>
      </c:spPr>
    </c:plotArea>
    <c:legend>
      <c:legendPos val="b"/>
      <c:legendEntry>
        <c:idx val="4"/>
        <c:delete val="1"/>
      </c:legendEntry>
      <c:legendEntry>
        <c:idx val="5"/>
        <c:delete val="1"/>
      </c:legendEntry>
      <c:legendEntry>
        <c:idx val="6"/>
        <c:delete val="1"/>
      </c:legendEntry>
      <c:legendEntry>
        <c:idx val="7"/>
        <c:delete val="1"/>
      </c:legendEntry>
      <c:overlay val="1"/>
      <c:spPr>
        <a:ln w="12700">
          <a:solidFill>
            <a:schemeClr val="accent1"/>
          </a:solidFill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.9700000000000124" l="0.75000000000000722" r="0.75000000000000722" t="1.85" header="0.5" footer="0.5"/>
    <c:pageSetup orientation="landscape"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xVal>
            <c:numRef>
              <c:f>Figures_050914!$C$157:$C$174</c:f>
              <c:numCache>
                <c:formatCode>0</c:formatCode>
                <c:ptCount val="18"/>
                <c:pt idx="0">
                  <c:v>20882420.5</c:v>
                </c:pt>
                <c:pt idx="1">
                  <c:v>5790188.5399999991</c:v>
                </c:pt>
                <c:pt idx="2">
                  <c:v>350460.576</c:v>
                </c:pt>
                <c:pt idx="3">
                  <c:v>32088.059900000004</c:v>
                </c:pt>
                <c:pt idx="4">
                  <c:v>2511.577084</c:v>
                </c:pt>
                <c:pt idx="5">
                  <c:v>117055.88400000001</c:v>
                </c:pt>
                <c:pt idx="6">
                  <c:v>6861.8617000000004</c:v>
                </c:pt>
                <c:pt idx="7">
                  <c:v>182.41405000000003</c:v>
                </c:pt>
                <c:pt idx="8">
                  <c:v>10</c:v>
                </c:pt>
                <c:pt idx="9" formatCode="0.00E+00">
                  <c:v>51380948.299999997</c:v>
                </c:pt>
                <c:pt idx="10" formatCode="0.00E+00">
                  <c:v>18112868.73</c:v>
                </c:pt>
                <c:pt idx="11" formatCode="0.00E+00">
                  <c:v>3226187.4930000002</c:v>
                </c:pt>
                <c:pt idx="12" formatCode="0.00E+00">
                  <c:v>13322.925700000002</c:v>
                </c:pt>
                <c:pt idx="13" formatCode="0.00E+00">
                  <c:v>23.745790500000002</c:v>
                </c:pt>
                <c:pt idx="14">
                  <c:v>322669.17800000001</c:v>
                </c:pt>
                <c:pt idx="15">
                  <c:v>26744.341700000001</c:v>
                </c:pt>
                <c:pt idx="16">
                  <c:v>2553.3175733333333</c:v>
                </c:pt>
                <c:pt idx="17">
                  <c:v>415.57071999999994</c:v>
                </c:pt>
              </c:numCache>
            </c:numRef>
          </c:xVal>
          <c:yVal>
            <c:numRef>
              <c:f>Figures_050914!$B$157:$B$174</c:f>
              <c:numCache>
                <c:formatCode>0</c:formatCode>
                <c:ptCount val="18"/>
                <c:pt idx="0">
                  <c:v>4789953.4390000002</c:v>
                </c:pt>
                <c:pt idx="1">
                  <c:v>3111872.7313999995</c:v>
                </c:pt>
                <c:pt idx="2">
                  <c:v>446618.91313999996</c:v>
                </c:pt>
                <c:pt idx="3">
                  <c:v>19812.257313999995</c:v>
                </c:pt>
                <c:pt idx="4">
                  <c:v>1186.5508314000001</c:v>
                </c:pt>
                <c:pt idx="5">
                  <c:v>91035.788750000007</c:v>
                </c:pt>
                <c:pt idx="6">
                  <c:v>3890.7673</c:v>
                </c:pt>
                <c:pt idx="7">
                  <c:v>216.86479499999999</c:v>
                </c:pt>
                <c:pt idx="8">
                  <c:v>60</c:v>
                </c:pt>
                <c:pt idx="9" formatCode="0.00E+00">
                  <c:v>146606403.80000001</c:v>
                </c:pt>
                <c:pt idx="10" formatCode="0.00E+00">
                  <c:v>20954720.780000001</c:v>
                </c:pt>
                <c:pt idx="11" formatCode="0.00E+00">
                  <c:v>2099035.5529999998</c:v>
                </c:pt>
                <c:pt idx="12" formatCode="0.00E+00">
                  <c:v>179873.28279999999</c:v>
                </c:pt>
                <c:pt idx="13" formatCode="0.00E+00">
                  <c:v>27.041373974999999</c:v>
                </c:pt>
                <c:pt idx="14">
                  <c:v>324308.08749999997</c:v>
                </c:pt>
                <c:pt idx="15">
                  <c:v>17234.172999999999</c:v>
                </c:pt>
                <c:pt idx="16">
                  <c:v>1669.0200666666667</c:v>
                </c:pt>
                <c:pt idx="17">
                  <c:v>66.383729500000001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ACD-4C7A-AC26-7C9174FE48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19545448"/>
        <c:axId val="419545840"/>
      </c:scatterChart>
      <c:valAx>
        <c:axId val="419545448"/>
        <c:scaling>
          <c:logBase val="10"/>
          <c:orientation val="minMax"/>
          <c:max val="100000000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Mixed Virus Stock (genome copy/rxn)</a:t>
                </a:r>
              </a:p>
            </c:rich>
          </c:tx>
          <c:overlay val="0"/>
        </c:title>
        <c:numFmt formatCode="0.0E+00" sourceLinked="0"/>
        <c:majorTickMark val="out"/>
        <c:minorTickMark val="none"/>
        <c:tickLblPos val="nextTo"/>
        <c:crossAx val="419545840"/>
        <c:crosses val="autoZero"/>
        <c:crossBetween val="midCat"/>
      </c:valAx>
      <c:valAx>
        <c:axId val="419545840"/>
        <c:scaling>
          <c:logBase val="10"/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Individual Virus Stock (genome</a:t>
                </a:r>
                <a:r>
                  <a:rPr lang="en-US" baseline="0"/>
                  <a:t> copy</a:t>
                </a:r>
                <a:r>
                  <a:rPr lang="en-US"/>
                  <a:t>/rxn)</a:t>
                </a:r>
              </a:p>
            </c:rich>
          </c:tx>
          <c:overlay val="0"/>
        </c:title>
        <c:numFmt formatCode="0.0E+00" sourceLinked="0"/>
        <c:majorTickMark val="out"/>
        <c:minorTickMark val="none"/>
        <c:tickLblPos val="nextTo"/>
        <c:crossAx val="41954544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v>CVA10</c:v>
          </c:tx>
          <c:spPr>
            <a:ln w="28575">
              <a:noFill/>
            </a:ln>
          </c:spPr>
          <c:trendline>
            <c:spPr>
              <a:ln>
                <a:solidFill>
                  <a:schemeClr val="accent1"/>
                </a:solidFill>
                <a:prstDash val="dash"/>
              </a:ln>
            </c:spPr>
            <c:trendlineType val="power"/>
            <c:dispRSqr val="1"/>
            <c:dispEq val="1"/>
            <c:trendlineLbl>
              <c:layout>
                <c:manualLayout>
                  <c:x val="9.4421132842265693E-2"/>
                  <c:y val="9.6878590813091053E-2"/>
                </c:manualLayout>
              </c:layout>
              <c:numFmt formatCode="General" sourceLinked="0"/>
            </c:trendlineLbl>
          </c:trendline>
          <c:xVal>
            <c:numRef>
              <c:f>'RTqPCR-testing_112014'!$A$5:$A$9</c:f>
              <c:numCache>
                <c:formatCode>0.0E+00</c:formatCode>
                <c:ptCount val="5"/>
                <c:pt idx="0">
                  <c:v>250000</c:v>
                </c:pt>
                <c:pt idx="1">
                  <c:v>25000</c:v>
                </c:pt>
                <c:pt idx="2">
                  <c:v>2500</c:v>
                </c:pt>
                <c:pt idx="3">
                  <c:v>250</c:v>
                </c:pt>
                <c:pt idx="4">
                  <c:v>25</c:v>
                </c:pt>
              </c:numCache>
            </c:numRef>
          </c:xVal>
          <c:yVal>
            <c:numRef>
              <c:f>'RTqPCR-testing_112014'!$D$5:$D$9</c:f>
              <c:numCache>
                <c:formatCode>0</c:formatCode>
                <c:ptCount val="5"/>
                <c:pt idx="0">
                  <c:v>94004.425000000003</c:v>
                </c:pt>
                <c:pt idx="1">
                  <c:v>13768.512500000001</c:v>
                </c:pt>
                <c:pt idx="2">
                  <c:v>1777.50675</c:v>
                </c:pt>
                <c:pt idx="3">
                  <c:v>198.204915</c:v>
                </c:pt>
                <c:pt idx="4">
                  <c:v>11.853508999999999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5CB-43CF-8E3A-A2449B1FC02F}"/>
            </c:ext>
          </c:extLst>
        </c:ser>
        <c:ser>
          <c:idx val="1"/>
          <c:order val="1"/>
          <c:tx>
            <c:v>Echo30</c:v>
          </c:tx>
          <c:spPr>
            <a:ln w="28575">
              <a:noFill/>
            </a:ln>
          </c:spPr>
          <c:trendline>
            <c:spPr>
              <a:ln>
                <a:solidFill>
                  <a:srgbClr val="C00000"/>
                </a:solidFill>
                <a:prstDash val="dash"/>
              </a:ln>
            </c:spPr>
            <c:trendlineType val="power"/>
            <c:dispRSqr val="1"/>
            <c:dispEq val="1"/>
            <c:trendlineLbl>
              <c:layout>
                <c:manualLayout>
                  <c:x val="9.3622961645923375E-2"/>
                  <c:y val="0.24653816362126726"/>
                </c:manualLayout>
              </c:layout>
              <c:numFmt formatCode="General" sourceLinked="0"/>
            </c:trendlineLbl>
          </c:trendline>
          <c:xVal>
            <c:numRef>
              <c:f>'RTqPCR-testing_112014'!$A$5:$A$9</c:f>
              <c:numCache>
                <c:formatCode>0.0E+00</c:formatCode>
                <c:ptCount val="5"/>
                <c:pt idx="0">
                  <c:v>250000</c:v>
                </c:pt>
                <c:pt idx="1">
                  <c:v>25000</c:v>
                </c:pt>
                <c:pt idx="2">
                  <c:v>2500</c:v>
                </c:pt>
                <c:pt idx="3">
                  <c:v>250</c:v>
                </c:pt>
                <c:pt idx="4">
                  <c:v>25</c:v>
                </c:pt>
              </c:numCache>
            </c:numRef>
          </c:xVal>
          <c:yVal>
            <c:numRef>
              <c:f>'RTqPCR-testing_112014'!$G$5:$G$9</c:f>
              <c:numCache>
                <c:formatCode>0</c:formatCode>
                <c:ptCount val="5"/>
                <c:pt idx="0">
                  <c:v>212327.42499999999</c:v>
                </c:pt>
                <c:pt idx="1">
                  <c:v>25691.890500000001</c:v>
                </c:pt>
                <c:pt idx="2">
                  <c:v>2696.7645000000002</c:v>
                </c:pt>
                <c:pt idx="3">
                  <c:v>221.67932000000002</c:v>
                </c:pt>
                <c:pt idx="4">
                  <c:v>18.124971500000001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5CB-43CF-8E3A-A2449B1FC02F}"/>
            </c:ext>
          </c:extLst>
        </c:ser>
        <c:ser>
          <c:idx val="2"/>
          <c:order val="2"/>
          <c:tx>
            <c:v>PV1</c:v>
          </c:tx>
          <c:spPr>
            <a:ln w="28575">
              <a:noFill/>
            </a:ln>
          </c:spPr>
          <c:trendline>
            <c:spPr>
              <a:ln>
                <a:solidFill>
                  <a:srgbClr val="92D050"/>
                </a:solidFill>
                <a:prstDash val="dash"/>
              </a:ln>
            </c:spPr>
            <c:trendlineType val="power"/>
            <c:dispRSqr val="1"/>
            <c:dispEq val="1"/>
            <c:trendlineLbl>
              <c:layout>
                <c:manualLayout>
                  <c:x val="8.7222961645923303E-2"/>
                  <c:y val="0.34720207744732545"/>
                </c:manualLayout>
              </c:layout>
              <c:numFmt formatCode="General" sourceLinked="0"/>
            </c:trendlineLbl>
          </c:trendline>
          <c:xVal>
            <c:numRef>
              <c:f>'RTqPCR-testing_112014'!$A$5:$A$9</c:f>
              <c:numCache>
                <c:formatCode>0.0E+00</c:formatCode>
                <c:ptCount val="5"/>
                <c:pt idx="0">
                  <c:v>250000</c:v>
                </c:pt>
                <c:pt idx="1">
                  <c:v>25000</c:v>
                </c:pt>
                <c:pt idx="2">
                  <c:v>2500</c:v>
                </c:pt>
                <c:pt idx="3">
                  <c:v>250</c:v>
                </c:pt>
                <c:pt idx="4">
                  <c:v>25</c:v>
                </c:pt>
              </c:numCache>
            </c:numRef>
          </c:xVal>
          <c:yVal>
            <c:numRef>
              <c:f>'RTqPCR-testing_112014'!$J$5:$J$9</c:f>
              <c:numCache>
                <c:formatCode>0</c:formatCode>
                <c:ptCount val="5"/>
                <c:pt idx="0">
                  <c:v>157972.22499999998</c:v>
                </c:pt>
                <c:pt idx="1">
                  <c:v>18580.2255</c:v>
                </c:pt>
                <c:pt idx="2">
                  <c:v>2204.6988499999998</c:v>
                </c:pt>
                <c:pt idx="3">
                  <c:v>279.70274000000001</c:v>
                </c:pt>
                <c:pt idx="4">
                  <c:v>20.172286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5CB-43CF-8E3A-A2449B1FC02F}"/>
            </c:ext>
          </c:extLst>
        </c:ser>
        <c:ser>
          <c:idx val="3"/>
          <c:order val="3"/>
          <c:tx>
            <c:v>EV70</c:v>
          </c:tx>
          <c:spPr>
            <a:ln w="28575">
              <a:noFill/>
            </a:ln>
          </c:spPr>
          <c:trendline>
            <c:trendlineType val="power"/>
            <c:dispRSqr val="1"/>
            <c:dispEq val="1"/>
            <c:trendlineLbl>
              <c:layout>
                <c:manualLayout>
                  <c:x val="9.5343391753450205E-2"/>
                  <c:y val="0.48862029189026579"/>
                </c:manualLayout>
              </c:layout>
              <c:numFmt formatCode="General" sourceLinked="0"/>
            </c:trendlineLbl>
          </c:trendline>
          <c:xVal>
            <c:numRef>
              <c:f>'RTqPCR-testing_112014'!$A$5:$A$9</c:f>
              <c:numCache>
                <c:formatCode>0.0E+00</c:formatCode>
                <c:ptCount val="5"/>
                <c:pt idx="0">
                  <c:v>250000</c:v>
                </c:pt>
                <c:pt idx="1">
                  <c:v>25000</c:v>
                </c:pt>
                <c:pt idx="2">
                  <c:v>2500</c:v>
                </c:pt>
                <c:pt idx="3">
                  <c:v>250</c:v>
                </c:pt>
                <c:pt idx="4">
                  <c:v>25</c:v>
                </c:pt>
              </c:numCache>
            </c:numRef>
          </c:xVal>
          <c:yVal>
            <c:numRef>
              <c:f>'RTqPCR-testing_112014'!$M$5:$M$9</c:f>
              <c:numCache>
                <c:formatCode>0</c:formatCode>
                <c:ptCount val="5"/>
                <c:pt idx="0">
                  <c:v>217174.45</c:v>
                </c:pt>
                <c:pt idx="1">
                  <c:v>23304.623500000002</c:v>
                </c:pt>
                <c:pt idx="2">
                  <c:v>2629.4757</c:v>
                </c:pt>
                <c:pt idx="3">
                  <c:v>262.84304000000003</c:v>
                </c:pt>
                <c:pt idx="4">
                  <c:v>36.897678499999998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5CB-43CF-8E3A-A2449B1FC0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19547800"/>
        <c:axId val="419548192"/>
      </c:scatterChart>
      <c:valAx>
        <c:axId val="419547800"/>
        <c:scaling>
          <c:logBase val="10"/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Individual Virus Stock</a:t>
                </a:r>
              </a:p>
              <a:p>
                <a:pPr>
                  <a:defRPr/>
                </a:pPr>
                <a:r>
                  <a:rPr lang="en-US"/>
                  <a:t>Spiking level (genome copy/rxn)</a:t>
                </a:r>
              </a:p>
            </c:rich>
          </c:tx>
          <c:overlay val="0"/>
        </c:title>
        <c:numFmt formatCode="0.0E+00" sourceLinked="1"/>
        <c:majorTickMark val="out"/>
        <c:minorTickMark val="none"/>
        <c:tickLblPos val="nextTo"/>
        <c:crossAx val="419548192"/>
        <c:crosses val="autoZero"/>
        <c:crossBetween val="midCat"/>
      </c:valAx>
      <c:valAx>
        <c:axId val="419548192"/>
        <c:scaling>
          <c:logBase val="10"/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Combined  Stok</a:t>
                </a:r>
              </a:p>
              <a:p>
                <a:pPr>
                  <a:defRPr/>
                </a:pPr>
                <a:r>
                  <a:rPr lang="en-US"/>
                  <a:t>Spiking level (genome copy/rxn)</a:t>
                </a:r>
              </a:p>
            </c:rich>
          </c:tx>
          <c:overlay val="0"/>
        </c:title>
        <c:numFmt formatCode="0.0E+00" sourceLinked="0"/>
        <c:majorTickMark val="out"/>
        <c:minorTickMark val="none"/>
        <c:tickLblPos val="nextTo"/>
        <c:crossAx val="419547800"/>
        <c:crosses val="autoZero"/>
        <c:crossBetween val="midCat"/>
      </c:valAx>
    </c:plotArea>
    <c:legend>
      <c:legendPos val="r"/>
      <c:legendEntry>
        <c:idx val="4"/>
        <c:delete val="1"/>
      </c:legendEntry>
      <c:legendEntry>
        <c:idx val="5"/>
        <c:delete val="1"/>
      </c:legendEntry>
      <c:legendEntry>
        <c:idx val="6"/>
        <c:delete val="1"/>
      </c:legendEntry>
      <c:legendEntry>
        <c:idx val="7"/>
        <c:delete val="1"/>
      </c:legendEntry>
      <c:overlay val="0"/>
    </c:legend>
    <c:plotVisOnly val="1"/>
    <c:dispBlanksAs val="gap"/>
    <c:showDLblsOverMax val="0"/>
  </c:chart>
  <c:txPr>
    <a:bodyPr/>
    <a:lstStyle/>
    <a:p>
      <a:pPr>
        <a:defRPr sz="1100"/>
      </a:pPr>
      <a:endParaRPr lang="en-U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v>CVA10</c:v>
          </c:tx>
          <c:spPr>
            <a:ln w="28575">
              <a:noFill/>
            </a:ln>
          </c:spPr>
          <c:trendline>
            <c:spPr>
              <a:ln>
                <a:solidFill>
                  <a:schemeClr val="accent1"/>
                </a:solidFill>
                <a:prstDash val="dash"/>
              </a:ln>
            </c:spPr>
            <c:trendlineType val="power"/>
            <c:dispRSqr val="0"/>
            <c:dispEq val="0"/>
          </c:trendline>
          <c:xVal>
            <c:numRef>
              <c:f>'RTqPCR-testing_112014'!$A$5:$A$9</c:f>
              <c:numCache>
                <c:formatCode>0.0E+00</c:formatCode>
                <c:ptCount val="5"/>
                <c:pt idx="0">
                  <c:v>250000</c:v>
                </c:pt>
                <c:pt idx="1">
                  <c:v>25000</c:v>
                </c:pt>
                <c:pt idx="2">
                  <c:v>2500</c:v>
                </c:pt>
                <c:pt idx="3">
                  <c:v>250</c:v>
                </c:pt>
                <c:pt idx="4">
                  <c:v>25</c:v>
                </c:pt>
              </c:numCache>
            </c:numRef>
          </c:xVal>
          <c:yVal>
            <c:numRef>
              <c:f>'RTqPCR-testing_112014'!$D$5:$D$9</c:f>
              <c:numCache>
                <c:formatCode>0</c:formatCode>
                <c:ptCount val="5"/>
                <c:pt idx="0">
                  <c:v>94004.425000000003</c:v>
                </c:pt>
                <c:pt idx="1">
                  <c:v>13768.512500000001</c:v>
                </c:pt>
                <c:pt idx="2">
                  <c:v>1777.50675</c:v>
                </c:pt>
                <c:pt idx="3">
                  <c:v>198.204915</c:v>
                </c:pt>
                <c:pt idx="4">
                  <c:v>11.853508999999999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F79-408C-9A18-FC1EDAC61D0E}"/>
            </c:ext>
          </c:extLst>
        </c:ser>
        <c:ser>
          <c:idx val="1"/>
          <c:order val="1"/>
          <c:tx>
            <c:v>Echo30</c:v>
          </c:tx>
          <c:spPr>
            <a:ln w="28575">
              <a:noFill/>
            </a:ln>
          </c:spPr>
          <c:trendline>
            <c:spPr>
              <a:ln>
                <a:solidFill>
                  <a:srgbClr val="C00000"/>
                </a:solidFill>
                <a:prstDash val="dash"/>
              </a:ln>
            </c:spPr>
            <c:trendlineType val="power"/>
            <c:dispRSqr val="0"/>
            <c:dispEq val="0"/>
          </c:trendline>
          <c:xVal>
            <c:numRef>
              <c:f>'RTqPCR-testing_112014'!$A$5:$A$9</c:f>
              <c:numCache>
                <c:formatCode>0.0E+00</c:formatCode>
                <c:ptCount val="5"/>
                <c:pt idx="0">
                  <c:v>250000</c:v>
                </c:pt>
                <c:pt idx="1">
                  <c:v>25000</c:v>
                </c:pt>
                <c:pt idx="2">
                  <c:v>2500</c:v>
                </c:pt>
                <c:pt idx="3">
                  <c:v>250</c:v>
                </c:pt>
                <c:pt idx="4">
                  <c:v>25</c:v>
                </c:pt>
              </c:numCache>
            </c:numRef>
          </c:xVal>
          <c:yVal>
            <c:numRef>
              <c:f>'RTqPCR-testing_112014'!$G$5:$G$9</c:f>
              <c:numCache>
                <c:formatCode>0</c:formatCode>
                <c:ptCount val="5"/>
                <c:pt idx="0">
                  <c:v>212327.42499999999</c:v>
                </c:pt>
                <c:pt idx="1">
                  <c:v>25691.890500000001</c:v>
                </c:pt>
                <c:pt idx="2">
                  <c:v>2696.7645000000002</c:v>
                </c:pt>
                <c:pt idx="3">
                  <c:v>221.67932000000002</c:v>
                </c:pt>
                <c:pt idx="4">
                  <c:v>18.124971500000001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F79-408C-9A18-FC1EDAC61D0E}"/>
            </c:ext>
          </c:extLst>
        </c:ser>
        <c:ser>
          <c:idx val="2"/>
          <c:order val="2"/>
          <c:tx>
            <c:v>PV1</c:v>
          </c:tx>
          <c:spPr>
            <a:ln w="28575">
              <a:noFill/>
            </a:ln>
          </c:spPr>
          <c:trendline>
            <c:spPr>
              <a:ln>
                <a:solidFill>
                  <a:srgbClr val="92D050"/>
                </a:solidFill>
                <a:prstDash val="dash"/>
              </a:ln>
            </c:spPr>
            <c:trendlineType val="power"/>
            <c:dispRSqr val="0"/>
            <c:dispEq val="0"/>
          </c:trendline>
          <c:xVal>
            <c:numRef>
              <c:f>'RTqPCR-testing_112014'!$A$5:$A$9</c:f>
              <c:numCache>
                <c:formatCode>0.0E+00</c:formatCode>
                <c:ptCount val="5"/>
                <c:pt idx="0">
                  <c:v>250000</c:v>
                </c:pt>
                <c:pt idx="1">
                  <c:v>25000</c:v>
                </c:pt>
                <c:pt idx="2">
                  <c:v>2500</c:v>
                </c:pt>
                <c:pt idx="3">
                  <c:v>250</c:v>
                </c:pt>
                <c:pt idx="4">
                  <c:v>25</c:v>
                </c:pt>
              </c:numCache>
            </c:numRef>
          </c:xVal>
          <c:yVal>
            <c:numRef>
              <c:f>'RTqPCR-testing_112014'!$J$5:$J$9</c:f>
              <c:numCache>
                <c:formatCode>0</c:formatCode>
                <c:ptCount val="5"/>
                <c:pt idx="0">
                  <c:v>157972.22499999998</c:v>
                </c:pt>
                <c:pt idx="1">
                  <c:v>18580.2255</c:v>
                </c:pt>
                <c:pt idx="2">
                  <c:v>2204.6988499999998</c:v>
                </c:pt>
                <c:pt idx="3">
                  <c:v>279.70274000000001</c:v>
                </c:pt>
                <c:pt idx="4">
                  <c:v>20.172286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F79-408C-9A18-FC1EDAC61D0E}"/>
            </c:ext>
          </c:extLst>
        </c:ser>
        <c:ser>
          <c:idx val="3"/>
          <c:order val="3"/>
          <c:tx>
            <c:v>EV70</c:v>
          </c:tx>
          <c:spPr>
            <a:ln w="28575">
              <a:noFill/>
            </a:ln>
          </c:spPr>
          <c:trendline>
            <c:trendlineType val="power"/>
            <c:dispRSqr val="0"/>
            <c:dispEq val="0"/>
          </c:trendline>
          <c:xVal>
            <c:numRef>
              <c:f>'RTqPCR-testing_112014'!$A$5:$A$9</c:f>
              <c:numCache>
                <c:formatCode>0.0E+00</c:formatCode>
                <c:ptCount val="5"/>
                <c:pt idx="0">
                  <c:v>250000</c:v>
                </c:pt>
                <c:pt idx="1">
                  <c:v>25000</c:v>
                </c:pt>
                <c:pt idx="2">
                  <c:v>2500</c:v>
                </c:pt>
                <c:pt idx="3">
                  <c:v>250</c:v>
                </c:pt>
                <c:pt idx="4">
                  <c:v>25</c:v>
                </c:pt>
              </c:numCache>
            </c:numRef>
          </c:xVal>
          <c:yVal>
            <c:numRef>
              <c:f>'RTqPCR-testing_112014'!$M$5:$M$9</c:f>
              <c:numCache>
                <c:formatCode>0</c:formatCode>
                <c:ptCount val="5"/>
                <c:pt idx="0">
                  <c:v>217174.45</c:v>
                </c:pt>
                <c:pt idx="1">
                  <c:v>23304.623500000002</c:v>
                </c:pt>
                <c:pt idx="2">
                  <c:v>2629.4757</c:v>
                </c:pt>
                <c:pt idx="3">
                  <c:v>262.84304000000003</c:v>
                </c:pt>
                <c:pt idx="4">
                  <c:v>36.897678499999998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F79-408C-9A18-FC1EDAC61D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19547800"/>
        <c:axId val="419548192"/>
      </c:scatterChart>
      <c:valAx>
        <c:axId val="419547800"/>
        <c:scaling>
          <c:logBase val="10"/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Individual virus stock (MPN/rxn)</a:t>
                </a:r>
              </a:p>
            </c:rich>
          </c:tx>
          <c:overlay val="0"/>
        </c:title>
        <c:numFmt formatCode="0.0E+00" sourceLinked="1"/>
        <c:majorTickMark val="out"/>
        <c:minorTickMark val="none"/>
        <c:tickLblPos val="nextTo"/>
        <c:crossAx val="419548192"/>
        <c:crosses val="autoZero"/>
        <c:crossBetween val="midCat"/>
      </c:valAx>
      <c:valAx>
        <c:axId val="419548192"/>
        <c:scaling>
          <c:logBase val="10"/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Mixed virus stok (MPN/rxn)</a:t>
                </a:r>
              </a:p>
            </c:rich>
          </c:tx>
          <c:overlay val="0"/>
        </c:title>
        <c:numFmt formatCode="0.0E+00" sourceLinked="0"/>
        <c:majorTickMark val="out"/>
        <c:minorTickMark val="none"/>
        <c:tickLblPos val="nextTo"/>
        <c:crossAx val="419547800"/>
        <c:crosses val="autoZero"/>
        <c:crossBetween val="midCat"/>
      </c:valAx>
    </c:plotArea>
    <c:legend>
      <c:legendPos val="r"/>
      <c:legendEntry>
        <c:idx val="4"/>
        <c:delete val="1"/>
      </c:legendEntry>
      <c:legendEntry>
        <c:idx val="5"/>
        <c:delete val="1"/>
      </c:legendEntry>
      <c:legendEntry>
        <c:idx val="6"/>
        <c:delete val="1"/>
      </c:legendEntry>
      <c:legendEntry>
        <c:idx val="7"/>
        <c:delete val="1"/>
      </c:legendEntry>
      <c:overlay val="0"/>
    </c:legend>
    <c:plotVisOnly val="1"/>
    <c:dispBlanksAs val="gap"/>
    <c:showDLblsOverMax val="0"/>
  </c:chart>
  <c:txPr>
    <a:bodyPr/>
    <a:lstStyle/>
    <a:p>
      <a:pPr>
        <a:defRPr sz="1100"/>
      </a:pPr>
      <a:endParaRPr lang="en-U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'[1]CB_2nd demo_042214'!$D$17</c:f>
              <c:strCache>
                <c:ptCount val="1"/>
                <c:pt idx="0">
                  <c:v>100000</c:v>
                </c:pt>
              </c:strCache>
            </c:strRef>
          </c:tx>
          <c:spPr>
            <a:ln w="28575">
              <a:noFill/>
            </a:ln>
          </c:spPr>
          <c:trendline>
            <c:trendlineType val="linear"/>
            <c:intercept val="0"/>
            <c:dispRSqr val="1"/>
            <c:dispEq val="1"/>
            <c:trendlineLbl>
              <c:layout>
                <c:manualLayout>
                  <c:x val="8.9297301089034302E-4"/>
                  <c:y val="7.3897393260625055E-2"/>
                </c:manualLayout>
              </c:layout>
              <c:numFmt formatCode="General" sourceLinked="0"/>
            </c:trendlineLbl>
          </c:trendline>
          <c:xVal>
            <c:numRef>
              <c:f>'ICC-qPCR_050914'!$C$67:$C$70</c:f>
              <c:numCache>
                <c:formatCode>0</c:formatCode>
                <c:ptCount val="4"/>
                <c:pt idx="0">
                  <c:v>146606403.80000001</c:v>
                </c:pt>
                <c:pt idx="1">
                  <c:v>20954720.780000001</c:v>
                </c:pt>
                <c:pt idx="2">
                  <c:v>2099035.5529999998</c:v>
                </c:pt>
                <c:pt idx="3">
                  <c:v>179873.28279999999</c:v>
                </c:pt>
              </c:numCache>
            </c:numRef>
          </c:xVal>
          <c:yVal>
            <c:numRef>
              <c:f>'ICC-qPCR_050914'!$D$67:$D$70</c:f>
              <c:numCache>
                <c:formatCode>General</c:formatCode>
                <c:ptCount val="4"/>
                <c:pt idx="0">
                  <c:v>250000</c:v>
                </c:pt>
                <c:pt idx="1">
                  <c:v>25000</c:v>
                </c:pt>
                <c:pt idx="2">
                  <c:v>2500</c:v>
                </c:pt>
                <c:pt idx="3">
                  <c:v>250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238-461E-8FB8-19DDC970E9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1260632"/>
        <c:axId val="421261024"/>
      </c:scatterChart>
      <c:valAx>
        <c:axId val="421260632"/>
        <c:scaling>
          <c:orientation val="minMax"/>
        </c:scaling>
        <c:delete val="0"/>
        <c:axPos val="b"/>
        <c:numFmt formatCode="0.0E+00" sourceLinked="0"/>
        <c:majorTickMark val="out"/>
        <c:minorTickMark val="none"/>
        <c:tickLblPos val="nextTo"/>
        <c:crossAx val="421261024"/>
        <c:crossesAt val="1.0000000000000179E-5"/>
        <c:crossBetween val="midCat"/>
      </c:valAx>
      <c:valAx>
        <c:axId val="421261024"/>
        <c:scaling>
          <c:logBase val="10"/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2126063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000000000000733" l="0.70000000000000062" r="0.70000000000000062" t="0.7500000000000073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'[1]CB_2nd demo_042214'!$D$17</c:f>
              <c:strCache>
                <c:ptCount val="1"/>
                <c:pt idx="0">
                  <c:v>100000</c:v>
                </c:pt>
              </c:strCache>
            </c:strRef>
          </c:tx>
          <c:spPr>
            <a:ln w="28575">
              <a:noFill/>
            </a:ln>
          </c:spPr>
          <c:trendline>
            <c:trendlineType val="linear"/>
            <c:intercept val="0"/>
            <c:dispRSqr val="1"/>
            <c:dispEq val="1"/>
            <c:trendlineLbl>
              <c:layout>
                <c:manualLayout>
                  <c:x val="8.9297301089034367E-4"/>
                  <c:y val="7.3897393260625083E-2"/>
                </c:manualLayout>
              </c:layout>
              <c:numFmt formatCode="General" sourceLinked="0"/>
            </c:trendlineLbl>
          </c:trendline>
          <c:xVal>
            <c:numRef>
              <c:f>'ICC-qPCR_050914'!$C$92:$C$95</c:f>
              <c:numCache>
                <c:formatCode>0</c:formatCode>
                <c:ptCount val="4"/>
                <c:pt idx="0">
                  <c:v>324308.08749999997</c:v>
                </c:pt>
                <c:pt idx="1">
                  <c:v>17234.172999999999</c:v>
                </c:pt>
                <c:pt idx="2">
                  <c:v>1669.0200666666667</c:v>
                </c:pt>
                <c:pt idx="3">
                  <c:v>66.383729500000001</c:v>
                </c:pt>
              </c:numCache>
            </c:numRef>
          </c:xVal>
          <c:yVal>
            <c:numRef>
              <c:f>'ICC-qPCR_050914'!$D$92:$D$95</c:f>
              <c:numCache>
                <c:formatCode>General</c:formatCode>
                <c:ptCount val="4"/>
                <c:pt idx="0">
                  <c:v>280000</c:v>
                </c:pt>
                <c:pt idx="1">
                  <c:v>28000</c:v>
                </c:pt>
                <c:pt idx="2">
                  <c:v>2800</c:v>
                </c:pt>
                <c:pt idx="3">
                  <c:v>280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A3A-4AB9-AA30-29CE65257D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1261808"/>
        <c:axId val="421262200"/>
      </c:scatterChart>
      <c:valAx>
        <c:axId val="421261808"/>
        <c:scaling>
          <c:orientation val="minMax"/>
        </c:scaling>
        <c:delete val="0"/>
        <c:axPos val="b"/>
        <c:numFmt formatCode="0.0E+00" sourceLinked="0"/>
        <c:majorTickMark val="out"/>
        <c:minorTickMark val="none"/>
        <c:tickLblPos val="nextTo"/>
        <c:crossAx val="421262200"/>
        <c:crossesAt val="1.0000000000000185E-5"/>
        <c:crossBetween val="midCat"/>
      </c:valAx>
      <c:valAx>
        <c:axId val="421262200"/>
        <c:scaling>
          <c:logBase val="10"/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212618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000000000000755" l="0.70000000000000062" r="0.70000000000000062" t="0.750000000000007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'ICC-qPCR_050914'!$A$102</c:f>
              <c:strCache>
                <c:ptCount val="1"/>
                <c:pt idx="0">
                  <c:v>Combined stocks</c:v>
                </c:pt>
              </c:strCache>
            </c:strRef>
          </c:tx>
          <c:spPr>
            <a:ln w="28575">
              <a:noFill/>
            </a:ln>
          </c:spPr>
          <c:trendline>
            <c:trendlineType val="linear"/>
            <c:intercept val="0"/>
            <c:dispRSqr val="1"/>
            <c:dispEq val="1"/>
            <c:trendlineLbl>
              <c:numFmt formatCode="General" sourceLinked="0"/>
            </c:trendlineLbl>
          </c:trendline>
          <c:xVal>
            <c:numRef>
              <c:f>'ICC-qPCR_050914'!$C$119:$C$122</c:f>
              <c:numCache>
                <c:formatCode>0</c:formatCode>
                <c:ptCount val="4"/>
                <c:pt idx="0">
                  <c:v>5790188.5399999991</c:v>
                </c:pt>
                <c:pt idx="1">
                  <c:v>350460.576</c:v>
                </c:pt>
                <c:pt idx="2">
                  <c:v>32088.059900000004</c:v>
                </c:pt>
                <c:pt idx="3">
                  <c:v>2511.577084</c:v>
                </c:pt>
              </c:numCache>
            </c:numRef>
          </c:xVal>
          <c:yVal>
            <c:numRef>
              <c:f>'ICC-qPCR_050914'!$D$119:$D$122</c:f>
              <c:numCache>
                <c:formatCode>General</c:formatCode>
                <c:ptCount val="4"/>
                <c:pt idx="0">
                  <c:v>28000</c:v>
                </c:pt>
                <c:pt idx="1">
                  <c:v>2800</c:v>
                </c:pt>
                <c:pt idx="2">
                  <c:v>280</c:v>
                </c:pt>
                <c:pt idx="3">
                  <c:v>28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A53-48C5-97FC-C88CC8611B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1263376"/>
        <c:axId val="421263768"/>
      </c:scatterChart>
      <c:valAx>
        <c:axId val="421263376"/>
        <c:scaling>
          <c:orientation val="minMax"/>
        </c:scaling>
        <c:delete val="0"/>
        <c:axPos val="b"/>
        <c:numFmt formatCode="0.0E+00" sourceLinked="0"/>
        <c:majorTickMark val="out"/>
        <c:minorTickMark val="none"/>
        <c:tickLblPos val="nextTo"/>
        <c:crossAx val="421263768"/>
        <c:crossesAt val="1.0000000000000172E-5"/>
        <c:crossBetween val="midCat"/>
      </c:valAx>
      <c:valAx>
        <c:axId val="421263768"/>
        <c:scaling>
          <c:logBase val="10"/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2126337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000000000000711" l="0.70000000000000062" r="0.70000000000000062" t="0.750000000000007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'ICC-qPCR_050914'!$A$130</c:f>
              <c:strCache>
                <c:ptCount val="1"/>
                <c:pt idx="0">
                  <c:v>Echo30</c:v>
                </c:pt>
              </c:strCache>
            </c:strRef>
          </c:tx>
          <c:spPr>
            <a:ln w="28575">
              <a:noFill/>
            </a:ln>
          </c:spPr>
          <c:trendline>
            <c:trendlineType val="linear"/>
            <c:intercept val="0"/>
            <c:dispRSqr val="1"/>
            <c:dispEq val="1"/>
            <c:trendlineLbl>
              <c:numFmt formatCode="General" sourceLinked="0"/>
            </c:trendlineLbl>
          </c:trendline>
          <c:xVal>
            <c:numRef>
              <c:f>'ICC-qPCR_050914'!$C$145:$C$148</c:f>
              <c:numCache>
                <c:formatCode>0</c:formatCode>
                <c:ptCount val="4"/>
                <c:pt idx="0">
                  <c:v>117055.88400000001</c:v>
                </c:pt>
                <c:pt idx="1">
                  <c:v>6861.8617000000004</c:v>
                </c:pt>
                <c:pt idx="2">
                  <c:v>182.41405000000003</c:v>
                </c:pt>
                <c:pt idx="3">
                  <c:v>10</c:v>
                </c:pt>
              </c:numCache>
            </c:numRef>
          </c:xVal>
          <c:yVal>
            <c:numRef>
              <c:f>'ICC-qPCR_050914'!$D$145:$D$148</c:f>
              <c:numCache>
                <c:formatCode>General</c:formatCode>
                <c:ptCount val="4"/>
                <c:pt idx="0">
                  <c:v>250000</c:v>
                </c:pt>
                <c:pt idx="1">
                  <c:v>25000</c:v>
                </c:pt>
                <c:pt idx="2">
                  <c:v>2500</c:v>
                </c:pt>
                <c:pt idx="3">
                  <c:v>250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233-4DDC-ACE4-D69B8EC02B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1264160"/>
        <c:axId val="421871248"/>
      </c:scatterChart>
      <c:valAx>
        <c:axId val="421264160"/>
        <c:scaling>
          <c:orientation val="minMax"/>
        </c:scaling>
        <c:delete val="0"/>
        <c:axPos val="b"/>
        <c:numFmt formatCode="0.0E+00" sourceLinked="0"/>
        <c:majorTickMark val="out"/>
        <c:minorTickMark val="none"/>
        <c:tickLblPos val="nextTo"/>
        <c:crossAx val="421871248"/>
        <c:crossesAt val="1.0000000000000179E-5"/>
        <c:crossBetween val="midCat"/>
      </c:valAx>
      <c:valAx>
        <c:axId val="421871248"/>
        <c:scaling>
          <c:logBase val="10"/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21264160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000000000000733" l="0.70000000000000062" r="0.70000000000000062" t="0.7500000000000073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'ICC-qPCR_050914'!$A$155</c:f>
              <c:strCache>
                <c:ptCount val="1"/>
                <c:pt idx="0">
                  <c:v>PV1</c:v>
                </c:pt>
              </c:strCache>
            </c:strRef>
          </c:tx>
          <c:spPr>
            <a:ln w="28575">
              <a:noFill/>
            </a:ln>
          </c:spPr>
          <c:trendline>
            <c:trendlineType val="linear"/>
            <c:intercept val="0"/>
            <c:dispRSqr val="1"/>
            <c:dispEq val="1"/>
            <c:trendlineLbl>
              <c:layout>
                <c:manualLayout>
                  <c:x val="8.9297301089034367E-4"/>
                  <c:y val="7.3897393260625083E-2"/>
                </c:manualLayout>
              </c:layout>
              <c:numFmt formatCode="General" sourceLinked="0"/>
            </c:trendlineLbl>
          </c:trendline>
          <c:xVal>
            <c:numRef>
              <c:f>'ICC-qPCR_050914'!$C$171:$C$173</c:f>
              <c:numCache>
                <c:formatCode>0</c:formatCode>
                <c:ptCount val="3"/>
                <c:pt idx="0">
                  <c:v>18112868.73</c:v>
                </c:pt>
                <c:pt idx="1">
                  <c:v>3226187.4930000002</c:v>
                </c:pt>
                <c:pt idx="2">
                  <c:v>23238.6253</c:v>
                </c:pt>
              </c:numCache>
            </c:numRef>
          </c:xVal>
          <c:yVal>
            <c:numRef>
              <c:f>'ICC-qPCR_050914'!$D$171:$D$173</c:f>
              <c:numCache>
                <c:formatCode>General</c:formatCode>
                <c:ptCount val="3"/>
                <c:pt idx="0">
                  <c:v>25000</c:v>
                </c:pt>
                <c:pt idx="1">
                  <c:v>2500</c:v>
                </c:pt>
                <c:pt idx="2">
                  <c:v>250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A94-481C-80C4-DD7915C2B1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1872032"/>
        <c:axId val="421872424"/>
      </c:scatterChart>
      <c:valAx>
        <c:axId val="421872032"/>
        <c:scaling>
          <c:orientation val="minMax"/>
        </c:scaling>
        <c:delete val="0"/>
        <c:axPos val="b"/>
        <c:numFmt formatCode="0.0E+00" sourceLinked="0"/>
        <c:majorTickMark val="out"/>
        <c:minorTickMark val="none"/>
        <c:tickLblPos val="nextTo"/>
        <c:crossAx val="421872424"/>
        <c:crossesAt val="1.0000000000000185E-5"/>
        <c:crossBetween val="midCat"/>
      </c:valAx>
      <c:valAx>
        <c:axId val="421872424"/>
        <c:scaling>
          <c:logBase val="10"/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2187203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000000000000755" l="0.70000000000000062" r="0.70000000000000062" t="0.750000000000007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'ICC-qPCR_050914'!$A$180</c:f>
              <c:strCache>
                <c:ptCount val="1"/>
                <c:pt idx="0">
                  <c:v>EV70</c:v>
                </c:pt>
              </c:strCache>
            </c:strRef>
          </c:tx>
          <c:spPr>
            <a:ln w="28575">
              <a:noFill/>
            </a:ln>
          </c:spPr>
          <c:trendline>
            <c:trendlineType val="linear"/>
            <c:intercept val="0"/>
            <c:dispRSqr val="1"/>
            <c:dispEq val="1"/>
            <c:trendlineLbl>
              <c:layout>
                <c:manualLayout>
                  <c:x val="8.9297301089034443E-4"/>
                  <c:y val="7.389739326062511E-2"/>
                </c:manualLayout>
              </c:layout>
              <c:numFmt formatCode="General" sourceLinked="0"/>
            </c:trendlineLbl>
          </c:trendline>
          <c:xVal>
            <c:numRef>
              <c:f>'ICC-qPCR_050914'!$C$195:$C$198</c:f>
              <c:numCache>
                <c:formatCode>0</c:formatCode>
                <c:ptCount val="4"/>
                <c:pt idx="0">
                  <c:v>322669.17800000001</c:v>
                </c:pt>
                <c:pt idx="1">
                  <c:v>26744.341700000001</c:v>
                </c:pt>
                <c:pt idx="2">
                  <c:v>2553.3175733333333</c:v>
                </c:pt>
                <c:pt idx="3">
                  <c:v>415.57071999999994</c:v>
                </c:pt>
              </c:numCache>
            </c:numRef>
          </c:xVal>
          <c:yVal>
            <c:numRef>
              <c:f>'ICC-qPCR_050914'!$D$195:$D$198</c:f>
              <c:numCache>
                <c:formatCode>General</c:formatCode>
                <c:ptCount val="4"/>
                <c:pt idx="0">
                  <c:v>280000</c:v>
                </c:pt>
                <c:pt idx="1">
                  <c:v>28000</c:v>
                </c:pt>
                <c:pt idx="2">
                  <c:v>2800</c:v>
                </c:pt>
                <c:pt idx="3">
                  <c:v>280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DF5-4E1E-950E-ED2F9925CB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1873208"/>
        <c:axId val="421873600"/>
      </c:scatterChart>
      <c:valAx>
        <c:axId val="421873208"/>
        <c:scaling>
          <c:orientation val="minMax"/>
        </c:scaling>
        <c:delete val="0"/>
        <c:axPos val="b"/>
        <c:numFmt formatCode="0.0E+00" sourceLinked="0"/>
        <c:majorTickMark val="out"/>
        <c:minorTickMark val="none"/>
        <c:tickLblPos val="nextTo"/>
        <c:crossAx val="421873600"/>
        <c:crossesAt val="1.0000000000000189E-5"/>
        <c:crossBetween val="midCat"/>
      </c:valAx>
      <c:valAx>
        <c:axId val="421873600"/>
        <c:scaling>
          <c:logBase val="10"/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218732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000000000000777" l="0.70000000000000062" r="0.70000000000000062" t="0.75000000000000777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Mixed stocks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'ICC-qPCR_050914'!$A$104</c:f>
              <c:strCache>
                <c:ptCount val="1"/>
                <c:pt idx="0">
                  <c:v>CVA10</c:v>
                </c:pt>
              </c:strCache>
            </c:strRef>
          </c:tx>
          <c:spPr>
            <a:ln w="28575">
              <a:noFill/>
            </a:ln>
          </c:spPr>
          <c:trendline>
            <c:trendlineType val="power"/>
            <c:dispRSqr val="1"/>
            <c:dispEq val="1"/>
            <c:trendlineLbl>
              <c:numFmt formatCode="General" sourceLinked="0"/>
            </c:trendlineLbl>
          </c:trendline>
          <c:xVal>
            <c:numRef>
              <c:f>'ICC-qPCR_050914'!$C$119:$C$122</c:f>
              <c:numCache>
                <c:formatCode>0</c:formatCode>
                <c:ptCount val="4"/>
                <c:pt idx="0">
                  <c:v>5790188.5399999991</c:v>
                </c:pt>
                <c:pt idx="1">
                  <c:v>350460.576</c:v>
                </c:pt>
                <c:pt idx="2">
                  <c:v>32088.059900000004</c:v>
                </c:pt>
                <c:pt idx="3">
                  <c:v>2511.577084</c:v>
                </c:pt>
              </c:numCache>
            </c:numRef>
          </c:xVal>
          <c:yVal>
            <c:numRef>
              <c:f>'ICC-qPCR_050914'!$D$119:$D$122</c:f>
              <c:numCache>
                <c:formatCode>General</c:formatCode>
                <c:ptCount val="4"/>
                <c:pt idx="0">
                  <c:v>28000</c:v>
                </c:pt>
                <c:pt idx="1">
                  <c:v>2800</c:v>
                </c:pt>
                <c:pt idx="2">
                  <c:v>280</c:v>
                </c:pt>
                <c:pt idx="3">
                  <c:v>28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F4A-40E5-8FD7-E8ACD1F23F83}"/>
            </c:ext>
          </c:extLst>
        </c:ser>
        <c:ser>
          <c:idx val="1"/>
          <c:order val="1"/>
          <c:tx>
            <c:strRef>
              <c:f>'ICC-qPCR_050914'!$A$130</c:f>
              <c:strCache>
                <c:ptCount val="1"/>
                <c:pt idx="0">
                  <c:v>Echo30</c:v>
                </c:pt>
              </c:strCache>
            </c:strRef>
          </c:tx>
          <c:spPr>
            <a:ln w="28575">
              <a:noFill/>
            </a:ln>
          </c:spPr>
          <c:xVal>
            <c:numRef>
              <c:f>'ICC-qPCR_050914'!$C$145:$C$148</c:f>
              <c:numCache>
                <c:formatCode>0</c:formatCode>
                <c:ptCount val="4"/>
                <c:pt idx="0">
                  <c:v>117055.88400000001</c:v>
                </c:pt>
                <c:pt idx="1">
                  <c:v>6861.8617000000004</c:v>
                </c:pt>
                <c:pt idx="2">
                  <c:v>182.41405000000003</c:v>
                </c:pt>
                <c:pt idx="3">
                  <c:v>10</c:v>
                </c:pt>
              </c:numCache>
            </c:numRef>
          </c:xVal>
          <c:yVal>
            <c:numRef>
              <c:f>'ICC-qPCR_050914'!$D$145:$D$148</c:f>
              <c:numCache>
                <c:formatCode>General</c:formatCode>
                <c:ptCount val="4"/>
                <c:pt idx="0">
                  <c:v>250000</c:v>
                </c:pt>
                <c:pt idx="1">
                  <c:v>25000</c:v>
                </c:pt>
                <c:pt idx="2">
                  <c:v>2500</c:v>
                </c:pt>
                <c:pt idx="3">
                  <c:v>250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F4A-40E5-8FD7-E8ACD1F23F83}"/>
            </c:ext>
          </c:extLst>
        </c:ser>
        <c:ser>
          <c:idx val="2"/>
          <c:order val="2"/>
          <c:tx>
            <c:strRef>
              <c:f>'ICC-qPCR_050914'!$A$155</c:f>
              <c:strCache>
                <c:ptCount val="1"/>
                <c:pt idx="0">
                  <c:v>PV1</c:v>
                </c:pt>
              </c:strCache>
            </c:strRef>
          </c:tx>
          <c:spPr>
            <a:ln w="28575">
              <a:noFill/>
            </a:ln>
          </c:spPr>
          <c:xVal>
            <c:numRef>
              <c:f>'ICC-qPCR_050914'!$C$170:$C$173</c:f>
              <c:numCache>
                <c:formatCode>0</c:formatCode>
                <c:ptCount val="4"/>
                <c:pt idx="0">
                  <c:v>51380948.299999997</c:v>
                </c:pt>
                <c:pt idx="1">
                  <c:v>18112868.73</c:v>
                </c:pt>
                <c:pt idx="2">
                  <c:v>3226187.4930000002</c:v>
                </c:pt>
                <c:pt idx="3">
                  <c:v>23238.6253</c:v>
                </c:pt>
              </c:numCache>
            </c:numRef>
          </c:xVal>
          <c:yVal>
            <c:numRef>
              <c:f>'ICC-qPCR_050914'!$D$170:$D$173</c:f>
              <c:numCache>
                <c:formatCode>General</c:formatCode>
                <c:ptCount val="4"/>
                <c:pt idx="0">
                  <c:v>250000</c:v>
                </c:pt>
                <c:pt idx="1">
                  <c:v>25000</c:v>
                </c:pt>
                <c:pt idx="2">
                  <c:v>2500</c:v>
                </c:pt>
                <c:pt idx="3">
                  <c:v>250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BF4A-40E5-8FD7-E8ACD1F23F83}"/>
            </c:ext>
          </c:extLst>
        </c:ser>
        <c:ser>
          <c:idx val="3"/>
          <c:order val="3"/>
          <c:tx>
            <c:strRef>
              <c:f>'ICC-qPCR_050914'!$A$180</c:f>
              <c:strCache>
                <c:ptCount val="1"/>
                <c:pt idx="0">
                  <c:v>EV70</c:v>
                </c:pt>
              </c:strCache>
            </c:strRef>
          </c:tx>
          <c:spPr>
            <a:ln w="28575">
              <a:noFill/>
            </a:ln>
          </c:spPr>
          <c:xVal>
            <c:numRef>
              <c:f>'ICC-qPCR_050914'!$C$195:$C$198</c:f>
              <c:numCache>
                <c:formatCode>0</c:formatCode>
                <c:ptCount val="4"/>
                <c:pt idx="0">
                  <c:v>322669.17800000001</c:v>
                </c:pt>
                <c:pt idx="1">
                  <c:v>26744.341700000001</c:v>
                </c:pt>
                <c:pt idx="2">
                  <c:v>2553.3175733333333</c:v>
                </c:pt>
                <c:pt idx="3">
                  <c:v>415.57071999999994</c:v>
                </c:pt>
              </c:numCache>
            </c:numRef>
          </c:xVal>
          <c:yVal>
            <c:numRef>
              <c:f>'ICC-qPCR_050914'!$D$195:$D$198</c:f>
              <c:numCache>
                <c:formatCode>General</c:formatCode>
                <c:ptCount val="4"/>
                <c:pt idx="0">
                  <c:v>280000</c:v>
                </c:pt>
                <c:pt idx="1">
                  <c:v>28000</c:v>
                </c:pt>
                <c:pt idx="2">
                  <c:v>2800</c:v>
                </c:pt>
                <c:pt idx="3">
                  <c:v>280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BF4A-40E5-8FD7-E8ACD1F23F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1263376"/>
        <c:axId val="421263768"/>
      </c:scatterChart>
      <c:valAx>
        <c:axId val="421263376"/>
        <c:scaling>
          <c:logBase val="10"/>
          <c:orientation val="minMax"/>
        </c:scaling>
        <c:delete val="0"/>
        <c:axPos val="b"/>
        <c:numFmt formatCode="0.0E+00" sourceLinked="0"/>
        <c:majorTickMark val="out"/>
        <c:minorTickMark val="none"/>
        <c:tickLblPos val="nextTo"/>
        <c:crossAx val="421263768"/>
        <c:crossesAt val="1.0000000000000172E-5"/>
        <c:crossBetween val="midCat"/>
      </c:valAx>
      <c:valAx>
        <c:axId val="421263768"/>
        <c:scaling>
          <c:logBase val="10"/>
          <c:orientation val="minMax"/>
        </c:scaling>
        <c:delete val="0"/>
        <c:axPos val="l"/>
        <c:majorGridlines/>
        <c:numFmt formatCode="0.0E+00" sourceLinked="0"/>
        <c:majorTickMark val="out"/>
        <c:minorTickMark val="none"/>
        <c:tickLblPos val="nextTo"/>
        <c:crossAx val="421263376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711" l="0.70000000000000062" r="0.70000000000000062" t="0.75000000000000711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0.xml"/><Relationship Id="rId13" Type="http://schemas.openxmlformats.org/officeDocument/2006/relationships/chart" Target="../charts/chart25.xml"/><Relationship Id="rId3" Type="http://schemas.openxmlformats.org/officeDocument/2006/relationships/chart" Target="../charts/chart15.xml"/><Relationship Id="rId7" Type="http://schemas.openxmlformats.org/officeDocument/2006/relationships/chart" Target="../charts/chart19.xml"/><Relationship Id="rId12" Type="http://schemas.openxmlformats.org/officeDocument/2006/relationships/chart" Target="../charts/chart24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Relationship Id="rId6" Type="http://schemas.openxmlformats.org/officeDocument/2006/relationships/chart" Target="../charts/chart18.xml"/><Relationship Id="rId11" Type="http://schemas.openxmlformats.org/officeDocument/2006/relationships/chart" Target="../charts/chart23.xml"/><Relationship Id="rId5" Type="http://schemas.openxmlformats.org/officeDocument/2006/relationships/chart" Target="../charts/chart17.xml"/><Relationship Id="rId15" Type="http://schemas.openxmlformats.org/officeDocument/2006/relationships/chart" Target="../charts/chart27.xml"/><Relationship Id="rId10" Type="http://schemas.openxmlformats.org/officeDocument/2006/relationships/chart" Target="../charts/chart22.xml"/><Relationship Id="rId4" Type="http://schemas.openxmlformats.org/officeDocument/2006/relationships/chart" Target="../charts/chart16.xml"/><Relationship Id="rId9" Type="http://schemas.openxmlformats.org/officeDocument/2006/relationships/chart" Target="../charts/chart21.xml"/><Relationship Id="rId14" Type="http://schemas.openxmlformats.org/officeDocument/2006/relationships/chart" Target="../charts/chart26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9.xml"/><Relationship Id="rId1" Type="http://schemas.openxmlformats.org/officeDocument/2006/relationships/chart" Target="../charts/chart2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200025</xdr:colOff>
      <xdr:row>12</xdr:row>
      <xdr:rowOff>69851</xdr:rowOff>
    </xdr:from>
    <xdr:to>
      <xdr:col>12</xdr:col>
      <xdr:colOff>209550</xdr:colOff>
      <xdr:row>23</xdr:row>
      <xdr:rowOff>1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200025</xdr:colOff>
      <xdr:row>38</xdr:row>
      <xdr:rowOff>69851</xdr:rowOff>
    </xdr:from>
    <xdr:to>
      <xdr:col>12</xdr:col>
      <xdr:colOff>209550</xdr:colOff>
      <xdr:row>49</xdr:row>
      <xdr:rowOff>1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200025</xdr:colOff>
      <xdr:row>63</xdr:row>
      <xdr:rowOff>69851</xdr:rowOff>
    </xdr:from>
    <xdr:to>
      <xdr:col>12</xdr:col>
      <xdr:colOff>209550</xdr:colOff>
      <xdr:row>74</xdr:row>
      <xdr:rowOff>1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200025</xdr:colOff>
      <xdr:row>88</xdr:row>
      <xdr:rowOff>69851</xdr:rowOff>
    </xdr:from>
    <xdr:to>
      <xdr:col>12</xdr:col>
      <xdr:colOff>209550</xdr:colOff>
      <xdr:row>99</xdr:row>
      <xdr:rowOff>1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200025</xdr:colOff>
      <xdr:row>115</xdr:row>
      <xdr:rowOff>69851</xdr:rowOff>
    </xdr:from>
    <xdr:to>
      <xdr:col>12</xdr:col>
      <xdr:colOff>209550</xdr:colOff>
      <xdr:row>126</xdr:row>
      <xdr:rowOff>1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</xdr:col>
      <xdr:colOff>200025</xdr:colOff>
      <xdr:row>141</xdr:row>
      <xdr:rowOff>69851</xdr:rowOff>
    </xdr:from>
    <xdr:to>
      <xdr:col>12</xdr:col>
      <xdr:colOff>209550</xdr:colOff>
      <xdr:row>152</xdr:row>
      <xdr:rowOff>1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</xdr:col>
      <xdr:colOff>200025</xdr:colOff>
      <xdr:row>166</xdr:row>
      <xdr:rowOff>69851</xdr:rowOff>
    </xdr:from>
    <xdr:to>
      <xdr:col>12</xdr:col>
      <xdr:colOff>209550</xdr:colOff>
      <xdr:row>177</xdr:row>
      <xdr:rowOff>1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</xdr:col>
      <xdr:colOff>200025</xdr:colOff>
      <xdr:row>191</xdr:row>
      <xdr:rowOff>69851</xdr:rowOff>
    </xdr:from>
    <xdr:to>
      <xdr:col>12</xdr:col>
      <xdr:colOff>209550</xdr:colOff>
      <xdr:row>202</xdr:row>
      <xdr:rowOff>1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13</xdr:col>
      <xdr:colOff>342899</xdr:colOff>
      <xdr:row>112</xdr:row>
      <xdr:rowOff>133350</xdr:rowOff>
    </xdr:from>
    <xdr:to>
      <xdr:col>22</xdr:col>
      <xdr:colOff>333374</xdr:colOff>
      <xdr:row>129</xdr:row>
      <xdr:rowOff>53975</xdr:rowOff>
    </xdr:to>
    <xdr:graphicFrame macro="">
      <xdr:nvGraphicFramePr>
        <xdr:cNvPr id="10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228599</xdr:colOff>
      <xdr:row>96</xdr:row>
      <xdr:rowOff>142875</xdr:rowOff>
    </xdr:from>
    <xdr:to>
      <xdr:col>22</xdr:col>
      <xdr:colOff>314324</xdr:colOff>
      <xdr:row>112</xdr:row>
      <xdr:rowOff>130175</xdr:rowOff>
    </xdr:to>
    <xdr:graphicFrame macro="">
      <xdr:nvGraphicFramePr>
        <xdr:cNvPr id="11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13</xdr:col>
      <xdr:colOff>523875</xdr:colOff>
      <xdr:row>130</xdr:row>
      <xdr:rowOff>95250</xdr:rowOff>
    </xdr:from>
    <xdr:to>
      <xdr:col>27</xdr:col>
      <xdr:colOff>66675</xdr:colOff>
      <xdr:row>155</xdr:row>
      <xdr:rowOff>9525</xdr:rowOff>
    </xdr:to>
    <xdr:graphicFrame macro="">
      <xdr:nvGraphicFramePr>
        <xdr:cNvPr id="12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oneCellAnchor>
    <xdr:from>
      <xdr:col>22</xdr:col>
      <xdr:colOff>371475</xdr:colOff>
      <xdr:row>140</xdr:row>
      <xdr:rowOff>28575</xdr:rowOff>
    </xdr:from>
    <xdr:ext cx="2543175" cy="436786"/>
    <xdr:sp macro="" textlink="">
      <xdr:nvSpPr>
        <xdr:cNvPr id="13" name="TextBox 12"/>
        <xdr:cNvSpPr txBox="1"/>
      </xdr:nvSpPr>
      <xdr:spPr>
        <a:xfrm>
          <a:off x="14039850" y="26908125"/>
          <a:ext cx="2543175" cy="436786"/>
        </a:xfrm>
        <a:prstGeom prst="rect">
          <a:avLst/>
        </a:prstGeom>
        <a:noFill/>
        <a:ln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100"/>
            <a:t>CVA10:</a:t>
          </a:r>
          <a:r>
            <a:rPr lang="en-US" sz="1100" baseline="0"/>
            <a:t> Log (virus concentration) =</a:t>
          </a:r>
        </a:p>
        <a:p>
          <a:r>
            <a:rPr lang="en-US" sz="1100" baseline="0"/>
            <a:t>0.85*Log (ICC-RTqPCR) - 1.22; </a:t>
          </a:r>
          <a:r>
            <a:rPr lang="en-US" sz="1100" i="1" baseline="0"/>
            <a:t>R</a:t>
          </a:r>
          <a:r>
            <a:rPr lang="en-US" sz="1100" i="1" baseline="30000"/>
            <a:t>2</a:t>
          </a:r>
          <a:r>
            <a:rPr lang="en-US" sz="1100" i="1" baseline="0"/>
            <a:t>=0.9917</a:t>
          </a:r>
          <a:endParaRPr lang="en-US" sz="1100" i="1"/>
        </a:p>
      </xdr:txBody>
    </xdr:sp>
    <xdr:clientData/>
  </xdr:oneCellAnchor>
  <xdr:oneCellAnchor>
    <xdr:from>
      <xdr:col>22</xdr:col>
      <xdr:colOff>371475</xdr:colOff>
      <xdr:row>142</xdr:row>
      <xdr:rowOff>190500</xdr:rowOff>
    </xdr:from>
    <xdr:ext cx="2543175" cy="436786"/>
    <xdr:sp macro="" textlink="">
      <xdr:nvSpPr>
        <xdr:cNvPr id="14" name="TextBox 13"/>
        <xdr:cNvSpPr txBox="1"/>
      </xdr:nvSpPr>
      <xdr:spPr>
        <a:xfrm>
          <a:off x="14039850" y="27451050"/>
          <a:ext cx="2543175" cy="436786"/>
        </a:xfrm>
        <a:prstGeom prst="rect">
          <a:avLst/>
        </a:prstGeom>
        <a:noFill/>
        <a:ln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100"/>
            <a:t>Echo30:</a:t>
          </a:r>
          <a:r>
            <a:rPr lang="en-US" sz="1100" baseline="0"/>
            <a:t> Log (virus concentration) =</a:t>
          </a:r>
        </a:p>
        <a:p>
          <a:r>
            <a:rPr lang="en-US" sz="1100" baseline="0"/>
            <a:t>0.90*Log (ICC-RTqPCR) + 1.06; </a:t>
          </a:r>
          <a:r>
            <a:rPr lang="en-US" sz="1100" i="1" baseline="0"/>
            <a:t>R</a:t>
          </a:r>
          <a:r>
            <a:rPr lang="en-US" sz="1100" i="1" baseline="30000"/>
            <a:t>2</a:t>
          </a:r>
          <a:r>
            <a:rPr lang="en-US" sz="1100" i="1" baseline="0"/>
            <a:t>=0.9700</a:t>
          </a:r>
          <a:endParaRPr lang="en-US" sz="1100" i="1"/>
        </a:p>
      </xdr:txBody>
    </xdr:sp>
    <xdr:clientData/>
  </xdr:oneCellAnchor>
  <xdr:oneCellAnchor>
    <xdr:from>
      <xdr:col>22</xdr:col>
      <xdr:colOff>371475</xdr:colOff>
      <xdr:row>145</xdr:row>
      <xdr:rowOff>142875</xdr:rowOff>
    </xdr:from>
    <xdr:ext cx="2543175" cy="436786"/>
    <xdr:sp macro="" textlink="">
      <xdr:nvSpPr>
        <xdr:cNvPr id="15" name="TextBox 14"/>
        <xdr:cNvSpPr txBox="1"/>
      </xdr:nvSpPr>
      <xdr:spPr>
        <a:xfrm>
          <a:off x="14039850" y="27984450"/>
          <a:ext cx="2543175" cy="436786"/>
        </a:xfrm>
        <a:prstGeom prst="rect">
          <a:avLst/>
        </a:prstGeom>
        <a:noFill/>
        <a:ln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100"/>
            <a:t>PV1:</a:t>
          </a:r>
          <a:r>
            <a:rPr lang="en-US" sz="1100" baseline="0"/>
            <a:t> Log (virus concentration) =</a:t>
          </a:r>
        </a:p>
        <a:p>
          <a:r>
            <a:rPr lang="en-US" sz="1100" baseline="0"/>
            <a:t>1.02*Log (ICC-RTqPCR) - 3.05; </a:t>
          </a:r>
          <a:r>
            <a:rPr lang="en-US" sz="1100" i="1" baseline="0"/>
            <a:t>R</a:t>
          </a:r>
          <a:r>
            <a:rPr lang="en-US" sz="1100" i="1" baseline="30000"/>
            <a:t>2</a:t>
          </a:r>
          <a:r>
            <a:rPr lang="en-US" sz="1100" i="1" baseline="0"/>
            <a:t>=0.9973</a:t>
          </a:r>
          <a:endParaRPr lang="en-US" sz="1100" i="1"/>
        </a:p>
      </xdr:txBody>
    </xdr:sp>
    <xdr:clientData/>
  </xdr:oneCellAnchor>
  <xdr:oneCellAnchor>
    <xdr:from>
      <xdr:col>22</xdr:col>
      <xdr:colOff>371475</xdr:colOff>
      <xdr:row>148</xdr:row>
      <xdr:rowOff>104775</xdr:rowOff>
    </xdr:from>
    <xdr:ext cx="2543175" cy="436786"/>
    <xdr:sp macro="" textlink="">
      <xdr:nvSpPr>
        <xdr:cNvPr id="16" name="TextBox 15"/>
        <xdr:cNvSpPr txBox="1"/>
      </xdr:nvSpPr>
      <xdr:spPr>
        <a:xfrm>
          <a:off x="14039850" y="28517850"/>
          <a:ext cx="2543175" cy="436786"/>
        </a:xfrm>
        <a:prstGeom prst="rect">
          <a:avLst/>
        </a:prstGeom>
        <a:noFill/>
        <a:ln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100"/>
            <a:t>EV70:</a:t>
          </a:r>
          <a:r>
            <a:rPr lang="en-US" sz="1100" baseline="0"/>
            <a:t> Log (virus concentration) =</a:t>
          </a:r>
        </a:p>
        <a:p>
          <a:r>
            <a:rPr lang="en-US" sz="1100" baseline="0"/>
            <a:t>0.83*Log (ICC-RTqPCR) + 0.90; </a:t>
          </a:r>
          <a:r>
            <a:rPr lang="en-US" sz="1100" i="1" baseline="0"/>
            <a:t>R</a:t>
          </a:r>
          <a:r>
            <a:rPr lang="en-US" sz="1100" i="1" baseline="30000"/>
            <a:t>2</a:t>
          </a:r>
          <a:r>
            <a:rPr lang="en-US" sz="1100" i="1" baseline="0"/>
            <a:t>=0.9917</a:t>
          </a:r>
          <a:endParaRPr lang="en-US" sz="1100" i="1"/>
        </a:p>
      </xdr:txBody>
    </xdr:sp>
    <xdr:clientData/>
  </xdr:oneCellAnchor>
  <xdr:twoCellAnchor>
    <xdr:from>
      <xdr:col>28</xdr:col>
      <xdr:colOff>0</xdr:colOff>
      <xdr:row>130</xdr:row>
      <xdr:rowOff>0</xdr:rowOff>
    </xdr:from>
    <xdr:to>
      <xdr:col>41</xdr:col>
      <xdr:colOff>152400</xdr:colOff>
      <xdr:row>154</xdr:row>
      <xdr:rowOff>104775</xdr:rowOff>
    </xdr:to>
    <xdr:graphicFrame macro="">
      <xdr:nvGraphicFramePr>
        <xdr:cNvPr id="18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oneCellAnchor>
    <xdr:from>
      <xdr:col>36</xdr:col>
      <xdr:colOff>457200</xdr:colOff>
      <xdr:row>139</xdr:row>
      <xdr:rowOff>123825</xdr:rowOff>
    </xdr:from>
    <xdr:ext cx="2543175" cy="436786"/>
    <xdr:sp macro="" textlink="">
      <xdr:nvSpPr>
        <xdr:cNvPr id="19" name="TextBox 18"/>
        <xdr:cNvSpPr txBox="1"/>
      </xdr:nvSpPr>
      <xdr:spPr>
        <a:xfrm>
          <a:off x="22717125" y="26812875"/>
          <a:ext cx="2543175" cy="436786"/>
        </a:xfrm>
        <a:prstGeom prst="rect">
          <a:avLst/>
        </a:prstGeom>
        <a:noFill/>
        <a:ln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100"/>
            <a:t>CVA10:</a:t>
          </a:r>
          <a:r>
            <a:rPr lang="en-US" sz="1100" baseline="0"/>
            <a:t> Log (virus concentration) =</a:t>
          </a:r>
        </a:p>
        <a:p>
          <a:r>
            <a:rPr lang="en-US" sz="1100" baseline="0"/>
            <a:t>0.85*Log (ICC-RTqPCR) - 1.22; </a:t>
          </a:r>
          <a:r>
            <a:rPr lang="en-US" sz="1100" i="1" baseline="0"/>
            <a:t>R</a:t>
          </a:r>
          <a:r>
            <a:rPr lang="en-US" sz="1100" i="1" baseline="30000"/>
            <a:t>2</a:t>
          </a:r>
          <a:r>
            <a:rPr lang="en-US" sz="1100" i="1" baseline="0"/>
            <a:t>=0.9917</a:t>
          </a:r>
          <a:endParaRPr lang="en-US" sz="1100" i="1"/>
        </a:p>
      </xdr:txBody>
    </xdr:sp>
    <xdr:clientData/>
  </xdr:oneCellAnchor>
  <xdr:oneCellAnchor>
    <xdr:from>
      <xdr:col>36</xdr:col>
      <xdr:colOff>457200</xdr:colOff>
      <xdr:row>142</xdr:row>
      <xdr:rowOff>95250</xdr:rowOff>
    </xdr:from>
    <xdr:ext cx="2543175" cy="436786"/>
    <xdr:sp macro="" textlink="">
      <xdr:nvSpPr>
        <xdr:cNvPr id="20" name="TextBox 19"/>
        <xdr:cNvSpPr txBox="1"/>
      </xdr:nvSpPr>
      <xdr:spPr>
        <a:xfrm>
          <a:off x="22717125" y="27355800"/>
          <a:ext cx="2543175" cy="436786"/>
        </a:xfrm>
        <a:prstGeom prst="rect">
          <a:avLst/>
        </a:prstGeom>
        <a:noFill/>
        <a:ln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100"/>
            <a:t>Echo30:</a:t>
          </a:r>
          <a:r>
            <a:rPr lang="en-US" sz="1100" baseline="0"/>
            <a:t> Log (virus concentration) =</a:t>
          </a:r>
        </a:p>
        <a:p>
          <a:r>
            <a:rPr lang="en-US" sz="1100" baseline="0"/>
            <a:t>0.90*Log (ICC-RTqPCR) + 1.06; </a:t>
          </a:r>
          <a:r>
            <a:rPr lang="en-US" sz="1100" i="1" baseline="0"/>
            <a:t>R</a:t>
          </a:r>
          <a:r>
            <a:rPr lang="en-US" sz="1100" i="1" baseline="30000"/>
            <a:t>2</a:t>
          </a:r>
          <a:r>
            <a:rPr lang="en-US" sz="1100" i="1" baseline="0"/>
            <a:t>=0.9700</a:t>
          </a:r>
          <a:endParaRPr lang="en-US" sz="1100" i="1"/>
        </a:p>
      </xdr:txBody>
    </xdr:sp>
    <xdr:clientData/>
  </xdr:oneCellAnchor>
  <xdr:oneCellAnchor>
    <xdr:from>
      <xdr:col>36</xdr:col>
      <xdr:colOff>457200</xdr:colOff>
      <xdr:row>145</xdr:row>
      <xdr:rowOff>47625</xdr:rowOff>
    </xdr:from>
    <xdr:ext cx="2543175" cy="436786"/>
    <xdr:sp macro="" textlink="">
      <xdr:nvSpPr>
        <xdr:cNvPr id="21" name="TextBox 20"/>
        <xdr:cNvSpPr txBox="1"/>
      </xdr:nvSpPr>
      <xdr:spPr>
        <a:xfrm>
          <a:off x="22717125" y="27889200"/>
          <a:ext cx="2543175" cy="436786"/>
        </a:xfrm>
        <a:prstGeom prst="rect">
          <a:avLst/>
        </a:prstGeom>
        <a:noFill/>
        <a:ln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100"/>
            <a:t>PV1:</a:t>
          </a:r>
          <a:r>
            <a:rPr lang="en-US" sz="1100" baseline="0"/>
            <a:t> Log (virus concentration) =</a:t>
          </a:r>
        </a:p>
        <a:p>
          <a:r>
            <a:rPr lang="en-US" sz="1100" baseline="0"/>
            <a:t>1.02*Log (ICC-RTqPCR) - 3.05; </a:t>
          </a:r>
          <a:r>
            <a:rPr lang="en-US" sz="1100" i="1" baseline="0"/>
            <a:t>R</a:t>
          </a:r>
          <a:r>
            <a:rPr lang="en-US" sz="1100" i="1" baseline="30000"/>
            <a:t>2</a:t>
          </a:r>
          <a:r>
            <a:rPr lang="en-US" sz="1100" i="1" baseline="0"/>
            <a:t>=0.9973</a:t>
          </a:r>
          <a:endParaRPr lang="en-US" sz="1100" i="1"/>
        </a:p>
      </xdr:txBody>
    </xdr:sp>
    <xdr:clientData/>
  </xdr:oneCellAnchor>
  <xdr:oneCellAnchor>
    <xdr:from>
      <xdr:col>36</xdr:col>
      <xdr:colOff>457200</xdr:colOff>
      <xdr:row>148</xdr:row>
      <xdr:rowOff>9525</xdr:rowOff>
    </xdr:from>
    <xdr:ext cx="2543175" cy="436786"/>
    <xdr:sp macro="" textlink="">
      <xdr:nvSpPr>
        <xdr:cNvPr id="22" name="TextBox 21"/>
        <xdr:cNvSpPr txBox="1"/>
      </xdr:nvSpPr>
      <xdr:spPr>
        <a:xfrm>
          <a:off x="22717125" y="28422600"/>
          <a:ext cx="2543175" cy="436786"/>
        </a:xfrm>
        <a:prstGeom prst="rect">
          <a:avLst/>
        </a:prstGeom>
        <a:noFill/>
        <a:ln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100"/>
            <a:t>EV70:</a:t>
          </a:r>
          <a:r>
            <a:rPr lang="en-US" sz="1100" baseline="0"/>
            <a:t> Log (virus concentration) =</a:t>
          </a:r>
        </a:p>
        <a:p>
          <a:r>
            <a:rPr lang="en-US" sz="1100" baseline="0"/>
            <a:t>0.83*Log (ICC-RTqPCR) + 0.90; </a:t>
          </a:r>
          <a:r>
            <a:rPr lang="en-US" sz="1100" i="1" baseline="0"/>
            <a:t>R</a:t>
          </a:r>
          <a:r>
            <a:rPr lang="en-US" sz="1100" i="1" baseline="30000"/>
            <a:t>2</a:t>
          </a:r>
          <a:r>
            <a:rPr lang="en-US" sz="1100" i="1" baseline="0"/>
            <a:t>=0.9917</a:t>
          </a:r>
          <a:endParaRPr lang="en-US" sz="1100" i="1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330201</xdr:colOff>
      <xdr:row>1</xdr:row>
      <xdr:rowOff>412750</xdr:rowOff>
    </xdr:from>
    <xdr:to>
      <xdr:col>23</xdr:col>
      <xdr:colOff>192618</xdr:colOff>
      <xdr:row>22</xdr:row>
      <xdr:rowOff>110066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465666</xdr:colOff>
      <xdr:row>26</xdr:row>
      <xdr:rowOff>0</xdr:rowOff>
    </xdr:from>
    <xdr:to>
      <xdr:col>23</xdr:col>
      <xdr:colOff>328083</xdr:colOff>
      <xdr:row>47</xdr:row>
      <xdr:rowOff>57149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508000</xdr:colOff>
      <xdr:row>49</xdr:row>
      <xdr:rowOff>529167</xdr:rowOff>
    </xdr:from>
    <xdr:to>
      <xdr:col>23</xdr:col>
      <xdr:colOff>370417</xdr:colOff>
      <xdr:row>70</xdr:row>
      <xdr:rowOff>14816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550333</xdr:colOff>
      <xdr:row>73</xdr:row>
      <xdr:rowOff>740833</xdr:rowOff>
    </xdr:from>
    <xdr:to>
      <xdr:col>23</xdr:col>
      <xdr:colOff>412750</xdr:colOff>
      <xdr:row>95</xdr:row>
      <xdr:rowOff>35982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23</xdr:col>
      <xdr:colOff>232833</xdr:colOff>
      <xdr:row>1</xdr:row>
      <xdr:rowOff>391583</xdr:rowOff>
    </xdr:from>
    <xdr:to>
      <xdr:col>32</xdr:col>
      <xdr:colOff>433918</xdr:colOff>
      <xdr:row>22</xdr:row>
      <xdr:rowOff>179917</xdr:rowOff>
    </xdr:to>
    <xdr:graphicFrame macro="">
      <xdr:nvGraphicFramePr>
        <xdr:cNvPr id="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24</xdr:col>
      <xdr:colOff>0</xdr:colOff>
      <xdr:row>26</xdr:row>
      <xdr:rowOff>0</xdr:rowOff>
    </xdr:from>
    <xdr:to>
      <xdr:col>33</xdr:col>
      <xdr:colOff>201085</xdr:colOff>
      <xdr:row>47</xdr:row>
      <xdr:rowOff>148167</xdr:rowOff>
    </xdr:to>
    <xdr:graphicFrame macro="">
      <xdr:nvGraphicFramePr>
        <xdr:cNvPr id="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</xdr:col>
      <xdr:colOff>0</xdr:colOff>
      <xdr:row>49</xdr:row>
      <xdr:rowOff>550333</xdr:rowOff>
    </xdr:from>
    <xdr:to>
      <xdr:col>33</xdr:col>
      <xdr:colOff>201085</xdr:colOff>
      <xdr:row>70</xdr:row>
      <xdr:rowOff>127000</xdr:rowOff>
    </xdr:to>
    <xdr:graphicFrame macro="">
      <xdr:nvGraphicFramePr>
        <xdr:cNvPr id="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24</xdr:col>
      <xdr:colOff>0</xdr:colOff>
      <xdr:row>74</xdr:row>
      <xdr:rowOff>0</xdr:rowOff>
    </xdr:from>
    <xdr:to>
      <xdr:col>33</xdr:col>
      <xdr:colOff>201085</xdr:colOff>
      <xdr:row>95</xdr:row>
      <xdr:rowOff>148167</xdr:rowOff>
    </xdr:to>
    <xdr:graphicFrame macro="">
      <xdr:nvGraphicFramePr>
        <xdr:cNvPr id="1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201083</xdr:colOff>
      <xdr:row>110</xdr:row>
      <xdr:rowOff>127000</xdr:rowOff>
    </xdr:from>
    <xdr:to>
      <xdr:col>9</xdr:col>
      <xdr:colOff>317500</xdr:colOff>
      <xdr:row>132</xdr:row>
      <xdr:rowOff>0</xdr:rowOff>
    </xdr:to>
    <xdr:graphicFrame macro="">
      <xdr:nvGraphicFramePr>
        <xdr:cNvPr id="11" name="Chart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</xdr:col>
      <xdr:colOff>613834</xdr:colOff>
      <xdr:row>110</xdr:row>
      <xdr:rowOff>148167</xdr:rowOff>
    </xdr:from>
    <xdr:to>
      <xdr:col>19</xdr:col>
      <xdr:colOff>328084</xdr:colOff>
      <xdr:row>131</xdr:row>
      <xdr:rowOff>169333</xdr:rowOff>
    </xdr:to>
    <xdr:graphicFrame macro="">
      <xdr:nvGraphicFramePr>
        <xdr:cNvPr id="12" name="Chart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20</xdr:col>
      <xdr:colOff>0</xdr:colOff>
      <xdr:row>111</xdr:row>
      <xdr:rowOff>0</xdr:rowOff>
    </xdr:from>
    <xdr:to>
      <xdr:col>29</xdr:col>
      <xdr:colOff>603250</xdr:colOff>
      <xdr:row>132</xdr:row>
      <xdr:rowOff>21166</xdr:rowOff>
    </xdr:to>
    <xdr:graphicFrame macro="">
      <xdr:nvGraphicFramePr>
        <xdr:cNvPr id="13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328083</xdr:colOff>
      <xdr:row>132</xdr:row>
      <xdr:rowOff>148167</xdr:rowOff>
    </xdr:from>
    <xdr:to>
      <xdr:col>9</xdr:col>
      <xdr:colOff>444500</xdr:colOff>
      <xdr:row>154</xdr:row>
      <xdr:rowOff>21167</xdr:rowOff>
    </xdr:to>
    <xdr:graphicFrame macro="">
      <xdr:nvGraphicFramePr>
        <xdr:cNvPr id="14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34</xdr:col>
      <xdr:colOff>0</xdr:colOff>
      <xdr:row>1</xdr:row>
      <xdr:rowOff>52917</xdr:rowOff>
    </xdr:from>
    <xdr:to>
      <xdr:col>45</xdr:col>
      <xdr:colOff>148167</xdr:colOff>
      <xdr:row>23</xdr:row>
      <xdr:rowOff>148168</xdr:rowOff>
    </xdr:to>
    <xdr:graphicFrame macro="">
      <xdr:nvGraphicFramePr>
        <xdr:cNvPr id="1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45</xdr:col>
      <xdr:colOff>613832</xdr:colOff>
      <xdr:row>1</xdr:row>
      <xdr:rowOff>0</xdr:rowOff>
    </xdr:from>
    <xdr:to>
      <xdr:col>57</xdr:col>
      <xdr:colOff>169333</xdr:colOff>
      <xdr:row>23</xdr:row>
      <xdr:rowOff>105833</xdr:rowOff>
    </xdr:to>
    <xdr:graphicFrame macro="">
      <xdr:nvGraphicFramePr>
        <xdr:cNvPr id="1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 fLocksWithSheet="0"/>
  </xdr:twoCellAnchor>
  <xdr:twoCellAnchor>
    <xdr:from>
      <xdr:col>11</xdr:col>
      <xdr:colOff>0</xdr:colOff>
      <xdr:row>133</xdr:row>
      <xdr:rowOff>0</xdr:rowOff>
    </xdr:from>
    <xdr:to>
      <xdr:col>20</xdr:col>
      <xdr:colOff>476250</xdr:colOff>
      <xdr:row>154</xdr:row>
      <xdr:rowOff>63500</xdr:rowOff>
    </xdr:to>
    <xdr:graphicFrame macro="">
      <xdr:nvGraphicFramePr>
        <xdr:cNvPr id="17" name="Chart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9</xdr:row>
      <xdr:rowOff>180974</xdr:rowOff>
    </xdr:from>
    <xdr:to>
      <xdr:col>11</xdr:col>
      <xdr:colOff>133350</xdr:colOff>
      <xdr:row>33</xdr:row>
      <xdr:rowOff>95249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0</xdr:colOff>
      <xdr:row>10</xdr:row>
      <xdr:rowOff>0</xdr:rowOff>
    </xdr:from>
    <xdr:to>
      <xdr:col>24</xdr:col>
      <xdr:colOff>66675</xdr:colOff>
      <xdr:row>33</xdr:row>
      <xdr:rowOff>104775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ryu/Desktop/backup/Research/Projects/UV_LED/Results/Adjusted%20UV%20dose/Adenovirus/ICCqPCR/ICCqPCR_mast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Demo 2nd Preli_raw_042214"/>
      <sheetName val="CB_2nd demo_042214"/>
      <sheetName val="Field_2nd demo_042214"/>
      <sheetName val="CB_titer levels_raw_040114"/>
      <sheetName val="CB_titer levels_A_040114"/>
      <sheetName val="CB_titer levels_B_040114"/>
      <sheetName val="AdV2 titer_total_031114"/>
      <sheetName val="AdV2 titer_Batch 2_031114"/>
      <sheetName val="Demo Preli_raw_031114"/>
      <sheetName val="Demo prel_samples_031114"/>
      <sheetName val="Demo prel_Beam_031114"/>
      <sheetName val="Stability_graph_022114"/>
      <sheetName val="Stability A_022114"/>
      <sheetName val="Stability B_SH_022114"/>
      <sheetName val="Stability_raw_022114"/>
      <sheetName val="qPCR raw_121313"/>
      <sheetName val="ICC-qPCR_121313"/>
      <sheetName val="AdV2 stock titering_121313"/>
      <sheetName val="Spiking range_092413"/>
      <sheetName val="Cluster_raw_092413"/>
      <sheetName val="qPCR raw_092413"/>
      <sheetName val="ICC-qPCR_092413"/>
      <sheetName val="qPCR raw_081913"/>
      <sheetName val="ICC-qPCR_032013 Repeat"/>
      <sheetName val="ICC-qPCR_new_081913"/>
      <sheetName val="ICC-qPCR_old_081913"/>
      <sheetName val="qPCR raw_061013"/>
      <sheetName val="ICC-qPCR_061013"/>
      <sheetName val="qPCR raw_032013"/>
      <sheetName val="ICC-qPCR_032013"/>
      <sheetName val="qPCR raw_022113"/>
      <sheetName val="ICC-qPCR_022113"/>
    </sheetNames>
    <sheetDataSet>
      <sheetData sheetId="0"/>
      <sheetData sheetId="1"/>
      <sheetData sheetId="2">
        <row r="17">
          <cell r="D17">
            <v>100000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34">
          <cell r="B34">
            <v>0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7"/>
  <sheetViews>
    <sheetView topLeftCell="A17" workbookViewId="0">
      <selection activeCell="G1" sqref="G1:K43"/>
    </sheetView>
  </sheetViews>
  <sheetFormatPr defaultRowHeight="15" x14ac:dyDescent="0.25"/>
  <cols>
    <col min="4" max="4" width="10" bestFit="1" customWidth="1"/>
    <col min="5" max="5" width="9.28515625" bestFit="1" customWidth="1"/>
    <col min="13" max="13" width="17.85546875" customWidth="1"/>
  </cols>
  <sheetData>
    <row r="1" spans="1:17" x14ac:dyDescent="0.25">
      <c r="A1" s="19" t="s">
        <v>11</v>
      </c>
      <c r="B1" s="20" t="s">
        <v>7</v>
      </c>
      <c r="C1" s="20" t="s">
        <v>1</v>
      </c>
      <c r="D1" s="20" t="s">
        <v>2</v>
      </c>
      <c r="E1" s="20" t="s">
        <v>0</v>
      </c>
      <c r="F1" s="22"/>
      <c r="G1" s="19" t="s">
        <v>14</v>
      </c>
      <c r="H1" s="20" t="s">
        <v>7</v>
      </c>
      <c r="I1" s="20" t="s">
        <v>1</v>
      </c>
      <c r="J1" s="20" t="s">
        <v>2</v>
      </c>
      <c r="K1" s="20" t="s">
        <v>0</v>
      </c>
      <c r="L1" s="22"/>
      <c r="M1" s="19" t="s">
        <v>59</v>
      </c>
      <c r="N1" s="20" t="s">
        <v>7</v>
      </c>
      <c r="O1" s="20" t="s">
        <v>1</v>
      </c>
      <c r="P1" s="20" t="s">
        <v>2</v>
      </c>
      <c r="Q1" s="20" t="s">
        <v>0</v>
      </c>
    </row>
    <row r="2" spans="1:17" x14ac:dyDescent="0.25">
      <c r="A2" s="23" t="s">
        <v>16</v>
      </c>
      <c r="B2" s="20">
        <v>4945672</v>
      </c>
      <c r="C2" s="20">
        <v>0</v>
      </c>
      <c r="D2" s="20">
        <v>0</v>
      </c>
      <c r="E2" s="20">
        <v>0</v>
      </c>
      <c r="F2" s="22"/>
      <c r="G2" s="23" t="s">
        <v>36</v>
      </c>
      <c r="H2" s="20">
        <v>6136685</v>
      </c>
      <c r="I2" s="20">
        <v>30401.092000000001</v>
      </c>
      <c r="J2" s="20">
        <v>13363767</v>
      </c>
      <c r="K2" s="20">
        <v>82449.91</v>
      </c>
      <c r="L2" s="22"/>
      <c r="M2" s="23" t="s">
        <v>41</v>
      </c>
      <c r="N2" s="20">
        <v>346.69305000000003</v>
      </c>
      <c r="O2" s="20">
        <v>1571.1573000000001</v>
      </c>
      <c r="P2" s="20">
        <v>2116.4616999999998</v>
      </c>
      <c r="Q2" s="20">
        <v>2005.9880000000001</v>
      </c>
    </row>
    <row r="3" spans="1:17" x14ac:dyDescent="0.25">
      <c r="A3" s="23" t="s">
        <v>17</v>
      </c>
      <c r="B3" s="20">
        <v>3428316.5</v>
      </c>
      <c r="C3" s="20">
        <v>0</v>
      </c>
      <c r="D3" s="20">
        <v>0</v>
      </c>
      <c r="E3" s="20">
        <v>0</v>
      </c>
      <c r="F3" s="22"/>
      <c r="G3" s="23" t="s">
        <v>37</v>
      </c>
      <c r="H3" s="20">
        <v>2594250.7999999998</v>
      </c>
      <c r="I3" s="20">
        <v>1379.3187</v>
      </c>
      <c r="J3" s="20">
        <v>4714914.5</v>
      </c>
      <c r="K3" s="20">
        <v>6061.9395000000004</v>
      </c>
      <c r="L3" s="22"/>
      <c r="M3" s="23" t="s">
        <v>42</v>
      </c>
      <c r="N3" s="20">
        <v>601.29</v>
      </c>
      <c r="O3" s="20">
        <v>2651.8877000000002</v>
      </c>
      <c r="P3" s="20">
        <v>2951.7020000000002</v>
      </c>
      <c r="Q3" s="20">
        <v>2449.3332999999998</v>
      </c>
    </row>
    <row r="4" spans="1:17" x14ac:dyDescent="0.25">
      <c r="A4" s="23" t="s">
        <v>18</v>
      </c>
      <c r="B4" s="20">
        <v>527982.5</v>
      </c>
      <c r="C4" s="20">
        <v>0</v>
      </c>
      <c r="D4" s="20">
        <v>0</v>
      </c>
      <c r="E4" s="20">
        <v>0</v>
      </c>
      <c r="F4" s="22"/>
      <c r="G4" s="23" t="s">
        <v>38</v>
      </c>
      <c r="H4" s="20">
        <v>122393.55499999999</v>
      </c>
      <c r="I4" s="20">
        <v>37.420659999999998</v>
      </c>
      <c r="J4" s="20">
        <v>987404.06</v>
      </c>
      <c r="K4" s="20">
        <v>769.86109999999996</v>
      </c>
      <c r="L4" s="22"/>
      <c r="M4" s="23" t="s">
        <v>43</v>
      </c>
      <c r="N4" s="20">
        <v>589.78705000000002</v>
      </c>
      <c r="O4" s="20">
        <v>2499.6</v>
      </c>
      <c r="P4" s="20">
        <v>3639.8645000000001</v>
      </c>
      <c r="Q4" s="20">
        <v>3324.0639999999999</v>
      </c>
    </row>
    <row r="5" spans="1:17" x14ac:dyDescent="0.25">
      <c r="A5" s="23" t="s">
        <v>19</v>
      </c>
      <c r="B5" s="20">
        <v>23760.963</v>
      </c>
      <c r="C5" s="20">
        <v>0</v>
      </c>
      <c r="D5" s="20">
        <v>0</v>
      </c>
      <c r="E5" s="20">
        <v>0</v>
      </c>
      <c r="F5" s="22"/>
      <c r="G5" s="23" t="s">
        <v>39</v>
      </c>
      <c r="H5" s="20">
        <v>24550.504000000001</v>
      </c>
      <c r="I5" s="20">
        <v>0</v>
      </c>
      <c r="J5" s="20">
        <v>851.81219999999996</v>
      </c>
      <c r="K5" s="20">
        <v>76.252780000000001</v>
      </c>
      <c r="L5" s="22"/>
      <c r="M5" s="23" t="s">
        <v>44</v>
      </c>
      <c r="N5" s="20">
        <v>481.60775999999998</v>
      </c>
      <c r="O5" s="20">
        <v>2279.2096999999999</v>
      </c>
      <c r="P5" s="20">
        <v>4200.5649999999996</v>
      </c>
      <c r="Q5" s="20">
        <v>3485.9639000000002</v>
      </c>
    </row>
    <row r="6" spans="1:17" x14ac:dyDescent="0.25">
      <c r="A6" s="23" t="s">
        <v>20</v>
      </c>
      <c r="B6" s="20">
        <v>410.08447000000001</v>
      </c>
      <c r="C6" s="20">
        <v>0</v>
      </c>
      <c r="D6" s="20">
        <v>0</v>
      </c>
      <c r="E6" s="20">
        <v>0</v>
      </c>
      <c r="F6" s="22"/>
      <c r="G6" s="23" t="s">
        <v>40</v>
      </c>
      <c r="H6" s="20">
        <v>2.9762483999999999E-2</v>
      </c>
      <c r="I6" s="20">
        <v>0</v>
      </c>
      <c r="J6" s="20">
        <v>0.37757469999999999</v>
      </c>
      <c r="K6" s="20">
        <v>1.0827198</v>
      </c>
      <c r="L6" s="22"/>
      <c r="M6" s="23" t="s">
        <v>45</v>
      </c>
      <c r="N6" s="20">
        <v>656.70839999999998</v>
      </c>
      <c r="O6" s="20">
        <v>2031.8655000000001</v>
      </c>
      <c r="P6" s="20">
        <v>4474.3984</v>
      </c>
      <c r="Q6" s="20">
        <v>3958.9756000000002</v>
      </c>
    </row>
    <row r="7" spans="1:17" x14ac:dyDescent="0.25">
      <c r="A7" s="23" t="s">
        <v>15</v>
      </c>
      <c r="B7" s="20">
        <v>8793.6859999999997</v>
      </c>
      <c r="C7" s="20">
        <v>0</v>
      </c>
      <c r="D7" s="20">
        <v>0</v>
      </c>
      <c r="E7" s="20">
        <v>0</v>
      </c>
      <c r="F7" s="22"/>
      <c r="G7" s="23" t="s">
        <v>15</v>
      </c>
      <c r="H7" s="20">
        <v>852.63</v>
      </c>
      <c r="I7" s="20">
        <v>162.22751</v>
      </c>
      <c r="J7" s="20">
        <v>56.63523</v>
      </c>
      <c r="K7" s="20">
        <v>905.86739999999998</v>
      </c>
      <c r="L7" s="22"/>
      <c r="M7" s="28" t="s">
        <v>46</v>
      </c>
      <c r="N7" s="20">
        <v>619.05190000000005</v>
      </c>
      <c r="O7" s="20">
        <v>2400.5962</v>
      </c>
      <c r="P7" s="20">
        <v>6331.3909999999996</v>
      </c>
      <c r="Q7" s="20">
        <v>5825.2790000000005</v>
      </c>
    </row>
    <row r="8" spans="1:17" x14ac:dyDescent="0.25">
      <c r="A8" s="23" t="s">
        <v>21</v>
      </c>
      <c r="B8" s="20">
        <v>0</v>
      </c>
      <c r="C8" s="20">
        <v>99704.98</v>
      </c>
      <c r="D8" s="20">
        <v>0</v>
      </c>
      <c r="E8" s="20">
        <v>0</v>
      </c>
      <c r="F8" s="22"/>
      <c r="G8" s="23" t="s">
        <v>41</v>
      </c>
      <c r="H8" s="20">
        <v>554030.43999999994</v>
      </c>
      <c r="I8" s="20">
        <v>3219.0421999999999</v>
      </c>
      <c r="J8" s="20">
        <v>14133042</v>
      </c>
      <c r="K8" s="20">
        <v>11974.57</v>
      </c>
      <c r="L8" s="22"/>
      <c r="M8" s="23" t="s">
        <v>60</v>
      </c>
      <c r="N8" s="20">
        <v>246.04812999999999</v>
      </c>
      <c r="O8" s="20">
        <v>1980.8132000000001</v>
      </c>
      <c r="P8" s="20">
        <v>1899.2352000000001</v>
      </c>
      <c r="Q8" s="20">
        <v>1550.8724</v>
      </c>
    </row>
    <row r="9" spans="1:17" x14ac:dyDescent="0.25">
      <c r="A9" s="23" t="s">
        <v>22</v>
      </c>
      <c r="B9" s="20">
        <v>0</v>
      </c>
      <c r="C9" s="20">
        <v>2177.4506999999999</v>
      </c>
      <c r="D9" s="20">
        <v>0</v>
      </c>
      <c r="E9" s="20">
        <v>0</v>
      </c>
      <c r="F9" s="22"/>
      <c r="G9" s="23" t="s">
        <v>42</v>
      </c>
      <c r="H9" s="20">
        <v>7527.3559999999998</v>
      </c>
      <c r="I9" s="20">
        <v>4.9396734000000002</v>
      </c>
      <c r="J9" s="20">
        <v>1876099.4</v>
      </c>
      <c r="K9" s="20">
        <v>435.95530000000002</v>
      </c>
      <c r="L9" s="22"/>
      <c r="M9" s="23" t="s">
        <v>48</v>
      </c>
      <c r="N9" s="20">
        <v>554.82420000000002</v>
      </c>
      <c r="O9" s="20">
        <v>1807.9946</v>
      </c>
      <c r="P9" s="20">
        <v>2733.61</v>
      </c>
      <c r="Q9" s="20">
        <v>2390.6394</v>
      </c>
    </row>
    <row r="10" spans="1:17" x14ac:dyDescent="0.25">
      <c r="A10" s="23" t="s">
        <v>23</v>
      </c>
      <c r="B10" s="20">
        <v>0</v>
      </c>
      <c r="C10" s="20">
        <v>244.41551000000001</v>
      </c>
      <c r="D10" s="20">
        <v>0</v>
      </c>
      <c r="E10" s="20">
        <v>0</v>
      </c>
      <c r="F10" s="22"/>
      <c r="G10" s="23" t="s">
        <v>43</v>
      </c>
      <c r="H10" s="20">
        <v>19.834412</v>
      </c>
      <c r="I10" s="20">
        <v>97.231269999999995</v>
      </c>
      <c r="J10" s="20">
        <v>15213.263000000001</v>
      </c>
      <c r="K10" s="20">
        <v>136.50371000000001</v>
      </c>
      <c r="L10" s="22"/>
      <c r="M10" s="23" t="s">
        <v>49</v>
      </c>
      <c r="N10" s="20">
        <v>591.64197000000001</v>
      </c>
      <c r="O10" s="20">
        <v>1929.7222999999999</v>
      </c>
      <c r="P10" s="20">
        <v>2777.9115999999999</v>
      </c>
      <c r="Q10" s="20">
        <v>3521.0996</v>
      </c>
    </row>
    <row r="11" spans="1:17" x14ac:dyDescent="0.25">
      <c r="A11" s="23" t="s">
        <v>24</v>
      </c>
      <c r="B11" s="20">
        <v>0</v>
      </c>
      <c r="C11" s="20">
        <v>16.038682999999999</v>
      </c>
      <c r="D11" s="20">
        <v>0</v>
      </c>
      <c r="E11" s="20">
        <v>0</v>
      </c>
      <c r="F11" s="22"/>
      <c r="G11" s="23" t="s">
        <v>44</v>
      </c>
      <c r="H11" s="20">
        <v>13.366092999999999</v>
      </c>
      <c r="I11" s="20">
        <v>38.526802000000004</v>
      </c>
      <c r="J11" s="20">
        <v>16686.651999999998</v>
      </c>
      <c r="K11" s="20">
        <v>64.834100000000007</v>
      </c>
      <c r="L11" s="22"/>
      <c r="M11" s="23" t="s">
        <v>50</v>
      </c>
      <c r="N11" s="20">
        <v>628.15436</v>
      </c>
      <c r="O11" s="20">
        <v>2072.7078000000001</v>
      </c>
      <c r="P11" s="20">
        <v>3790.4436000000001</v>
      </c>
      <c r="Q11" s="20">
        <v>3434.2878000000001</v>
      </c>
    </row>
    <row r="12" spans="1:17" x14ac:dyDescent="0.25">
      <c r="A12" s="23" t="s">
        <v>25</v>
      </c>
      <c r="B12" s="20">
        <v>0</v>
      </c>
      <c r="C12" s="20">
        <v>0</v>
      </c>
      <c r="D12" s="20">
        <v>0</v>
      </c>
      <c r="E12" s="20">
        <v>0</v>
      </c>
      <c r="F12" s="22"/>
      <c r="G12" s="23" t="s">
        <v>45</v>
      </c>
      <c r="H12" s="20">
        <v>16.009312000000001</v>
      </c>
      <c r="I12" s="20">
        <v>67.934520000000006</v>
      </c>
      <c r="J12" s="20">
        <v>337.37349999999998</v>
      </c>
      <c r="K12" s="20">
        <v>32.465797000000002</v>
      </c>
      <c r="L12" s="22"/>
      <c r="M12" s="23" t="s">
        <v>51</v>
      </c>
      <c r="N12" s="20">
        <v>616.28326000000004</v>
      </c>
      <c r="O12" s="20">
        <v>2019.4917</v>
      </c>
      <c r="P12" s="20">
        <v>4765.7875999999997</v>
      </c>
      <c r="Q12" s="20">
        <v>4299.6356999999998</v>
      </c>
    </row>
    <row r="13" spans="1:17" x14ac:dyDescent="0.25">
      <c r="A13" s="23" t="s">
        <v>15</v>
      </c>
      <c r="B13" s="20">
        <v>0</v>
      </c>
      <c r="C13" s="20">
        <v>224.70662999999999</v>
      </c>
      <c r="D13" s="20">
        <v>0</v>
      </c>
      <c r="E13" s="20">
        <v>0</v>
      </c>
      <c r="F13" s="22"/>
      <c r="G13" s="28" t="s">
        <v>46</v>
      </c>
      <c r="H13" s="20">
        <v>11.991661000000001</v>
      </c>
      <c r="I13" s="20">
        <v>69.233649999999997</v>
      </c>
      <c r="J13" s="20">
        <v>141.43893</v>
      </c>
      <c r="K13" s="20">
        <v>23.995854999999999</v>
      </c>
      <c r="L13" s="22"/>
      <c r="M13" s="23" t="s">
        <v>52</v>
      </c>
      <c r="N13" s="20">
        <v>621.13696000000004</v>
      </c>
      <c r="O13" s="20">
        <v>2016.1994999999999</v>
      </c>
      <c r="P13" s="20">
        <v>6661.6005999999998</v>
      </c>
      <c r="Q13" s="20">
        <v>4145.7152999999998</v>
      </c>
    </row>
    <row r="14" spans="1:17" x14ac:dyDescent="0.25">
      <c r="A14" s="23" t="s">
        <v>16</v>
      </c>
      <c r="B14" s="20">
        <v>4317382.5</v>
      </c>
      <c r="C14" s="20">
        <v>0</v>
      </c>
      <c r="D14" s="20">
        <v>0</v>
      </c>
      <c r="E14" s="20">
        <v>0</v>
      </c>
      <c r="F14" s="22"/>
      <c r="G14" s="23" t="s">
        <v>36</v>
      </c>
      <c r="H14" s="20">
        <v>5037496</v>
      </c>
      <c r="I14" s="20">
        <v>19474.565999999999</v>
      </c>
      <c r="J14" s="20">
        <v>13578658</v>
      </c>
      <c r="K14" s="20">
        <v>80065.733999999997</v>
      </c>
      <c r="L14" s="22"/>
      <c r="M14" s="23" t="s">
        <v>41</v>
      </c>
      <c r="N14" s="20">
        <v>665.23145</v>
      </c>
      <c r="O14" s="20">
        <v>1783.9124999999999</v>
      </c>
      <c r="P14" s="20">
        <v>1829.4047</v>
      </c>
      <c r="Q14" s="20">
        <v>1599.3666000000001</v>
      </c>
    </row>
    <row r="15" spans="1:17" x14ac:dyDescent="0.25">
      <c r="A15" s="23" t="s">
        <v>17</v>
      </c>
      <c r="B15" s="20">
        <v>2812925.2</v>
      </c>
      <c r="C15" s="20">
        <v>0</v>
      </c>
      <c r="D15" s="20">
        <v>0</v>
      </c>
      <c r="E15" s="20">
        <v>0</v>
      </c>
      <c r="F15" s="22"/>
      <c r="G15" s="23" t="s">
        <v>37</v>
      </c>
      <c r="H15" s="20">
        <v>1225033.8999999999</v>
      </c>
      <c r="I15" s="20">
        <v>1619.3992000000001</v>
      </c>
      <c r="J15" s="20">
        <v>2178352.2000000002</v>
      </c>
      <c r="K15" s="20">
        <v>5921.1147000000001</v>
      </c>
      <c r="L15" s="22"/>
      <c r="M15" s="23" t="s">
        <v>54</v>
      </c>
      <c r="N15" s="20">
        <v>52.863230000000001</v>
      </c>
      <c r="O15" s="20">
        <v>130.31782999999999</v>
      </c>
      <c r="P15" s="20">
        <v>170.15715</v>
      </c>
      <c r="Q15" s="20">
        <v>141.3537</v>
      </c>
    </row>
    <row r="16" spans="1:17" x14ac:dyDescent="0.25">
      <c r="A16" s="23" t="s">
        <v>18</v>
      </c>
      <c r="B16" s="20">
        <v>271967.12</v>
      </c>
      <c r="C16" s="20">
        <v>0</v>
      </c>
      <c r="D16" s="20">
        <v>0</v>
      </c>
      <c r="E16" s="20">
        <v>0</v>
      </c>
      <c r="F16" s="22"/>
      <c r="G16" s="23" t="s">
        <v>38</v>
      </c>
      <c r="H16" s="20">
        <v>118628.67</v>
      </c>
      <c r="I16" s="20">
        <v>22.015280000000001</v>
      </c>
      <c r="J16" s="20">
        <v>625689.80000000005</v>
      </c>
      <c r="K16" s="20">
        <v>500.17797999999999</v>
      </c>
      <c r="L16" s="22"/>
      <c r="M16" s="23" t="s">
        <v>55</v>
      </c>
      <c r="N16" s="20">
        <v>538.01890000000003</v>
      </c>
      <c r="O16" s="20">
        <v>1816.8859</v>
      </c>
      <c r="P16" s="20">
        <v>3168.0327000000002</v>
      </c>
      <c r="Q16" s="20">
        <v>3038.9342999999999</v>
      </c>
    </row>
    <row r="17" spans="1:17" x14ac:dyDescent="0.25">
      <c r="A17" s="23" t="s">
        <v>19</v>
      </c>
      <c r="B17" s="20">
        <v>8439.0830000000005</v>
      </c>
      <c r="C17" s="20">
        <v>0</v>
      </c>
      <c r="D17" s="20">
        <v>0</v>
      </c>
      <c r="E17" s="20">
        <v>0</v>
      </c>
      <c r="F17" s="22"/>
      <c r="G17" s="23" t="s">
        <v>39</v>
      </c>
      <c r="H17" s="20">
        <v>2297.4956000000002</v>
      </c>
      <c r="I17" s="20">
        <v>0</v>
      </c>
      <c r="J17" s="20">
        <v>5809.6620000000003</v>
      </c>
      <c r="K17" s="20">
        <v>73.837209999999999</v>
      </c>
      <c r="L17" s="22"/>
      <c r="M17" s="23" t="s">
        <v>56</v>
      </c>
      <c r="N17" s="20">
        <v>597.38319999999999</v>
      </c>
      <c r="O17" s="20">
        <v>1783.1007</v>
      </c>
      <c r="P17" s="20">
        <v>4491.0389999999998</v>
      </c>
      <c r="Q17" s="20">
        <v>3933.6975000000002</v>
      </c>
    </row>
    <row r="18" spans="1:17" x14ac:dyDescent="0.25">
      <c r="A18" s="23" t="s">
        <v>20</v>
      </c>
      <c r="B18" s="20">
        <v>157.83232000000001</v>
      </c>
      <c r="C18" s="20">
        <v>0</v>
      </c>
      <c r="D18" s="20">
        <v>0</v>
      </c>
      <c r="E18" s="20">
        <v>0</v>
      </c>
      <c r="F18" s="22"/>
      <c r="G18" s="23" t="s">
        <v>40</v>
      </c>
      <c r="H18" s="20">
        <v>0.2335325</v>
      </c>
      <c r="I18" s="20">
        <v>0</v>
      </c>
      <c r="J18" s="20">
        <v>1.2400097999999999</v>
      </c>
      <c r="K18" s="20">
        <v>1.9013633999999999</v>
      </c>
      <c r="L18" s="22"/>
      <c r="M18" s="23" t="s">
        <v>57</v>
      </c>
      <c r="N18" s="20">
        <v>598.22069999999997</v>
      </c>
      <c r="O18" s="20">
        <v>1937.3511000000001</v>
      </c>
      <c r="P18" s="20">
        <v>4907.0684000000001</v>
      </c>
      <c r="Q18" s="20">
        <v>4888.2236000000003</v>
      </c>
    </row>
    <row r="19" spans="1:17" x14ac:dyDescent="0.25">
      <c r="A19" s="23" t="s">
        <v>15</v>
      </c>
      <c r="B19" s="20">
        <v>4434.2344000000003</v>
      </c>
      <c r="C19" s="20">
        <v>0</v>
      </c>
      <c r="D19" s="20">
        <v>0</v>
      </c>
      <c r="E19" s="20">
        <v>0</v>
      </c>
      <c r="F19" s="22"/>
      <c r="G19" s="23" t="s">
        <v>15</v>
      </c>
      <c r="H19" s="20">
        <v>669.41472999999996</v>
      </c>
      <c r="I19" s="20">
        <v>102.82835</v>
      </c>
      <c r="J19" s="20">
        <v>31.438559000000001</v>
      </c>
      <c r="K19" s="20">
        <v>397.48862000000003</v>
      </c>
      <c r="L19" s="22"/>
      <c r="M19" s="23" t="s">
        <v>58</v>
      </c>
      <c r="N19" s="20">
        <v>631.28750000000002</v>
      </c>
      <c r="O19" s="20">
        <v>2297.0277999999998</v>
      </c>
      <c r="P19" s="20">
        <v>5752.6019999999999</v>
      </c>
      <c r="Q19" s="20">
        <v>6059.0150000000003</v>
      </c>
    </row>
    <row r="20" spans="1:17" x14ac:dyDescent="0.25">
      <c r="A20" s="23" t="s">
        <v>21</v>
      </c>
      <c r="B20" s="20">
        <v>0</v>
      </c>
      <c r="C20" s="20">
        <v>93033.4</v>
      </c>
      <c r="D20" s="20">
        <v>0</v>
      </c>
      <c r="E20" s="20">
        <v>0</v>
      </c>
      <c r="F20" s="22"/>
      <c r="G20" s="23" t="s">
        <v>41</v>
      </c>
      <c r="H20" s="20">
        <v>535056.6</v>
      </c>
      <c r="I20" s="20">
        <v>2786.098</v>
      </c>
      <c r="J20" s="20">
        <v>13800808</v>
      </c>
      <c r="K20" s="20">
        <v>16988.162</v>
      </c>
      <c r="L20" s="22"/>
      <c r="M20" s="23" t="s">
        <v>41</v>
      </c>
      <c r="N20" s="20">
        <v>701.18610000000001</v>
      </c>
      <c r="O20" s="20">
        <v>1782.4117000000001</v>
      </c>
      <c r="P20" s="20">
        <v>2116.8928000000001</v>
      </c>
      <c r="Q20" s="20">
        <v>1568.3961999999999</v>
      </c>
    </row>
    <row r="21" spans="1:17" x14ac:dyDescent="0.25">
      <c r="A21" s="23" t="s">
        <v>22</v>
      </c>
      <c r="B21" s="20">
        <v>0</v>
      </c>
      <c r="C21" s="20">
        <v>5456.47</v>
      </c>
      <c r="D21" s="20">
        <v>0</v>
      </c>
      <c r="E21" s="20">
        <v>0</v>
      </c>
      <c r="F21" s="22"/>
      <c r="G21" s="23" t="s">
        <v>42</v>
      </c>
      <c r="H21" s="20">
        <v>2151.4333000000001</v>
      </c>
      <c r="I21" s="20">
        <v>2.2001894000000002</v>
      </c>
      <c r="J21" s="20">
        <v>706588.25</v>
      </c>
      <c r="K21" s="20">
        <v>22.679587999999999</v>
      </c>
      <c r="L21" s="22"/>
      <c r="M21" s="23" t="s">
        <v>54</v>
      </c>
      <c r="N21" s="20">
        <v>76.451415999999995</v>
      </c>
      <c r="O21" s="20">
        <v>112.71381</v>
      </c>
      <c r="P21" s="20">
        <v>150.25366</v>
      </c>
      <c r="Q21" s="20">
        <v>124.1579</v>
      </c>
    </row>
    <row r="22" spans="1:17" x14ac:dyDescent="0.25">
      <c r="A22" s="23" t="s">
        <v>23</v>
      </c>
      <c r="B22" s="20">
        <v>0.117370665</v>
      </c>
      <c r="C22" s="20">
        <v>303.65447999999998</v>
      </c>
      <c r="D22" s="20">
        <v>0</v>
      </c>
      <c r="E22" s="20">
        <v>0</v>
      </c>
      <c r="F22" s="22"/>
      <c r="G22" s="23" t="s">
        <v>43</v>
      </c>
      <c r="H22" s="20">
        <v>14.718757</v>
      </c>
      <c r="I22" s="20">
        <v>120.421745</v>
      </c>
      <c r="J22" s="20">
        <v>175000.05</v>
      </c>
      <c r="K22" s="20">
        <v>201.81395000000001</v>
      </c>
      <c r="L22" s="22"/>
      <c r="M22" s="23" t="s">
        <v>55</v>
      </c>
      <c r="N22" s="20">
        <v>602.27350000000001</v>
      </c>
      <c r="O22" s="20">
        <v>1687.1846</v>
      </c>
      <c r="P22" s="20">
        <v>3335.52</v>
      </c>
      <c r="Q22" s="20">
        <v>4040.6370000000002</v>
      </c>
    </row>
    <row r="23" spans="1:17" x14ac:dyDescent="0.25">
      <c r="A23" s="23" t="s">
        <v>24</v>
      </c>
      <c r="B23" s="20">
        <v>0</v>
      </c>
      <c r="C23" s="20">
        <v>92.345060000000004</v>
      </c>
      <c r="D23" s="20">
        <v>0</v>
      </c>
      <c r="E23" s="20">
        <v>0</v>
      </c>
      <c r="F23" s="22"/>
      <c r="G23" s="23" t="s">
        <v>44</v>
      </c>
      <c r="H23" s="20">
        <v>14.077135</v>
      </c>
      <c r="I23" s="20">
        <v>44.390884</v>
      </c>
      <c r="J23" s="20">
        <v>423.78960000000001</v>
      </c>
      <c r="K23" s="20">
        <v>63.849049999999998</v>
      </c>
      <c r="L23" s="22"/>
      <c r="M23" s="23" t="s">
        <v>56</v>
      </c>
      <c r="N23" s="20">
        <v>582.73580000000004</v>
      </c>
      <c r="O23" s="20">
        <v>1541.4879000000001</v>
      </c>
      <c r="P23" s="20">
        <v>4108.1587</v>
      </c>
      <c r="Q23" s="20">
        <v>4068.3933000000002</v>
      </c>
    </row>
    <row r="24" spans="1:17" x14ac:dyDescent="0.25">
      <c r="A24" s="23" t="s">
        <v>25</v>
      </c>
      <c r="B24" s="20">
        <v>0</v>
      </c>
      <c r="C24" s="20">
        <v>0</v>
      </c>
      <c r="D24" s="20">
        <v>0</v>
      </c>
      <c r="E24" s="20">
        <v>0</v>
      </c>
      <c r="F24" s="22"/>
      <c r="G24" s="23" t="s">
        <v>45</v>
      </c>
      <c r="H24" s="20">
        <v>6.9413489999999998</v>
      </c>
      <c r="I24" s="20">
        <v>28.416640999999998</v>
      </c>
      <c r="J24" s="20">
        <v>120.56231</v>
      </c>
      <c r="K24" s="20">
        <v>25.486025000000001</v>
      </c>
      <c r="L24" s="22"/>
      <c r="M24" s="23" t="s">
        <v>57</v>
      </c>
      <c r="N24" s="20">
        <v>569.73224000000005</v>
      </c>
      <c r="O24" s="20">
        <v>1821.4069</v>
      </c>
      <c r="P24" s="20">
        <v>4726.0396000000001</v>
      </c>
      <c r="Q24" s="20">
        <v>4711.0673999999999</v>
      </c>
    </row>
    <row r="25" spans="1:17" x14ac:dyDescent="0.25">
      <c r="A25" s="23" t="s">
        <v>15</v>
      </c>
      <c r="B25" s="20">
        <v>0</v>
      </c>
      <c r="C25" s="20">
        <v>346.27303999999998</v>
      </c>
      <c r="D25" s="20">
        <v>0</v>
      </c>
      <c r="E25" s="20">
        <v>0</v>
      </c>
      <c r="F25" s="22"/>
      <c r="G25" s="28" t="s">
        <v>46</v>
      </c>
      <c r="H25" s="20">
        <v>5.0908519999999999</v>
      </c>
      <c r="I25" s="20">
        <v>23.029408</v>
      </c>
      <c r="J25" s="20">
        <v>100.911095</v>
      </c>
      <c r="K25" s="20">
        <v>17.357009999999999</v>
      </c>
      <c r="L25" s="22"/>
      <c r="M25" s="23" t="s">
        <v>58</v>
      </c>
      <c r="N25" s="20">
        <v>728.60249999999996</v>
      </c>
      <c r="O25" s="20">
        <v>1824.8988999999999</v>
      </c>
      <c r="P25" s="20">
        <v>4917.3779999999997</v>
      </c>
      <c r="Q25" s="20">
        <v>4643.5775999999996</v>
      </c>
    </row>
    <row r="26" spans="1:17" x14ac:dyDescent="0.25">
      <c r="A26" s="23" t="s">
        <v>16</v>
      </c>
      <c r="B26" s="20">
        <v>4884256</v>
      </c>
      <c r="C26" s="20">
        <v>0</v>
      </c>
      <c r="D26" s="20">
        <v>0</v>
      </c>
      <c r="E26" s="20">
        <v>0</v>
      </c>
      <c r="F26" s="22"/>
      <c r="G26" s="23" t="s">
        <v>36</v>
      </c>
      <c r="H26" s="20">
        <v>5877146</v>
      </c>
      <c r="I26" s="20">
        <v>41202.086000000003</v>
      </c>
      <c r="J26" s="20">
        <v>12543307</v>
      </c>
      <c r="K26" s="20">
        <v>106636.984</v>
      </c>
      <c r="L26" s="22"/>
      <c r="M26" s="23" t="s">
        <v>41</v>
      </c>
      <c r="N26" s="20">
        <v>538.57830000000001</v>
      </c>
      <c r="O26" s="20">
        <v>1807.4766</v>
      </c>
      <c r="P26" s="20">
        <v>2276.6936000000001</v>
      </c>
      <c r="Q26" s="20">
        <v>1753.2671</v>
      </c>
    </row>
    <row r="27" spans="1:17" x14ac:dyDescent="0.25">
      <c r="A27" s="23" t="s">
        <v>17</v>
      </c>
      <c r="B27" s="20">
        <v>2818245.5</v>
      </c>
      <c r="C27" s="20">
        <v>0</v>
      </c>
      <c r="D27" s="20">
        <v>0</v>
      </c>
      <c r="E27" s="20">
        <v>0</v>
      </c>
      <c r="F27" s="22"/>
      <c r="G27" s="23" t="s">
        <v>37</v>
      </c>
      <c r="H27" s="20">
        <v>1330441.5</v>
      </c>
      <c r="I27" s="20">
        <v>2808.0927999999999</v>
      </c>
      <c r="J27" s="20">
        <v>4341521</v>
      </c>
      <c r="K27" s="20">
        <v>9152.6010000000006</v>
      </c>
      <c r="L27" s="22"/>
      <c r="M27" s="23" t="s">
        <v>42</v>
      </c>
      <c r="N27" s="20">
        <v>815.11676</v>
      </c>
      <c r="O27" s="20">
        <v>2082.3188</v>
      </c>
      <c r="P27" s="20">
        <v>4122.9440000000004</v>
      </c>
      <c r="Q27" s="20">
        <v>3206.0198</v>
      </c>
    </row>
    <row r="28" spans="1:17" x14ac:dyDescent="0.25">
      <c r="A28" s="23" t="s">
        <v>18</v>
      </c>
      <c r="B28" s="20">
        <v>419651.28</v>
      </c>
      <c r="C28" s="20">
        <v>0</v>
      </c>
      <c r="D28" s="20">
        <v>0</v>
      </c>
      <c r="E28" s="20">
        <v>0</v>
      </c>
      <c r="F28" s="22"/>
      <c r="G28" s="23" t="s">
        <v>38</v>
      </c>
      <c r="H28" s="20">
        <v>60296.887000000002</v>
      </c>
      <c r="I28" s="20">
        <v>113.71926999999999</v>
      </c>
      <c r="J28" s="20">
        <v>6759.7079999999996</v>
      </c>
      <c r="K28" s="20">
        <v>662.57410000000004</v>
      </c>
      <c r="L28" s="22"/>
      <c r="M28" s="23" t="s">
        <v>43</v>
      </c>
      <c r="N28" s="20">
        <v>707.01350000000002</v>
      </c>
      <c r="O28" s="20">
        <v>2006.1005</v>
      </c>
      <c r="P28" s="20">
        <v>3604.5012000000002</v>
      </c>
      <c r="Q28" s="20">
        <v>3279.5630000000001</v>
      </c>
    </row>
    <row r="29" spans="1:17" x14ac:dyDescent="0.25">
      <c r="A29" s="23" t="s">
        <v>19</v>
      </c>
      <c r="B29" s="20">
        <v>17654.046999999999</v>
      </c>
      <c r="C29" s="20">
        <v>0</v>
      </c>
      <c r="D29" s="20">
        <v>0</v>
      </c>
      <c r="E29" s="20">
        <v>0</v>
      </c>
      <c r="F29" s="22"/>
      <c r="G29" s="23" t="s">
        <v>39</v>
      </c>
      <c r="H29" s="20">
        <v>2216.2997999999998</v>
      </c>
      <c r="I29" s="20">
        <v>0.96080374999999996</v>
      </c>
      <c r="J29" s="20">
        <v>40.587429999999998</v>
      </c>
      <c r="K29" s="20">
        <v>99.218469999999996</v>
      </c>
      <c r="L29" s="22"/>
      <c r="M29" s="23" t="s">
        <v>44</v>
      </c>
      <c r="N29" s="20">
        <v>691.18395999999996</v>
      </c>
      <c r="O29" s="20">
        <v>1820.6570999999999</v>
      </c>
      <c r="P29" s="20">
        <v>4281.0663999999997</v>
      </c>
      <c r="Q29" s="20">
        <v>3191.0715</v>
      </c>
    </row>
    <row r="30" spans="1:17" x14ac:dyDescent="0.25">
      <c r="A30" s="23" t="s">
        <v>20</v>
      </c>
      <c r="B30" s="20">
        <v>0</v>
      </c>
      <c r="C30" s="20">
        <v>0</v>
      </c>
      <c r="D30" s="20">
        <v>0</v>
      </c>
      <c r="E30" s="20">
        <v>0</v>
      </c>
      <c r="F30" s="22"/>
      <c r="G30" s="23" t="s">
        <v>40</v>
      </c>
      <c r="H30" s="20">
        <v>1252.6831999999999</v>
      </c>
      <c r="I30" s="20">
        <v>0</v>
      </c>
      <c r="J30" s="20">
        <v>8.9041060000000005</v>
      </c>
      <c r="K30" s="20">
        <v>2.0249069</v>
      </c>
      <c r="L30" s="22"/>
      <c r="M30" s="23" t="s">
        <v>45</v>
      </c>
      <c r="N30" s="20">
        <v>770.21789999999999</v>
      </c>
      <c r="O30" s="20">
        <v>1890.0707</v>
      </c>
      <c r="P30" s="20">
        <v>4934.6367</v>
      </c>
      <c r="Q30" s="20">
        <v>4572.0625</v>
      </c>
    </row>
    <row r="31" spans="1:17" x14ac:dyDescent="0.25">
      <c r="A31" s="23" t="s">
        <v>15</v>
      </c>
      <c r="B31" s="20">
        <v>5725.2114000000001</v>
      </c>
      <c r="C31" s="20">
        <v>0</v>
      </c>
      <c r="D31" s="20">
        <v>0</v>
      </c>
      <c r="E31" s="20">
        <v>0</v>
      </c>
      <c r="F31" s="22"/>
      <c r="G31" s="23" t="s">
        <v>15</v>
      </c>
      <c r="H31" s="20">
        <v>903.60599999999999</v>
      </c>
      <c r="I31" s="20">
        <v>107.553444</v>
      </c>
      <c r="J31" s="20">
        <v>38.611595000000001</v>
      </c>
      <c r="K31" s="20">
        <v>360.38425000000001</v>
      </c>
      <c r="L31" s="22"/>
      <c r="M31" s="28" t="s">
        <v>46</v>
      </c>
      <c r="N31" s="20">
        <v>679.59753000000001</v>
      </c>
      <c r="O31" s="20">
        <v>1833.527</v>
      </c>
      <c r="P31" s="20">
        <v>6032.4040000000005</v>
      </c>
      <c r="Q31" s="20">
        <v>5036.8990000000003</v>
      </c>
    </row>
    <row r="32" spans="1:17" x14ac:dyDescent="0.25">
      <c r="A32" s="23" t="s">
        <v>21</v>
      </c>
      <c r="B32" s="20">
        <v>0.102257416</v>
      </c>
      <c r="C32" s="20">
        <v>103391.4</v>
      </c>
      <c r="D32" s="20">
        <v>0</v>
      </c>
      <c r="E32" s="20">
        <v>0</v>
      </c>
      <c r="F32" s="22"/>
      <c r="G32" s="23" t="s">
        <v>41</v>
      </c>
      <c r="H32" s="20">
        <v>345819.78</v>
      </c>
      <c r="I32" s="20">
        <v>6766.5209999999997</v>
      </c>
      <c r="J32" s="20">
        <v>15389361</v>
      </c>
      <c r="K32" s="20">
        <v>21458.611000000001</v>
      </c>
      <c r="L32" s="22"/>
      <c r="M32" s="23" t="s">
        <v>60</v>
      </c>
      <c r="N32" s="20">
        <v>549.20129999999995</v>
      </c>
      <c r="O32" s="20">
        <v>1583.8939</v>
      </c>
      <c r="P32" s="20">
        <v>1878.9440999999999</v>
      </c>
      <c r="Q32" s="20">
        <v>1815.4042999999999</v>
      </c>
    </row>
    <row r="33" spans="1:17" x14ac:dyDescent="0.25">
      <c r="A33" s="23" t="s">
        <v>22</v>
      </c>
      <c r="B33" s="20">
        <v>0.24274682</v>
      </c>
      <c r="C33" s="20">
        <v>6158.2163</v>
      </c>
      <c r="D33" s="20">
        <v>0</v>
      </c>
      <c r="E33" s="20">
        <v>0</v>
      </c>
      <c r="F33" s="22"/>
      <c r="G33" s="23" t="s">
        <v>42</v>
      </c>
      <c r="H33" s="20">
        <v>1951.2910999999999</v>
      </c>
      <c r="I33" s="20">
        <v>4.4779489999999997</v>
      </c>
      <c r="J33" s="20">
        <v>366306.56</v>
      </c>
      <c r="K33" s="20">
        <v>13.445332000000001</v>
      </c>
      <c r="L33" s="22"/>
      <c r="M33" s="23" t="s">
        <v>48</v>
      </c>
      <c r="N33" s="20">
        <v>830.43395999999996</v>
      </c>
      <c r="O33" s="20">
        <v>1581.3049000000001</v>
      </c>
      <c r="P33" s="20">
        <v>2917.5835000000002</v>
      </c>
      <c r="Q33" s="20">
        <v>2663.2339999999999</v>
      </c>
    </row>
    <row r="34" spans="1:17" x14ac:dyDescent="0.25">
      <c r="A34" s="23" t="s">
        <v>23</v>
      </c>
      <c r="B34" s="20">
        <v>0</v>
      </c>
      <c r="C34" s="20">
        <v>218.39703</v>
      </c>
      <c r="D34" s="20">
        <v>0</v>
      </c>
      <c r="E34" s="20">
        <v>0</v>
      </c>
      <c r="F34" s="22"/>
      <c r="G34" s="23" t="s">
        <v>43</v>
      </c>
      <c r="H34" s="20">
        <v>36.671030000000002</v>
      </c>
      <c r="I34" s="20">
        <v>107.49825</v>
      </c>
      <c r="J34" s="20">
        <v>998553.94</v>
      </c>
      <c r="K34" s="20">
        <v>203.39178000000001</v>
      </c>
      <c r="L34" s="22"/>
      <c r="M34" s="23" t="s">
        <v>49</v>
      </c>
      <c r="N34" s="20">
        <v>869.63739999999996</v>
      </c>
      <c r="O34" s="20">
        <v>1721.5550000000001</v>
      </c>
      <c r="P34" s="20">
        <v>3664.5037000000002</v>
      </c>
      <c r="Q34" s="20">
        <v>3059.5745000000002</v>
      </c>
    </row>
    <row r="35" spans="1:17" x14ac:dyDescent="0.25">
      <c r="A35" s="23" t="s">
        <v>24</v>
      </c>
      <c r="B35" s="20">
        <v>0</v>
      </c>
      <c r="C35" s="20">
        <v>0</v>
      </c>
      <c r="D35" s="20">
        <v>0</v>
      </c>
      <c r="E35" s="20">
        <v>0</v>
      </c>
      <c r="F35" s="22"/>
      <c r="G35" s="23" t="s">
        <v>44</v>
      </c>
      <c r="H35" s="20">
        <v>7.5413594000000002</v>
      </c>
      <c r="I35" s="20">
        <v>49.130108</v>
      </c>
      <c r="J35" s="20">
        <v>384.53143</v>
      </c>
      <c r="K35" s="20">
        <v>63.773735000000002</v>
      </c>
      <c r="L35" s="22"/>
      <c r="M35" s="23" t="s">
        <v>50</v>
      </c>
      <c r="N35" s="20">
        <v>735.47973999999999</v>
      </c>
      <c r="O35" s="20">
        <v>1796.2512999999999</v>
      </c>
      <c r="P35" s="20">
        <v>3886.7640000000001</v>
      </c>
      <c r="Q35" s="20">
        <v>3424.6316000000002</v>
      </c>
    </row>
    <row r="36" spans="1:17" x14ac:dyDescent="0.25">
      <c r="A36" s="23" t="s">
        <v>25</v>
      </c>
      <c r="B36" s="20">
        <v>0</v>
      </c>
      <c r="C36" s="20">
        <v>0</v>
      </c>
      <c r="D36" s="20">
        <v>0</v>
      </c>
      <c r="E36" s="20">
        <v>0</v>
      </c>
      <c r="F36" s="22"/>
      <c r="G36" s="23" t="s">
        <v>45</v>
      </c>
      <c r="H36" s="20">
        <v>13.880437000000001</v>
      </c>
      <c r="I36" s="20">
        <v>59.896796999999999</v>
      </c>
      <c r="J36" s="20">
        <v>190.43950000000001</v>
      </c>
      <c r="K36" s="20">
        <v>47.963546999999998</v>
      </c>
      <c r="L36" s="22"/>
      <c r="M36" s="23" t="s">
        <v>51</v>
      </c>
      <c r="N36" s="20">
        <v>605.34199999999998</v>
      </c>
      <c r="O36" s="20">
        <v>1761.9984999999999</v>
      </c>
      <c r="P36" s="20">
        <v>4847.4489999999996</v>
      </c>
      <c r="Q36" s="20">
        <v>4771.4660000000003</v>
      </c>
    </row>
    <row r="37" spans="1:17" x14ac:dyDescent="0.25">
      <c r="A37" s="23" t="s">
        <v>15</v>
      </c>
      <c r="B37" s="20">
        <v>0</v>
      </c>
      <c r="C37" s="20">
        <v>357.74581999999998</v>
      </c>
      <c r="D37" s="20">
        <v>0</v>
      </c>
      <c r="E37" s="20">
        <v>0</v>
      </c>
      <c r="F37" s="22"/>
      <c r="G37" s="28" t="s">
        <v>46</v>
      </c>
      <c r="H37" s="20">
        <v>5.2272249999999998</v>
      </c>
      <c r="I37" s="20">
        <v>18.100504000000001</v>
      </c>
      <c r="J37" s="20">
        <v>69.466369999999998</v>
      </c>
      <c r="K37" s="20">
        <v>9.3918959999999991</v>
      </c>
      <c r="L37" s="22"/>
      <c r="M37" s="23" t="s">
        <v>52</v>
      </c>
      <c r="N37" s="20">
        <v>722.99834999999996</v>
      </c>
      <c r="O37" s="20">
        <v>1843.2550000000001</v>
      </c>
      <c r="P37" s="20">
        <v>5619.4076999999997</v>
      </c>
      <c r="Q37" s="20">
        <v>6191.0083000000004</v>
      </c>
    </row>
    <row r="38" spans="1:17" x14ac:dyDescent="0.25">
      <c r="A38" s="23" t="s">
        <v>16</v>
      </c>
      <c r="B38" s="20">
        <v>5047678</v>
      </c>
      <c r="C38" s="20">
        <v>0</v>
      </c>
      <c r="D38" s="20">
        <v>0</v>
      </c>
      <c r="E38" s="20">
        <v>0</v>
      </c>
      <c r="F38" s="22"/>
      <c r="G38" s="23" t="s">
        <v>36</v>
      </c>
      <c r="H38" s="20">
        <v>3836104.5</v>
      </c>
      <c r="I38" s="20">
        <v>26626.14</v>
      </c>
      <c r="J38" s="20">
        <v>11895239</v>
      </c>
      <c r="K38" s="20">
        <v>55866.55</v>
      </c>
      <c r="L38" s="22"/>
      <c r="M38" s="23" t="s">
        <v>41</v>
      </c>
      <c r="N38" s="20">
        <v>563.65764999999999</v>
      </c>
      <c r="O38" s="20">
        <v>2250.6504</v>
      </c>
      <c r="P38" s="20">
        <v>2872.9812000000002</v>
      </c>
      <c r="Q38" s="20">
        <v>1797.2081000000001</v>
      </c>
    </row>
    <row r="39" spans="1:17" x14ac:dyDescent="0.25">
      <c r="A39" s="23" t="s">
        <v>17</v>
      </c>
      <c r="B39" s="20">
        <v>3391521.2</v>
      </c>
      <c r="C39" s="20">
        <v>0</v>
      </c>
      <c r="D39" s="20">
        <v>0</v>
      </c>
      <c r="E39" s="20">
        <v>0</v>
      </c>
      <c r="F39" s="22"/>
      <c r="G39" s="23" t="s">
        <v>37</v>
      </c>
      <c r="H39" s="20">
        <v>640963.43999999994</v>
      </c>
      <c r="I39" s="20">
        <v>1119.8510000000001</v>
      </c>
      <c r="J39" s="20">
        <v>2159129</v>
      </c>
      <c r="K39" s="20">
        <v>5843.6864999999998</v>
      </c>
      <c r="L39" s="22"/>
      <c r="M39" s="23" t="s">
        <v>42</v>
      </c>
      <c r="N39" s="20">
        <v>724.37932999999998</v>
      </c>
      <c r="O39" s="20">
        <v>1846.9897000000001</v>
      </c>
      <c r="P39" s="20">
        <v>2283.7800000000002</v>
      </c>
      <c r="Q39" s="20">
        <v>1473.4347</v>
      </c>
    </row>
    <row r="40" spans="1:17" x14ac:dyDescent="0.25">
      <c r="A40" s="23" t="s">
        <v>18</v>
      </c>
      <c r="B40" s="20">
        <v>567226.5</v>
      </c>
      <c r="C40" s="20">
        <v>0</v>
      </c>
      <c r="D40" s="20">
        <v>0</v>
      </c>
      <c r="E40" s="20">
        <v>0</v>
      </c>
      <c r="F40" s="22"/>
      <c r="G40" s="23" t="s">
        <v>38</v>
      </c>
      <c r="H40" s="20">
        <v>49191.574000000001</v>
      </c>
      <c r="I40" s="20">
        <v>15.73884</v>
      </c>
      <c r="J40" s="20">
        <v>135939.92000000001</v>
      </c>
      <c r="K40" s="20">
        <v>174.12492</v>
      </c>
      <c r="L40" s="22"/>
      <c r="M40" s="23" t="s">
        <v>43</v>
      </c>
      <c r="N40" s="20">
        <v>708.58954000000006</v>
      </c>
      <c r="O40" s="20">
        <v>1827.0983000000001</v>
      </c>
      <c r="P40" s="20">
        <v>3268.0893999999998</v>
      </c>
      <c r="Q40" s="20">
        <v>1610.1416999999999</v>
      </c>
    </row>
    <row r="41" spans="1:17" x14ac:dyDescent="0.25">
      <c r="A41" s="23" t="s">
        <v>19</v>
      </c>
      <c r="B41" s="20">
        <v>18048.143</v>
      </c>
      <c r="C41" s="20">
        <v>0</v>
      </c>
      <c r="D41" s="20">
        <v>0</v>
      </c>
      <c r="E41" s="20">
        <v>0</v>
      </c>
      <c r="F41" s="22"/>
      <c r="G41" s="23" t="s">
        <v>39</v>
      </c>
      <c r="H41" s="20">
        <v>3028.7714999999998</v>
      </c>
      <c r="I41" s="20">
        <v>0.54284259999999995</v>
      </c>
      <c r="J41" s="20">
        <v>204.88552999999999</v>
      </c>
      <c r="K41" s="20">
        <v>168.61225999999999</v>
      </c>
      <c r="L41" s="22"/>
      <c r="M41" s="23" t="s">
        <v>44</v>
      </c>
      <c r="N41" s="20">
        <v>582.90314000000001</v>
      </c>
      <c r="O41" s="20">
        <v>1680.0491999999999</v>
      </c>
      <c r="P41" s="20">
        <v>2832.2698</v>
      </c>
      <c r="Q41" s="20">
        <v>1653.1736000000001</v>
      </c>
    </row>
    <row r="42" spans="1:17" x14ac:dyDescent="0.25">
      <c r="A42" s="23" t="s">
        <v>20</v>
      </c>
      <c r="B42" s="20">
        <v>1187.4302</v>
      </c>
      <c r="C42" s="20">
        <v>0</v>
      </c>
      <c r="D42" s="20">
        <v>0</v>
      </c>
      <c r="E42" s="20">
        <v>0</v>
      </c>
      <c r="F42" s="22"/>
      <c r="G42" s="23" t="s">
        <v>40</v>
      </c>
      <c r="H42" s="20">
        <v>3.3558919999999999</v>
      </c>
      <c r="I42" s="20">
        <v>0</v>
      </c>
      <c r="J42" s="20">
        <v>13.226369999999999</v>
      </c>
      <c r="K42" s="20">
        <v>2.0072975</v>
      </c>
      <c r="L42" s="22"/>
      <c r="M42" s="23" t="s">
        <v>45</v>
      </c>
      <c r="N42" s="20">
        <v>626.18664999999999</v>
      </c>
      <c r="O42" s="20">
        <v>2130.1462000000001</v>
      </c>
      <c r="P42" s="20">
        <v>1838.7524000000001</v>
      </c>
      <c r="Q42" s="20">
        <v>1875.7008000000001</v>
      </c>
    </row>
    <row r="43" spans="1:17" x14ac:dyDescent="0.25">
      <c r="A43" s="23" t="s">
        <v>15</v>
      </c>
      <c r="B43" s="20">
        <v>2530.9656</v>
      </c>
      <c r="C43" s="20">
        <v>0</v>
      </c>
      <c r="D43" s="20">
        <v>0</v>
      </c>
      <c r="E43" s="20">
        <v>0</v>
      </c>
      <c r="F43" s="22"/>
      <c r="G43" s="23" t="s">
        <v>15</v>
      </c>
      <c r="H43" s="20">
        <v>1157.6891000000001</v>
      </c>
      <c r="I43" s="20">
        <v>104.05705</v>
      </c>
      <c r="J43" s="20">
        <v>41.687224999999998</v>
      </c>
      <c r="K43" s="20">
        <v>611.57024999999999</v>
      </c>
      <c r="L43" s="22"/>
      <c r="M43" s="28" t="s">
        <v>46</v>
      </c>
      <c r="N43" s="20">
        <v>636.53394000000003</v>
      </c>
      <c r="O43" s="20">
        <v>1417.2037</v>
      </c>
      <c r="P43" s="20">
        <v>2164.6120000000001</v>
      </c>
      <c r="Q43" s="20">
        <v>1884.5762999999999</v>
      </c>
    </row>
    <row r="44" spans="1:17" x14ac:dyDescent="0.25">
      <c r="A44" s="23" t="s">
        <v>21</v>
      </c>
      <c r="B44" s="20">
        <v>0.33127190000000001</v>
      </c>
      <c r="C44" s="20">
        <v>69445.375</v>
      </c>
      <c r="D44" s="20">
        <v>0</v>
      </c>
      <c r="E44" s="20">
        <v>0</v>
      </c>
      <c r="F44" s="22"/>
      <c r="G44" s="23" t="s">
        <v>41</v>
      </c>
      <c r="H44" s="20">
        <v>229792.2</v>
      </c>
      <c r="I44" s="20">
        <v>5647.6655000000001</v>
      </c>
      <c r="J44" s="20">
        <v>12699021</v>
      </c>
      <c r="K44" s="20">
        <v>11982.883</v>
      </c>
      <c r="L44" s="22"/>
      <c r="M44" s="23" t="s">
        <v>60</v>
      </c>
      <c r="N44" s="20">
        <v>447.78460000000001</v>
      </c>
      <c r="O44" s="20">
        <v>1853.8496</v>
      </c>
      <c r="P44" s="20">
        <v>1032.3424</v>
      </c>
      <c r="Q44" s="20">
        <v>1790.89</v>
      </c>
    </row>
    <row r="45" spans="1:17" x14ac:dyDescent="0.25">
      <c r="A45" s="23" t="s">
        <v>22</v>
      </c>
      <c r="B45" s="20">
        <v>0.33127190000000001</v>
      </c>
      <c r="C45" s="20">
        <v>1914.1322</v>
      </c>
      <c r="D45" s="20">
        <v>0</v>
      </c>
      <c r="E45" s="20">
        <v>0</v>
      </c>
      <c r="F45" s="22"/>
      <c r="G45" s="23" t="s">
        <v>42</v>
      </c>
      <c r="H45" s="20">
        <v>668.92285000000004</v>
      </c>
      <c r="I45" s="20">
        <v>1.8729948999999999</v>
      </c>
      <c r="J45" s="20">
        <v>2389040</v>
      </c>
      <c r="K45" s="20">
        <v>179.95420999999999</v>
      </c>
      <c r="L45" s="22"/>
      <c r="M45" s="23" t="s">
        <v>48</v>
      </c>
      <c r="N45" s="20">
        <v>615.18230000000005</v>
      </c>
      <c r="O45" s="20">
        <v>409.2337</v>
      </c>
      <c r="P45" s="20">
        <v>2748.8771999999999</v>
      </c>
      <c r="Q45" s="20">
        <v>2166.2348999999999</v>
      </c>
    </row>
    <row r="46" spans="1:17" x14ac:dyDescent="0.25">
      <c r="A46" s="23" t="s">
        <v>23</v>
      </c>
      <c r="B46" s="20">
        <v>0.33127190000000001</v>
      </c>
      <c r="C46" s="20">
        <v>115.31216000000001</v>
      </c>
      <c r="D46" s="20">
        <v>0</v>
      </c>
      <c r="E46" s="20">
        <v>0</v>
      </c>
      <c r="F46" s="22"/>
      <c r="G46" s="23" t="s">
        <v>43</v>
      </c>
      <c r="H46" s="20">
        <v>10.952173999999999</v>
      </c>
      <c r="I46" s="20">
        <v>58.74436</v>
      </c>
      <c r="J46" s="20">
        <v>456715.28</v>
      </c>
      <c r="K46" s="20">
        <v>99.877049999999997</v>
      </c>
      <c r="L46" s="22"/>
      <c r="M46" s="23" t="s">
        <v>49</v>
      </c>
      <c r="N46" s="20">
        <v>612.33887000000004</v>
      </c>
      <c r="O46" s="20">
        <v>480.31689999999998</v>
      </c>
      <c r="P46" s="20">
        <v>2000.43</v>
      </c>
      <c r="Q46" s="20">
        <v>1742.1719000000001</v>
      </c>
    </row>
    <row r="47" spans="1:17" x14ac:dyDescent="0.25">
      <c r="A47" s="23" t="s">
        <v>24</v>
      </c>
      <c r="B47" s="20">
        <v>0</v>
      </c>
      <c r="C47" s="20">
        <v>71.837035999999998</v>
      </c>
      <c r="D47" s="20">
        <v>0</v>
      </c>
      <c r="E47" s="20">
        <v>0</v>
      </c>
      <c r="F47" s="22"/>
      <c r="G47" s="23" t="s">
        <v>44</v>
      </c>
      <c r="H47" s="20">
        <v>7.4742360000000003</v>
      </c>
      <c r="I47" s="20">
        <v>32.202840000000002</v>
      </c>
      <c r="J47" s="20">
        <v>40981.64</v>
      </c>
      <c r="K47" s="20">
        <v>86.244095000000002</v>
      </c>
      <c r="L47" s="22"/>
      <c r="M47" s="23" t="s">
        <v>50</v>
      </c>
      <c r="N47" s="20">
        <v>694.03830000000005</v>
      </c>
      <c r="O47" s="20">
        <v>235.82578000000001</v>
      </c>
      <c r="P47" s="20">
        <v>2776.1615999999999</v>
      </c>
      <c r="Q47" s="20">
        <v>2066.0427</v>
      </c>
    </row>
    <row r="48" spans="1:17" x14ac:dyDescent="0.25">
      <c r="A48" s="23" t="s">
        <v>25</v>
      </c>
      <c r="B48" s="20">
        <v>0</v>
      </c>
      <c r="C48" s="20">
        <v>0</v>
      </c>
      <c r="D48" s="20">
        <v>0</v>
      </c>
      <c r="E48" s="20">
        <v>0</v>
      </c>
      <c r="F48" s="22"/>
      <c r="G48" s="23" t="s">
        <v>45</v>
      </c>
      <c r="H48" s="20">
        <v>4.7676679999999996</v>
      </c>
      <c r="I48" s="20">
        <v>20.529344999999999</v>
      </c>
      <c r="J48" s="20">
        <v>126.15527</v>
      </c>
      <c r="K48" s="20">
        <v>18.092834</v>
      </c>
      <c r="L48" s="22"/>
      <c r="M48" s="23" t="s">
        <v>51</v>
      </c>
      <c r="N48" s="20">
        <v>607.8895</v>
      </c>
      <c r="O48" s="20">
        <v>322.55874999999997</v>
      </c>
      <c r="P48" s="20">
        <v>2253.3676999999998</v>
      </c>
      <c r="Q48" s="20">
        <v>1984.1162999999999</v>
      </c>
    </row>
    <row r="49" spans="1:17" ht="15.75" thickBot="1" x14ac:dyDescent="0.3">
      <c r="A49" s="23" t="s">
        <v>15</v>
      </c>
      <c r="B49" s="20">
        <v>9.7843650000000004E-2</v>
      </c>
      <c r="C49" s="20">
        <v>141.16037</v>
      </c>
      <c r="D49" s="20">
        <v>0</v>
      </c>
      <c r="E49" s="20">
        <v>0</v>
      </c>
      <c r="F49" s="27"/>
      <c r="G49" s="28" t="s">
        <v>46</v>
      </c>
      <c r="H49" s="20">
        <v>5.0544868000000003</v>
      </c>
      <c r="I49" s="20">
        <v>21.800066000000001</v>
      </c>
      <c r="J49" s="20">
        <v>84.748810000000006</v>
      </c>
      <c r="K49" s="20">
        <v>19.683347999999999</v>
      </c>
      <c r="L49" s="27"/>
      <c r="M49" s="23" t="s">
        <v>52</v>
      </c>
      <c r="N49" s="20">
        <v>661.84595000000002</v>
      </c>
      <c r="O49" s="20">
        <v>246.66728000000001</v>
      </c>
      <c r="P49" s="20">
        <v>4181.4179999999997</v>
      </c>
      <c r="Q49" s="20">
        <v>3124.0985999999998</v>
      </c>
    </row>
    <row r="50" spans="1:17" x14ac:dyDescent="0.25">
      <c r="A50" s="23" t="s">
        <v>26</v>
      </c>
      <c r="B50" s="20">
        <v>0</v>
      </c>
      <c r="C50" s="20">
        <v>0</v>
      </c>
      <c r="D50" s="20">
        <v>10157132</v>
      </c>
      <c r="E50" s="20">
        <v>0</v>
      </c>
      <c r="F50" s="22"/>
      <c r="G50" s="23" t="s">
        <v>47</v>
      </c>
      <c r="H50" s="20">
        <v>57960.495999999999</v>
      </c>
      <c r="I50" s="20">
        <v>868.89009999999996</v>
      </c>
      <c r="J50" s="20">
        <v>8855093</v>
      </c>
      <c r="K50" s="20">
        <v>1587.5998999999999</v>
      </c>
      <c r="L50" s="22"/>
      <c r="M50" s="23" t="s">
        <v>41</v>
      </c>
      <c r="N50" s="20">
        <v>180.07556</v>
      </c>
      <c r="O50" s="20">
        <v>253.3871</v>
      </c>
      <c r="P50" s="20">
        <v>1972.0355</v>
      </c>
      <c r="Q50" s="20">
        <v>972.03863999999999</v>
      </c>
    </row>
    <row r="51" spans="1:17" x14ac:dyDescent="0.25">
      <c r="A51" s="23" t="s">
        <v>27</v>
      </c>
      <c r="B51" s="20">
        <v>0</v>
      </c>
      <c r="C51" s="20">
        <v>0</v>
      </c>
      <c r="D51" s="20">
        <v>3829867.8</v>
      </c>
      <c r="E51" s="20">
        <v>0</v>
      </c>
      <c r="F51" s="22"/>
      <c r="G51" s="23" t="s">
        <v>48</v>
      </c>
      <c r="H51" s="20">
        <v>10105.44</v>
      </c>
      <c r="I51" s="20">
        <v>2.8658701999999998</v>
      </c>
      <c r="J51" s="20">
        <v>501275.06</v>
      </c>
      <c r="K51" s="20">
        <v>169.49790999999999</v>
      </c>
      <c r="L51" s="22"/>
      <c r="M51" s="23" t="s">
        <v>54</v>
      </c>
      <c r="N51" s="20">
        <v>80.423195000000007</v>
      </c>
      <c r="O51" s="20">
        <v>176.26865000000001</v>
      </c>
      <c r="P51" s="20">
        <v>164.57482999999999</v>
      </c>
      <c r="Q51" s="20">
        <v>173.83553000000001</v>
      </c>
    </row>
    <row r="52" spans="1:17" x14ac:dyDescent="0.25">
      <c r="A52" s="23" t="s">
        <v>28</v>
      </c>
      <c r="B52" s="20">
        <v>0</v>
      </c>
      <c r="C52" s="20">
        <v>0</v>
      </c>
      <c r="D52" s="20">
        <v>918530.9</v>
      </c>
      <c r="E52" s="20">
        <v>0</v>
      </c>
      <c r="F52" s="22"/>
      <c r="G52" s="23" t="s">
        <v>49</v>
      </c>
      <c r="H52" s="20">
        <v>94.636795000000006</v>
      </c>
      <c r="I52" s="20">
        <v>29.837730000000001</v>
      </c>
      <c r="J52" s="20">
        <v>1212073.6000000001</v>
      </c>
      <c r="K52" s="20">
        <v>75.513099999999994</v>
      </c>
      <c r="L52" s="22"/>
      <c r="M52" s="23" t="s">
        <v>55</v>
      </c>
      <c r="N52" s="20">
        <v>473.27096999999998</v>
      </c>
      <c r="O52" s="20">
        <v>1725.3225</v>
      </c>
      <c r="P52" s="20">
        <v>3405.7103999999999</v>
      </c>
      <c r="Q52" s="20">
        <v>2864.9722000000002</v>
      </c>
    </row>
    <row r="53" spans="1:17" x14ac:dyDescent="0.25">
      <c r="A53" s="23" t="s">
        <v>29</v>
      </c>
      <c r="B53" s="20">
        <v>0</v>
      </c>
      <c r="C53" s="20">
        <v>0</v>
      </c>
      <c r="D53" s="20">
        <v>188112.19</v>
      </c>
      <c r="E53" s="20">
        <v>0</v>
      </c>
      <c r="F53" s="22"/>
      <c r="G53" s="23" t="s">
        <v>50</v>
      </c>
      <c r="H53" s="20">
        <v>530.70540000000005</v>
      </c>
      <c r="I53" s="20">
        <v>52.366954999999997</v>
      </c>
      <c r="J53" s="20">
        <v>360.19</v>
      </c>
      <c r="K53" s="20">
        <v>82.792869999999994</v>
      </c>
      <c r="L53" s="22"/>
      <c r="M53" s="23" t="s">
        <v>56</v>
      </c>
      <c r="N53" s="20">
        <v>550.85749999999996</v>
      </c>
      <c r="O53" s="20">
        <v>1571.3806999999999</v>
      </c>
      <c r="P53" s="20">
        <v>4019.9277000000002</v>
      </c>
      <c r="Q53" s="20">
        <v>3264.0264000000002</v>
      </c>
    </row>
    <row r="54" spans="1:17" x14ac:dyDescent="0.25">
      <c r="A54" s="23" t="s">
        <v>35</v>
      </c>
      <c r="B54" s="20">
        <v>0</v>
      </c>
      <c r="C54" s="20">
        <v>0</v>
      </c>
      <c r="D54" s="20">
        <v>8.6147279999999995</v>
      </c>
      <c r="E54" s="20">
        <v>0</v>
      </c>
      <c r="F54" s="22"/>
      <c r="G54" s="23" t="s">
        <v>51</v>
      </c>
      <c r="H54" s="20">
        <v>6.0430884000000002</v>
      </c>
      <c r="I54" s="20">
        <v>23.092307999999999</v>
      </c>
      <c r="J54" s="20">
        <v>143.06512000000001</v>
      </c>
      <c r="K54" s="20">
        <v>29.795940000000002</v>
      </c>
      <c r="L54" s="22"/>
      <c r="M54" s="23" t="s">
        <v>57</v>
      </c>
      <c r="N54" s="20">
        <v>592.97029999999995</v>
      </c>
      <c r="O54" s="20">
        <v>1661.3426999999999</v>
      </c>
      <c r="P54" s="20">
        <v>4584.5614999999998</v>
      </c>
      <c r="Q54" s="20">
        <v>3608.5680000000002</v>
      </c>
    </row>
    <row r="55" spans="1:17" x14ac:dyDescent="0.25">
      <c r="A55" s="23" t="s">
        <v>15</v>
      </c>
      <c r="B55" s="20">
        <v>0</v>
      </c>
      <c r="C55" s="20">
        <v>0</v>
      </c>
      <c r="D55" s="20">
        <v>122.426346</v>
      </c>
      <c r="E55" s="20">
        <v>0</v>
      </c>
      <c r="F55" s="22"/>
      <c r="G55" s="23" t="s">
        <v>52</v>
      </c>
      <c r="H55" s="20">
        <v>6.2028626999999998</v>
      </c>
      <c r="I55" s="20">
        <v>32.749813000000003</v>
      </c>
      <c r="J55" s="20">
        <v>96.357240000000004</v>
      </c>
      <c r="K55" s="20">
        <v>18.204761999999999</v>
      </c>
      <c r="L55" s="22"/>
      <c r="M55" s="23" t="s">
        <v>58</v>
      </c>
      <c r="N55" s="20">
        <v>540.49854000000005</v>
      </c>
      <c r="O55" s="20">
        <v>1842.4518</v>
      </c>
      <c r="P55" s="20">
        <v>4689.9049999999997</v>
      </c>
      <c r="Q55" s="20">
        <v>4153.1459999999997</v>
      </c>
    </row>
    <row r="56" spans="1:17" x14ac:dyDescent="0.25">
      <c r="A56" s="23" t="s">
        <v>30</v>
      </c>
      <c r="B56" s="20">
        <v>0</v>
      </c>
      <c r="C56" s="20">
        <v>0</v>
      </c>
      <c r="D56" s="20">
        <v>0</v>
      </c>
      <c r="E56" s="20">
        <v>376914.97</v>
      </c>
      <c r="F56" s="22"/>
      <c r="G56" s="23" t="s">
        <v>53</v>
      </c>
      <c r="H56" s="20">
        <v>13125.242</v>
      </c>
      <c r="I56" s="20">
        <v>0.41049590000000002</v>
      </c>
      <c r="J56" s="20">
        <v>4481830</v>
      </c>
      <c r="K56" s="20">
        <v>70.384280000000004</v>
      </c>
      <c r="L56" s="22"/>
      <c r="M56" s="23"/>
      <c r="N56" s="24"/>
      <c r="O56" s="24"/>
    </row>
    <row r="57" spans="1:17" x14ac:dyDescent="0.25">
      <c r="A57" s="23" t="s">
        <v>31</v>
      </c>
      <c r="B57" s="20">
        <v>0</v>
      </c>
      <c r="C57" s="20">
        <v>0</v>
      </c>
      <c r="D57" s="20">
        <v>0</v>
      </c>
      <c r="E57" s="20">
        <v>21783.065999999999</v>
      </c>
      <c r="F57" s="22"/>
      <c r="G57" s="23" t="s">
        <v>54</v>
      </c>
      <c r="H57" s="20">
        <v>372.55948000000001</v>
      </c>
      <c r="I57" s="20">
        <v>5.3311590000000004</v>
      </c>
      <c r="J57" s="20">
        <v>872189.56</v>
      </c>
      <c r="K57" s="20">
        <v>51.736972999999999</v>
      </c>
      <c r="L57" s="22"/>
      <c r="M57" s="23"/>
      <c r="N57" s="24"/>
      <c r="O57" s="24"/>
    </row>
    <row r="58" spans="1:17" x14ac:dyDescent="0.25">
      <c r="A58" s="23" t="s">
        <v>32</v>
      </c>
      <c r="B58" s="20">
        <v>0</v>
      </c>
      <c r="C58" s="20">
        <v>0</v>
      </c>
      <c r="D58" s="20">
        <v>0</v>
      </c>
      <c r="E58" s="20">
        <v>2490.7348999999999</v>
      </c>
      <c r="F58" s="22"/>
      <c r="G58" s="23" t="s">
        <v>55</v>
      </c>
      <c r="H58" s="20">
        <v>11.9716</v>
      </c>
      <c r="I58" s="20">
        <v>23.108260999999999</v>
      </c>
      <c r="J58" s="20">
        <v>249689.83</v>
      </c>
      <c r="K58" s="20">
        <v>158.55547999999999</v>
      </c>
      <c r="L58" s="22"/>
      <c r="M58" s="23"/>
      <c r="N58" s="24"/>
      <c r="O58" s="24"/>
    </row>
    <row r="59" spans="1:17" x14ac:dyDescent="0.25">
      <c r="A59" s="23" t="s">
        <v>33</v>
      </c>
      <c r="B59" s="20">
        <v>0</v>
      </c>
      <c r="C59" s="20">
        <v>0</v>
      </c>
      <c r="D59" s="20">
        <v>0</v>
      </c>
      <c r="E59" s="20">
        <v>47.328228000000003</v>
      </c>
      <c r="F59" s="22"/>
      <c r="G59" s="23" t="s">
        <v>56</v>
      </c>
      <c r="H59" s="20">
        <v>6.7551699999999997</v>
      </c>
      <c r="I59" s="20">
        <v>22.147017000000002</v>
      </c>
      <c r="J59" s="20">
        <v>467.06551999999999</v>
      </c>
      <c r="K59" s="20">
        <v>70.609309999999994</v>
      </c>
      <c r="L59" s="22"/>
      <c r="M59" s="23"/>
      <c r="N59" s="24"/>
      <c r="O59" s="24"/>
    </row>
    <row r="60" spans="1:17" x14ac:dyDescent="0.25">
      <c r="A60" s="23" t="s">
        <v>34</v>
      </c>
      <c r="B60" s="20">
        <v>0</v>
      </c>
      <c r="C60" s="20">
        <v>0</v>
      </c>
      <c r="D60" s="20">
        <v>0</v>
      </c>
      <c r="E60" s="20">
        <v>1.2038078000000001</v>
      </c>
      <c r="F60" s="22"/>
      <c r="G60" s="23" t="s">
        <v>57</v>
      </c>
      <c r="H60" s="20">
        <v>10.609583000000001</v>
      </c>
      <c r="I60" s="20">
        <v>30.382905999999998</v>
      </c>
      <c r="J60" s="20">
        <v>200.29597000000001</v>
      </c>
      <c r="K60" s="20">
        <v>43.833210000000001</v>
      </c>
      <c r="L60" s="22"/>
      <c r="M60" s="23"/>
      <c r="O60" s="24"/>
    </row>
    <row r="61" spans="1:17" x14ac:dyDescent="0.25">
      <c r="A61" s="23" t="s">
        <v>15</v>
      </c>
      <c r="B61" s="20">
        <v>0</v>
      </c>
      <c r="C61" s="20">
        <v>0</v>
      </c>
      <c r="D61" s="20">
        <v>0</v>
      </c>
      <c r="E61" s="20">
        <v>1527.4126000000001</v>
      </c>
      <c r="F61" s="22"/>
      <c r="G61" s="23" t="s">
        <v>58</v>
      </c>
      <c r="H61" s="20">
        <v>4.9676013000000001</v>
      </c>
      <c r="I61" s="20">
        <v>16.157910999999999</v>
      </c>
      <c r="J61" s="20">
        <v>93.984359999999995</v>
      </c>
      <c r="K61" s="20">
        <v>10.704383</v>
      </c>
      <c r="L61" s="22"/>
      <c r="M61" s="23"/>
      <c r="O61" s="24"/>
    </row>
    <row r="62" spans="1:17" x14ac:dyDescent="0.25">
      <c r="A62" s="23" t="s">
        <v>26</v>
      </c>
      <c r="B62" s="20">
        <v>0</v>
      </c>
      <c r="C62" s="20">
        <v>0</v>
      </c>
      <c r="D62" s="20">
        <v>9681706</v>
      </c>
      <c r="E62" s="20">
        <v>0.38625762000000002</v>
      </c>
      <c r="F62" s="22"/>
      <c r="G62" s="23" t="s">
        <v>47</v>
      </c>
      <c r="H62" s="20">
        <v>200874.86</v>
      </c>
      <c r="I62" s="20">
        <v>1080.1848</v>
      </c>
      <c r="J62" s="20">
        <v>10033092</v>
      </c>
      <c r="K62" s="20">
        <v>3142.1590000000001</v>
      </c>
      <c r="L62" s="22"/>
      <c r="M62" s="23"/>
      <c r="N62" s="24"/>
    </row>
    <row r="63" spans="1:17" x14ac:dyDescent="0.25">
      <c r="A63" s="23" t="s">
        <v>27</v>
      </c>
      <c r="B63" s="20">
        <v>0</v>
      </c>
      <c r="C63" s="20">
        <v>0</v>
      </c>
      <c r="D63" s="20">
        <v>4791851.5</v>
      </c>
      <c r="E63" s="20">
        <v>0.38625762000000002</v>
      </c>
      <c r="F63" s="22"/>
      <c r="G63" s="23" t="s">
        <v>48</v>
      </c>
      <c r="H63" s="20">
        <v>25.728294000000002</v>
      </c>
      <c r="I63" s="20">
        <v>3.1979690000000001</v>
      </c>
      <c r="J63" s="20">
        <v>266462.3</v>
      </c>
      <c r="K63" s="20">
        <v>223.96450999999999</v>
      </c>
      <c r="L63" s="22"/>
      <c r="M63" s="23"/>
      <c r="N63" s="24"/>
    </row>
    <row r="64" spans="1:17" x14ac:dyDescent="0.25">
      <c r="A64" s="23" t="s">
        <v>28</v>
      </c>
      <c r="B64" s="20">
        <v>0</v>
      </c>
      <c r="C64" s="20">
        <v>0</v>
      </c>
      <c r="D64" s="20">
        <v>1596852.1</v>
      </c>
      <c r="E64" s="20">
        <v>0.38625762000000002</v>
      </c>
      <c r="F64" s="22"/>
      <c r="G64" s="23" t="s">
        <v>49</v>
      </c>
      <c r="H64" s="20">
        <v>42.271996000000001</v>
      </c>
      <c r="I64" s="20">
        <v>31.525362000000001</v>
      </c>
      <c r="J64" s="20">
        <v>1044652.7</v>
      </c>
      <c r="K64" s="20">
        <v>128.52251999999999</v>
      </c>
      <c r="L64" s="22"/>
      <c r="M64" s="23"/>
      <c r="N64" s="24"/>
      <c r="O64" s="24"/>
    </row>
    <row r="65" spans="1:15" x14ac:dyDescent="0.25">
      <c r="A65" s="23" t="s">
        <v>29</v>
      </c>
      <c r="B65" s="20">
        <v>0</v>
      </c>
      <c r="C65" s="20">
        <v>0</v>
      </c>
      <c r="D65" s="20">
        <v>60049.925999999999</v>
      </c>
      <c r="E65" s="20">
        <v>0.38625762000000002</v>
      </c>
      <c r="F65" s="22"/>
      <c r="G65" s="23" t="s">
        <v>50</v>
      </c>
      <c r="H65" s="20">
        <v>7.0073027999999997</v>
      </c>
      <c r="I65" s="20">
        <v>35.155659999999997</v>
      </c>
      <c r="J65" s="20">
        <v>304.32033999999999</v>
      </c>
      <c r="K65" s="20">
        <v>52.965034000000003</v>
      </c>
      <c r="L65" s="22"/>
      <c r="M65" s="23"/>
      <c r="N65" s="24"/>
      <c r="O65" s="24"/>
    </row>
    <row r="66" spans="1:15" x14ac:dyDescent="0.25">
      <c r="A66" s="23" t="s">
        <v>35</v>
      </c>
      <c r="B66" s="20">
        <v>0.10837382</v>
      </c>
      <c r="C66" s="20">
        <v>0</v>
      </c>
      <c r="D66" s="20">
        <v>3.5243126999999999</v>
      </c>
      <c r="E66" s="20">
        <v>0.38625762000000002</v>
      </c>
      <c r="F66" s="22"/>
      <c r="G66" s="23" t="s">
        <v>51</v>
      </c>
      <c r="H66" s="20">
        <v>2.4072144</v>
      </c>
      <c r="I66" s="20">
        <v>28.424340999999998</v>
      </c>
      <c r="J66" s="20">
        <v>147.05224999999999</v>
      </c>
      <c r="K66" s="20">
        <v>25.558575000000001</v>
      </c>
      <c r="L66" s="22"/>
      <c r="M66" s="23"/>
      <c r="N66" s="24"/>
      <c r="O66" s="24"/>
    </row>
    <row r="67" spans="1:15" x14ac:dyDescent="0.25">
      <c r="A67" s="23" t="s">
        <v>15</v>
      </c>
      <c r="B67" s="20">
        <v>0</v>
      </c>
      <c r="C67" s="20">
        <v>0</v>
      </c>
      <c r="D67" s="20">
        <v>77.186745000000002</v>
      </c>
      <c r="E67" s="20">
        <v>0.38625762000000002</v>
      </c>
      <c r="F67" s="22"/>
      <c r="G67" s="23" t="s">
        <v>52</v>
      </c>
      <c r="H67" s="20">
        <v>5.0916442999999996</v>
      </c>
      <c r="I67" s="20">
        <v>15.663845</v>
      </c>
      <c r="J67" s="20">
        <v>60.762863000000003</v>
      </c>
      <c r="K67" s="20">
        <v>8.458297</v>
      </c>
      <c r="L67" s="22"/>
      <c r="M67" s="23"/>
      <c r="N67" s="24"/>
      <c r="O67" s="24"/>
    </row>
    <row r="68" spans="1:15" x14ac:dyDescent="0.25">
      <c r="A68" s="23" t="s">
        <v>30</v>
      </c>
      <c r="B68" s="20">
        <v>0</v>
      </c>
      <c r="C68" s="20">
        <v>0</v>
      </c>
      <c r="D68" s="20">
        <v>0.3593924</v>
      </c>
      <c r="E68" s="20">
        <v>268605.15999999997</v>
      </c>
      <c r="F68" s="22"/>
      <c r="G68" s="23" t="s">
        <v>53</v>
      </c>
      <c r="H68" s="20">
        <v>22284.866999999998</v>
      </c>
      <c r="I68" s="20">
        <v>0.48905736</v>
      </c>
      <c r="J68" s="20">
        <v>4439091</v>
      </c>
      <c r="K68" s="20">
        <v>504.42122999999998</v>
      </c>
      <c r="L68" s="22"/>
      <c r="M68" s="23"/>
      <c r="N68" s="24"/>
      <c r="O68" s="24"/>
    </row>
    <row r="69" spans="1:15" x14ac:dyDescent="0.25">
      <c r="A69" s="23" t="s">
        <v>31</v>
      </c>
      <c r="B69" s="20">
        <v>0</v>
      </c>
      <c r="C69" s="20">
        <v>0</v>
      </c>
      <c r="D69" s="20">
        <v>0.3593924</v>
      </c>
      <c r="E69" s="20">
        <v>20209.866999999998</v>
      </c>
      <c r="F69" s="22"/>
      <c r="G69" s="23" t="s">
        <v>54</v>
      </c>
      <c r="H69" s="20">
        <v>19915.338</v>
      </c>
      <c r="I69" s="20">
        <v>29.539642000000001</v>
      </c>
      <c r="J69" s="20">
        <v>472214.2</v>
      </c>
      <c r="K69" s="20">
        <v>153.1395</v>
      </c>
      <c r="L69" s="22"/>
      <c r="M69" s="23"/>
      <c r="N69" s="24"/>
      <c r="O69" s="24"/>
    </row>
    <row r="70" spans="1:15" x14ac:dyDescent="0.25">
      <c r="A70" s="23" t="s">
        <v>32</v>
      </c>
      <c r="B70" s="20">
        <v>0</v>
      </c>
      <c r="C70" s="20">
        <v>0</v>
      </c>
      <c r="D70" s="20">
        <v>0.3593924</v>
      </c>
      <c r="E70" s="20">
        <v>1214.7582</v>
      </c>
      <c r="F70" s="22"/>
      <c r="G70" s="23" t="s">
        <v>55</v>
      </c>
      <c r="H70" s="20">
        <v>285.03026999999997</v>
      </c>
      <c r="I70" s="20">
        <v>25.006150999999999</v>
      </c>
      <c r="J70" s="20">
        <v>1096381.8</v>
      </c>
      <c r="K70" s="20">
        <v>45.688760000000002</v>
      </c>
      <c r="L70" s="22"/>
      <c r="M70" s="23"/>
      <c r="N70" s="24"/>
      <c r="O70" s="24"/>
    </row>
    <row r="71" spans="1:15" x14ac:dyDescent="0.25">
      <c r="A71" s="23" t="s">
        <v>33</v>
      </c>
      <c r="B71" s="20">
        <v>0</v>
      </c>
      <c r="C71" s="20">
        <v>0</v>
      </c>
      <c r="D71" s="20">
        <v>0.3593924</v>
      </c>
      <c r="E71" s="20">
        <v>36.570957</v>
      </c>
      <c r="F71" s="22"/>
      <c r="G71" s="23" t="s">
        <v>56</v>
      </c>
      <c r="H71" s="20">
        <v>5.6799416999999996</v>
      </c>
      <c r="I71" s="20">
        <v>47.331969999999998</v>
      </c>
      <c r="J71" s="20">
        <v>564.12694999999997</v>
      </c>
      <c r="K71" s="20">
        <v>66.891530000000003</v>
      </c>
      <c r="L71" s="22"/>
      <c r="M71" s="23"/>
      <c r="N71" s="24"/>
      <c r="O71" s="24"/>
    </row>
    <row r="72" spans="1:15" x14ac:dyDescent="0.25">
      <c r="A72" s="23" t="s">
        <v>34</v>
      </c>
      <c r="B72" s="20">
        <v>8.0089494999999997E-2</v>
      </c>
      <c r="C72" s="20">
        <v>0</v>
      </c>
      <c r="D72" s="20">
        <v>0.3593924</v>
      </c>
      <c r="E72" s="20">
        <v>1.7629398999999999</v>
      </c>
      <c r="F72" s="22"/>
      <c r="G72" s="23" t="s">
        <v>57</v>
      </c>
      <c r="H72" s="20">
        <v>6.7866790000000004</v>
      </c>
      <c r="I72" s="20">
        <v>30.255997000000001</v>
      </c>
      <c r="J72" s="20">
        <v>225.10383999999999</v>
      </c>
      <c r="K72" s="20">
        <v>43.291699999999999</v>
      </c>
      <c r="L72" s="22"/>
      <c r="M72" s="23"/>
      <c r="N72" s="24"/>
      <c r="O72" s="24"/>
    </row>
    <row r="73" spans="1:15" x14ac:dyDescent="0.25">
      <c r="A73" s="23" t="s">
        <v>15</v>
      </c>
      <c r="B73" s="20">
        <v>0</v>
      </c>
      <c r="C73" s="20">
        <v>0</v>
      </c>
      <c r="D73" s="20">
        <v>0.3593924</v>
      </c>
      <c r="E73" s="20">
        <v>2350.2058000000002</v>
      </c>
      <c r="F73" s="22"/>
      <c r="G73" s="23" t="s">
        <v>58</v>
      </c>
      <c r="H73" s="20">
        <v>6.2455454000000001</v>
      </c>
      <c r="I73" s="20">
        <v>14.085913</v>
      </c>
      <c r="J73" s="20">
        <v>71.349869999999996</v>
      </c>
      <c r="K73" s="20">
        <v>17.462983999999999</v>
      </c>
      <c r="L73" s="22"/>
      <c r="M73" s="23"/>
      <c r="N73" s="24"/>
      <c r="O73" s="24"/>
    </row>
    <row r="74" spans="1:15" x14ac:dyDescent="0.25">
      <c r="A74" s="23" t="s">
        <v>26</v>
      </c>
      <c r="B74" s="20">
        <v>0</v>
      </c>
      <c r="C74" s="20">
        <v>0</v>
      </c>
      <c r="D74" s="20">
        <v>8749903</v>
      </c>
      <c r="E74" s="20">
        <v>0.3365206</v>
      </c>
      <c r="F74" s="22"/>
      <c r="G74" s="23" t="s">
        <v>47</v>
      </c>
      <c r="H74" s="20">
        <v>157811.34</v>
      </c>
      <c r="I74" s="20">
        <v>490.89008000000001</v>
      </c>
      <c r="J74" s="20">
        <v>9255312</v>
      </c>
      <c r="K74" s="20">
        <v>2516.6876999999999</v>
      </c>
      <c r="L74" s="22"/>
      <c r="M74" s="23"/>
      <c r="O74" s="24"/>
    </row>
    <row r="75" spans="1:15" x14ac:dyDescent="0.25">
      <c r="A75" s="23" t="s">
        <v>27</v>
      </c>
      <c r="B75" s="20">
        <v>0</v>
      </c>
      <c r="C75" s="20">
        <v>0</v>
      </c>
      <c r="D75" s="20">
        <v>5585563.5</v>
      </c>
      <c r="E75" s="20">
        <v>0.3365206</v>
      </c>
      <c r="F75" s="22"/>
      <c r="G75" s="23" t="s">
        <v>48</v>
      </c>
      <c r="H75" s="20">
        <v>11.819326</v>
      </c>
      <c r="I75" s="20">
        <v>16.224571000000001</v>
      </c>
      <c r="J75" s="20">
        <v>636876.5</v>
      </c>
      <c r="K75" s="20">
        <v>128.57538</v>
      </c>
      <c r="L75" s="22"/>
      <c r="M75" s="23"/>
      <c r="O75" s="24"/>
    </row>
    <row r="76" spans="1:15" x14ac:dyDescent="0.25">
      <c r="A76" s="23" t="s">
        <v>28</v>
      </c>
      <c r="B76" s="20">
        <v>9.1645143999999998E-2</v>
      </c>
      <c r="C76" s="20">
        <v>0</v>
      </c>
      <c r="D76" s="20">
        <v>2322258.2000000002</v>
      </c>
      <c r="E76" s="20">
        <v>0.3365206</v>
      </c>
      <c r="F76" s="22"/>
      <c r="G76" s="23" t="s">
        <v>49</v>
      </c>
      <c r="H76" s="20">
        <v>13.806055000000001</v>
      </c>
      <c r="I76" s="20">
        <v>42.502353999999997</v>
      </c>
      <c r="J76" s="20">
        <v>942461.6</v>
      </c>
      <c r="K76" s="20">
        <v>90.459339999999997</v>
      </c>
      <c r="L76" s="22"/>
      <c r="M76" s="23"/>
    </row>
    <row r="77" spans="1:15" x14ac:dyDescent="0.25">
      <c r="A77" s="23" t="s">
        <v>29</v>
      </c>
      <c r="B77" s="20">
        <v>0</v>
      </c>
      <c r="C77" s="20">
        <v>0</v>
      </c>
      <c r="D77" s="20">
        <v>171634.4</v>
      </c>
      <c r="E77" s="20">
        <v>0.3365206</v>
      </c>
      <c r="F77" s="22"/>
      <c r="G77" s="23" t="s">
        <v>50</v>
      </c>
      <c r="H77" s="20">
        <v>11.822903</v>
      </c>
      <c r="I77" s="20">
        <v>41.324840000000002</v>
      </c>
      <c r="J77" s="20">
        <v>13229.18</v>
      </c>
      <c r="K77" s="20">
        <v>64.195310000000006</v>
      </c>
      <c r="L77" s="22"/>
      <c r="M77" s="23"/>
    </row>
    <row r="78" spans="1:15" x14ac:dyDescent="0.25">
      <c r="A78" s="23" t="s">
        <v>35</v>
      </c>
      <c r="B78" s="20">
        <v>0</v>
      </c>
      <c r="C78" s="20">
        <v>0</v>
      </c>
      <c r="D78" s="20">
        <v>93.551674000000006</v>
      </c>
      <c r="E78" s="20">
        <v>0.3365206</v>
      </c>
      <c r="F78" s="22"/>
      <c r="G78" s="23" t="s">
        <v>51</v>
      </c>
      <c r="H78" s="20">
        <v>12.416126999999999</v>
      </c>
      <c r="I78" s="20">
        <v>48.930897000000002</v>
      </c>
      <c r="J78" s="20">
        <v>1141.6921</v>
      </c>
      <c r="K78" s="20">
        <v>30.808418</v>
      </c>
      <c r="L78" s="22"/>
      <c r="M78" s="23"/>
      <c r="N78" s="24"/>
      <c r="O78" s="24"/>
    </row>
    <row r="79" spans="1:15" x14ac:dyDescent="0.25">
      <c r="A79" s="23" t="s">
        <v>15</v>
      </c>
      <c r="B79" s="20">
        <v>0</v>
      </c>
      <c r="C79" s="20">
        <v>0</v>
      </c>
      <c r="D79" s="20">
        <v>93.177610000000001</v>
      </c>
      <c r="E79" s="20">
        <v>0.3365206</v>
      </c>
      <c r="F79" s="22"/>
      <c r="G79" s="23" t="s">
        <v>52</v>
      </c>
      <c r="H79" s="20">
        <v>2.3788483</v>
      </c>
      <c r="I79" s="20">
        <v>16.730927999999999</v>
      </c>
      <c r="J79" s="20">
        <v>70.73272</v>
      </c>
      <c r="K79" s="20">
        <v>12.886818</v>
      </c>
      <c r="L79" s="22"/>
      <c r="M79" s="23"/>
    </row>
    <row r="80" spans="1:15" x14ac:dyDescent="0.25">
      <c r="A80" s="23" t="s">
        <v>30</v>
      </c>
      <c r="B80" s="20">
        <v>0</v>
      </c>
      <c r="C80" s="20">
        <v>0</v>
      </c>
      <c r="D80" s="20">
        <v>0</v>
      </c>
      <c r="E80" s="20">
        <v>290907.96999999997</v>
      </c>
      <c r="F80" s="22"/>
      <c r="G80" s="23" t="s">
        <v>53</v>
      </c>
      <c r="H80" s="20">
        <v>8170.1319999999996</v>
      </c>
      <c r="I80" s="20">
        <v>2.2502944</v>
      </c>
      <c r="J80" s="20">
        <v>6534893</v>
      </c>
      <c r="K80" s="20">
        <v>417.48647999999997</v>
      </c>
      <c r="L80" s="22"/>
      <c r="M80" s="23"/>
      <c r="O80" s="24"/>
    </row>
    <row r="81" spans="1:15" x14ac:dyDescent="0.25">
      <c r="A81" s="23" t="s">
        <v>31</v>
      </c>
      <c r="B81" s="20">
        <v>0.113765925</v>
      </c>
      <c r="C81" s="20">
        <v>0</v>
      </c>
      <c r="D81" s="20">
        <v>0</v>
      </c>
      <c r="E81" s="20">
        <v>10414.585999999999</v>
      </c>
      <c r="F81" s="22"/>
      <c r="G81" s="23" t="s">
        <v>54</v>
      </c>
      <c r="H81" s="20">
        <v>38.574706999999997</v>
      </c>
      <c r="I81" s="20">
        <v>2.1963822999999998</v>
      </c>
      <c r="J81" s="20">
        <v>283952.46999999997</v>
      </c>
      <c r="K81" s="20">
        <v>223.98369</v>
      </c>
      <c r="L81" s="22"/>
      <c r="M81" s="23"/>
    </row>
    <row r="82" spans="1:15" x14ac:dyDescent="0.25">
      <c r="A82" s="23" t="s">
        <v>32</v>
      </c>
      <c r="B82" s="20">
        <v>0</v>
      </c>
      <c r="C82" s="20">
        <v>0</v>
      </c>
      <c r="D82" s="20">
        <v>0</v>
      </c>
      <c r="E82" s="20">
        <v>1372.0671</v>
      </c>
      <c r="F82" s="22"/>
      <c r="G82" s="23" t="s">
        <v>55</v>
      </c>
      <c r="H82" s="20">
        <v>1071.5734</v>
      </c>
      <c r="I82" s="20">
        <v>36.841056999999999</v>
      </c>
      <c r="J82" s="20">
        <v>675775.6</v>
      </c>
      <c r="K82" s="20">
        <v>144.6044</v>
      </c>
      <c r="L82" s="22"/>
      <c r="M82" s="23"/>
      <c r="N82" s="24"/>
      <c r="O82" s="24"/>
    </row>
    <row r="83" spans="1:15" x14ac:dyDescent="0.25">
      <c r="A83" s="23" t="s">
        <v>33</v>
      </c>
      <c r="B83" s="20">
        <v>0</v>
      </c>
      <c r="C83" s="20">
        <v>0</v>
      </c>
      <c r="D83" s="20">
        <v>0</v>
      </c>
      <c r="E83" s="20">
        <v>139.84318999999999</v>
      </c>
      <c r="F83" s="22"/>
      <c r="G83" s="23" t="s">
        <v>56</v>
      </c>
      <c r="H83" s="20">
        <v>5.7206181999999997</v>
      </c>
      <c r="I83" s="20">
        <v>18.210684000000001</v>
      </c>
      <c r="J83" s="20">
        <v>244.28364999999999</v>
      </c>
      <c r="K83" s="20">
        <v>43.378</v>
      </c>
      <c r="L83" s="22"/>
      <c r="M83" s="23"/>
    </row>
    <row r="84" spans="1:15" x14ac:dyDescent="0.25">
      <c r="A84" s="23" t="s">
        <v>34</v>
      </c>
      <c r="B84" s="20">
        <v>0.15091334000000001</v>
      </c>
      <c r="C84" s="20">
        <v>0</v>
      </c>
      <c r="D84" s="20">
        <v>0.40322920000000001</v>
      </c>
      <c r="E84" s="20">
        <v>2.3895385</v>
      </c>
      <c r="F84" s="22"/>
      <c r="G84" s="23" t="s">
        <v>57</v>
      </c>
      <c r="H84" s="20">
        <v>12.310793</v>
      </c>
      <c r="I84" s="20">
        <v>24.042871000000002</v>
      </c>
      <c r="J84" s="20">
        <v>199.29709</v>
      </c>
      <c r="K84" s="20">
        <v>38.156852999999998</v>
      </c>
      <c r="L84" s="22"/>
      <c r="M84" s="23"/>
      <c r="O84" s="24"/>
    </row>
    <row r="85" spans="1:15" x14ac:dyDescent="0.25">
      <c r="A85" s="23" t="s">
        <v>15</v>
      </c>
      <c r="B85" s="20">
        <v>0</v>
      </c>
      <c r="C85" s="20">
        <v>0</v>
      </c>
      <c r="D85" s="20">
        <v>0</v>
      </c>
      <c r="E85" s="20">
        <v>1269.1509000000001</v>
      </c>
      <c r="F85" s="22"/>
      <c r="G85" s="23" t="s">
        <v>58</v>
      </c>
      <c r="H85" s="20">
        <v>6.9995903999999998</v>
      </c>
      <c r="I85" s="20">
        <v>21.406141000000002</v>
      </c>
      <c r="J85" s="20">
        <v>122.04526</v>
      </c>
      <c r="K85" s="20">
        <v>14.473560000000001</v>
      </c>
      <c r="L85" s="22"/>
      <c r="M85" s="23"/>
    </row>
    <row r="86" spans="1:15" x14ac:dyDescent="0.25">
      <c r="A86" s="23" t="s">
        <v>26</v>
      </c>
      <c r="B86" s="20">
        <v>0</v>
      </c>
      <c r="C86" s="20">
        <v>0</v>
      </c>
      <c r="D86" s="20">
        <v>146606416</v>
      </c>
      <c r="E86" s="20">
        <v>0</v>
      </c>
      <c r="F86" s="22"/>
      <c r="G86" s="23" t="s">
        <v>47</v>
      </c>
      <c r="H86" s="20">
        <v>37049.133000000002</v>
      </c>
      <c r="I86" s="20">
        <v>386.89983999999998</v>
      </c>
      <c r="J86" s="20">
        <v>64316220</v>
      </c>
      <c r="K86" s="20">
        <v>1377.3356000000001</v>
      </c>
      <c r="L86" s="22"/>
      <c r="M86" s="23"/>
      <c r="N86" s="24"/>
    </row>
    <row r="87" spans="1:15" x14ac:dyDescent="0.25">
      <c r="A87" s="23" t="s">
        <v>27</v>
      </c>
      <c r="B87" s="20">
        <v>0</v>
      </c>
      <c r="C87" s="20">
        <v>0</v>
      </c>
      <c r="D87" s="20">
        <v>20954722</v>
      </c>
      <c r="E87" s="20">
        <v>0</v>
      </c>
      <c r="F87" s="22"/>
      <c r="G87" s="23" t="s">
        <v>48</v>
      </c>
      <c r="H87" s="20">
        <v>7443.1216000000004</v>
      </c>
      <c r="I87" s="20">
        <v>31.050640000000001</v>
      </c>
      <c r="J87" s="20">
        <v>8615147</v>
      </c>
      <c r="K87" s="20">
        <v>10.255846999999999</v>
      </c>
      <c r="L87" s="22"/>
      <c r="M87" s="23"/>
      <c r="N87" s="24"/>
      <c r="O87" s="24"/>
    </row>
    <row r="88" spans="1:15" x14ac:dyDescent="0.25">
      <c r="A88" s="23" t="s">
        <v>28</v>
      </c>
      <c r="B88" s="20">
        <v>0</v>
      </c>
      <c r="C88" s="20">
        <v>0</v>
      </c>
      <c r="D88" s="20">
        <v>3558501.5</v>
      </c>
      <c r="E88" s="20">
        <v>0</v>
      </c>
      <c r="F88" s="22"/>
      <c r="G88" s="23" t="s">
        <v>49</v>
      </c>
      <c r="H88" s="20">
        <v>804.27189999999996</v>
      </c>
      <c r="I88" s="20">
        <v>58.662649999999999</v>
      </c>
      <c r="J88" s="20">
        <v>3171976</v>
      </c>
      <c r="K88" s="20">
        <v>51.078823</v>
      </c>
      <c r="L88" s="22"/>
      <c r="M88" s="23"/>
      <c r="N88" s="24"/>
      <c r="O88" s="24"/>
    </row>
    <row r="89" spans="1:15" x14ac:dyDescent="0.25">
      <c r="A89" s="23" t="s">
        <v>29</v>
      </c>
      <c r="B89" s="20">
        <v>0</v>
      </c>
      <c r="C89" s="20">
        <v>0</v>
      </c>
      <c r="D89" s="20">
        <v>46897.605000000003</v>
      </c>
      <c r="E89" s="20">
        <v>0</v>
      </c>
      <c r="F89" s="22"/>
      <c r="G89" s="23" t="s">
        <v>50</v>
      </c>
      <c r="H89" s="20">
        <v>33.382195000000003</v>
      </c>
      <c r="I89" s="20">
        <v>47.259059999999998</v>
      </c>
      <c r="J89" s="20">
        <v>454.39596999999998</v>
      </c>
      <c r="K89" s="20">
        <v>34.689790000000002</v>
      </c>
      <c r="L89" s="22"/>
      <c r="M89" s="23"/>
      <c r="N89" s="24"/>
      <c r="O89" s="24"/>
    </row>
    <row r="90" spans="1:15" x14ac:dyDescent="0.25">
      <c r="A90" s="23" t="s">
        <v>35</v>
      </c>
      <c r="B90" s="20">
        <v>0</v>
      </c>
      <c r="C90" s="20">
        <v>0.33000215999999999</v>
      </c>
      <c r="D90" s="20">
        <v>2.4796611999999998</v>
      </c>
      <c r="E90" s="20">
        <v>0</v>
      </c>
      <c r="F90" s="22"/>
      <c r="G90" s="23" t="s">
        <v>51</v>
      </c>
      <c r="H90" s="20">
        <v>22.749331999999999</v>
      </c>
      <c r="I90" s="20">
        <v>43.629241999999998</v>
      </c>
      <c r="J90" s="20">
        <v>259.99408</v>
      </c>
      <c r="K90" s="20">
        <v>26.331189999999999</v>
      </c>
      <c r="L90" s="22"/>
      <c r="M90" s="23"/>
      <c r="N90" s="24"/>
      <c r="O90" s="24"/>
    </row>
    <row r="91" spans="1:15" x14ac:dyDescent="0.25">
      <c r="A91" s="23" t="s">
        <v>15</v>
      </c>
      <c r="B91" s="20">
        <v>0</v>
      </c>
      <c r="C91" s="20">
        <v>0</v>
      </c>
      <c r="D91" s="20">
        <v>58049.53</v>
      </c>
      <c r="E91" s="20">
        <v>0</v>
      </c>
      <c r="F91" s="22"/>
      <c r="G91" s="23" t="s">
        <v>52</v>
      </c>
      <c r="H91" s="20">
        <v>9.6059129999999993</v>
      </c>
      <c r="I91" s="20">
        <v>14.779759</v>
      </c>
      <c r="J91" s="20">
        <v>51.568764000000002</v>
      </c>
      <c r="K91" s="20">
        <v>10.045385</v>
      </c>
      <c r="L91" s="22"/>
      <c r="M91" s="23"/>
      <c r="N91" s="24"/>
      <c r="O91" s="24"/>
    </row>
    <row r="92" spans="1:15" x14ac:dyDescent="0.25">
      <c r="A92" s="23" t="s">
        <v>30</v>
      </c>
      <c r="B92" s="20">
        <v>0</v>
      </c>
      <c r="C92" s="20">
        <v>0</v>
      </c>
      <c r="D92" s="20">
        <v>0.36815940000000003</v>
      </c>
      <c r="E92" s="20">
        <v>370204.25</v>
      </c>
      <c r="F92" s="22"/>
      <c r="G92" s="23" t="s">
        <v>53</v>
      </c>
      <c r="H92" s="20">
        <v>14896.975</v>
      </c>
      <c r="I92" s="20">
        <v>59.015704999999997</v>
      </c>
      <c r="J92" s="20">
        <v>5976826.5</v>
      </c>
      <c r="K92" s="20">
        <v>113.23479</v>
      </c>
      <c r="L92" s="22"/>
      <c r="M92" s="23"/>
      <c r="N92" s="24"/>
      <c r="O92" s="24"/>
    </row>
    <row r="93" spans="1:15" x14ac:dyDescent="0.25">
      <c r="A93" s="23" t="s">
        <v>31</v>
      </c>
      <c r="B93" s="20">
        <v>0</v>
      </c>
      <c r="C93" s="20">
        <v>0</v>
      </c>
      <c r="D93" s="20">
        <v>0.36815940000000003</v>
      </c>
      <c r="E93" s="20">
        <v>7050.4219999999996</v>
      </c>
      <c r="F93" s="22"/>
      <c r="G93" s="23" t="s">
        <v>54</v>
      </c>
      <c r="H93" s="20">
        <v>4553.8789999999999</v>
      </c>
      <c r="I93" s="20">
        <v>201.29147</v>
      </c>
      <c r="J93" s="20">
        <v>690148.44</v>
      </c>
      <c r="K93" s="20">
        <v>120.89549</v>
      </c>
      <c r="L93" s="22"/>
      <c r="M93" s="23"/>
      <c r="N93" s="24"/>
      <c r="O93" s="24"/>
    </row>
    <row r="94" spans="1:15" x14ac:dyDescent="0.25">
      <c r="A94" s="23" t="s">
        <v>32</v>
      </c>
      <c r="B94" s="20">
        <v>0</v>
      </c>
      <c r="C94" s="20">
        <v>0</v>
      </c>
      <c r="D94" s="20">
        <v>0.36815940000000003</v>
      </c>
      <c r="E94" s="20">
        <v>709.15219999999999</v>
      </c>
      <c r="F94" s="22"/>
      <c r="G94" s="23" t="s">
        <v>55</v>
      </c>
      <c r="H94" s="20">
        <v>15.957834</v>
      </c>
      <c r="I94" s="20">
        <v>40.553493000000003</v>
      </c>
      <c r="J94" s="20">
        <v>92234.79</v>
      </c>
      <c r="K94" s="20">
        <v>85.783900000000003</v>
      </c>
      <c r="L94" s="22"/>
      <c r="M94" s="23"/>
      <c r="N94" s="24"/>
      <c r="O94" s="24"/>
    </row>
    <row r="95" spans="1:15" x14ac:dyDescent="0.25">
      <c r="A95" s="23" t="s">
        <v>33</v>
      </c>
      <c r="B95" s="20">
        <v>0</v>
      </c>
      <c r="C95" s="20">
        <v>0</v>
      </c>
      <c r="D95" s="20">
        <v>0.36815940000000003</v>
      </c>
      <c r="E95" s="20">
        <v>51.192543000000001</v>
      </c>
      <c r="F95" s="22"/>
      <c r="G95" s="23" t="s">
        <v>56</v>
      </c>
      <c r="H95" s="20">
        <v>22.720644</v>
      </c>
      <c r="I95" s="20">
        <v>38.779879999999999</v>
      </c>
      <c r="J95" s="20">
        <v>210.89043000000001</v>
      </c>
      <c r="K95" s="20">
        <v>34.924869999999999</v>
      </c>
      <c r="L95" s="22"/>
      <c r="M95" s="23"/>
      <c r="N95" s="24"/>
      <c r="O95" s="24"/>
    </row>
    <row r="96" spans="1:15" x14ac:dyDescent="0.25">
      <c r="A96" s="23" t="s">
        <v>34</v>
      </c>
      <c r="B96" s="20">
        <v>0</v>
      </c>
      <c r="C96" s="20">
        <v>0</v>
      </c>
      <c r="D96" s="20">
        <v>0.49167359999999999</v>
      </c>
      <c r="E96" s="20">
        <v>0.92967683000000001</v>
      </c>
      <c r="F96" s="22"/>
      <c r="G96" s="23" t="s">
        <v>57</v>
      </c>
      <c r="H96" s="20">
        <v>14.277965</v>
      </c>
      <c r="I96" s="20">
        <v>35.222084000000002</v>
      </c>
      <c r="J96" s="20">
        <v>145.9263</v>
      </c>
      <c r="K96" s="20">
        <v>28.918327000000001</v>
      </c>
      <c r="L96" s="22"/>
      <c r="M96" s="23"/>
      <c r="N96" s="24"/>
      <c r="O96" s="24"/>
    </row>
    <row r="97" spans="1:15" x14ac:dyDescent="0.25">
      <c r="A97" s="23" t="s">
        <v>15</v>
      </c>
      <c r="B97" s="20">
        <v>0</v>
      </c>
      <c r="C97" s="20">
        <v>0</v>
      </c>
      <c r="D97" s="20">
        <v>0</v>
      </c>
      <c r="E97" s="20">
        <v>1824.3960999999999</v>
      </c>
      <c r="F97" s="22"/>
      <c r="G97" s="23" t="s">
        <v>58</v>
      </c>
      <c r="H97" s="20">
        <v>3.9332704999999999</v>
      </c>
      <c r="I97" s="20">
        <v>13.316786</v>
      </c>
      <c r="J97" s="20">
        <v>25.646652</v>
      </c>
      <c r="K97" s="20">
        <v>7.9382710000000003</v>
      </c>
      <c r="L97" s="22"/>
      <c r="M97" s="23"/>
      <c r="N97" s="24"/>
      <c r="O97" s="24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30"/>
  <sheetViews>
    <sheetView tabSelected="1" topLeftCell="Z127" zoomScaleNormal="100" workbookViewId="0">
      <selection activeCell="AQ131" sqref="AQ131"/>
    </sheetView>
  </sheetViews>
  <sheetFormatPr defaultRowHeight="15" x14ac:dyDescent="0.25"/>
  <cols>
    <col min="3" max="3" width="10.140625" customWidth="1"/>
    <col min="4" max="4" width="10" customWidth="1"/>
    <col min="5" max="5" width="10.28515625" customWidth="1"/>
    <col min="14" max="19" width="9.28515625" bestFit="1" customWidth="1"/>
    <col min="29" max="34" width="9.28515625" bestFit="1" customWidth="1"/>
  </cols>
  <sheetData>
    <row r="1" spans="1:35" x14ac:dyDescent="0.25">
      <c r="A1" s="29" t="s">
        <v>7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83">
        <v>0</v>
      </c>
      <c r="O1" s="31">
        <v>10</v>
      </c>
      <c r="P1" s="31">
        <v>20</v>
      </c>
      <c r="Q1" s="31">
        <v>30</v>
      </c>
      <c r="R1" s="31">
        <v>50</v>
      </c>
      <c r="S1" s="31">
        <v>100</v>
      </c>
      <c r="T1" s="31"/>
      <c r="U1" s="32" t="s">
        <v>61</v>
      </c>
      <c r="V1" s="30">
        <v>0</v>
      </c>
      <c r="W1" s="31">
        <v>10</v>
      </c>
      <c r="X1" s="31">
        <v>20</v>
      </c>
      <c r="Y1" s="31">
        <v>30</v>
      </c>
      <c r="Z1" s="31">
        <v>50</v>
      </c>
      <c r="AA1" s="31">
        <v>100</v>
      </c>
      <c r="AB1" s="32" t="s">
        <v>62</v>
      </c>
      <c r="AC1" s="83">
        <v>0</v>
      </c>
      <c r="AD1" s="31">
        <v>10</v>
      </c>
      <c r="AE1" s="31">
        <v>20</v>
      </c>
      <c r="AF1" s="31">
        <v>30</v>
      </c>
      <c r="AG1" s="31">
        <v>50</v>
      </c>
      <c r="AH1" s="31">
        <v>100</v>
      </c>
      <c r="AI1" s="32" t="s">
        <v>63</v>
      </c>
    </row>
    <row r="2" spans="1:35" x14ac:dyDescent="0.25">
      <c r="A2" s="33"/>
      <c r="B2" s="34">
        <v>10</v>
      </c>
      <c r="C2" s="34">
        <v>100</v>
      </c>
      <c r="D2" s="35">
        <v>1000</v>
      </c>
      <c r="E2" s="35">
        <v>10000</v>
      </c>
      <c r="F2" s="35">
        <v>100000</v>
      </c>
      <c r="G2" s="35">
        <v>1000000</v>
      </c>
      <c r="H2" s="34">
        <v>10000000</v>
      </c>
      <c r="I2" s="34">
        <v>100000000</v>
      </c>
      <c r="J2" s="34">
        <v>1000000000</v>
      </c>
      <c r="K2" s="34">
        <v>10000000000</v>
      </c>
      <c r="L2" s="34">
        <v>100000000000</v>
      </c>
      <c r="M2" s="34"/>
      <c r="N2" s="84">
        <v>1</v>
      </c>
      <c r="O2" s="34">
        <v>10</v>
      </c>
      <c r="P2" s="36">
        <v>1</v>
      </c>
      <c r="Q2" s="36">
        <v>1</v>
      </c>
      <c r="R2" s="37">
        <v>1</v>
      </c>
      <c r="S2" s="37">
        <v>1</v>
      </c>
      <c r="T2" s="37"/>
      <c r="U2" s="38"/>
      <c r="V2" s="34">
        <v>10</v>
      </c>
      <c r="W2" s="34">
        <v>10</v>
      </c>
      <c r="X2" s="36">
        <v>1</v>
      </c>
      <c r="Y2" s="36">
        <v>1</v>
      </c>
      <c r="Z2" s="37">
        <v>1</v>
      </c>
      <c r="AA2" s="37">
        <v>1</v>
      </c>
      <c r="AB2" s="38"/>
      <c r="AC2" s="89">
        <v>100</v>
      </c>
      <c r="AD2" s="34">
        <v>10</v>
      </c>
      <c r="AE2" s="36">
        <v>1</v>
      </c>
      <c r="AF2" s="36">
        <v>1</v>
      </c>
      <c r="AG2" s="37">
        <v>1</v>
      </c>
      <c r="AH2" s="37">
        <v>1</v>
      </c>
      <c r="AI2" s="38"/>
    </row>
    <row r="3" spans="1:35" x14ac:dyDescent="0.25">
      <c r="A3" t="s">
        <v>12</v>
      </c>
      <c r="B3" s="39"/>
      <c r="C3" s="39">
        <v>4945672</v>
      </c>
      <c r="D3" s="20">
        <v>3428316.5</v>
      </c>
      <c r="E3" s="20">
        <v>527982.5</v>
      </c>
      <c r="F3" s="20">
        <v>23760.963</v>
      </c>
      <c r="G3" s="72"/>
      <c r="H3" s="26"/>
      <c r="I3" s="26"/>
      <c r="J3" s="39"/>
      <c r="K3" s="22"/>
      <c r="L3" s="22"/>
      <c r="M3" s="22"/>
      <c r="N3" s="39">
        <v>554030.43999999994</v>
      </c>
      <c r="O3" s="20">
        <v>7527.3559999999998</v>
      </c>
      <c r="P3" s="20">
        <v>19.834412</v>
      </c>
      <c r="Q3" s="20">
        <v>13.366092999999999</v>
      </c>
      <c r="R3" s="20">
        <v>16.009312000000001</v>
      </c>
      <c r="S3" s="20">
        <v>11.991661000000001</v>
      </c>
      <c r="T3" s="25"/>
      <c r="U3" s="25"/>
      <c r="V3" s="72"/>
      <c r="W3" s="20">
        <v>10105.44</v>
      </c>
      <c r="X3" s="20">
        <v>531</v>
      </c>
      <c r="Y3" s="20">
        <v>94.636795000000006</v>
      </c>
      <c r="Z3" s="20">
        <v>6.0430884000000002</v>
      </c>
      <c r="AA3" s="20">
        <v>6.2028626999999998</v>
      </c>
      <c r="AB3" s="25"/>
      <c r="AC3" s="39">
        <v>13125.242</v>
      </c>
      <c r="AD3" s="20">
        <v>372.55948000000001</v>
      </c>
      <c r="AE3" s="72"/>
      <c r="AF3" s="20">
        <v>6.7551699999999997</v>
      </c>
      <c r="AG3" s="20">
        <v>10.609583000000001</v>
      </c>
      <c r="AH3" s="20">
        <v>4.9676013000000001</v>
      </c>
    </row>
    <row r="4" spans="1:35" x14ac:dyDescent="0.25">
      <c r="A4" t="s">
        <v>13</v>
      </c>
      <c r="B4" s="39"/>
      <c r="C4" s="39">
        <v>4317382.5</v>
      </c>
      <c r="D4" s="20">
        <v>2812925.2</v>
      </c>
      <c r="E4" s="20">
        <v>271967.12</v>
      </c>
      <c r="F4" s="72"/>
      <c r="G4" s="72"/>
      <c r="H4" s="26"/>
      <c r="I4" s="26"/>
      <c r="J4" s="39"/>
      <c r="K4" s="39"/>
      <c r="L4" s="22"/>
      <c r="M4" s="39"/>
      <c r="N4" s="39">
        <v>535056.6</v>
      </c>
      <c r="O4" s="20">
        <v>2151.4333000000001</v>
      </c>
      <c r="P4" s="20">
        <v>14.718757</v>
      </c>
      <c r="Q4" s="20">
        <v>14.077135</v>
      </c>
      <c r="R4" s="20">
        <v>6.9413489999999998</v>
      </c>
      <c r="S4" s="20">
        <v>5.0908519999999999</v>
      </c>
      <c r="T4" s="25"/>
      <c r="U4" s="25"/>
      <c r="V4" s="20">
        <v>200874.86</v>
      </c>
      <c r="W4" s="72"/>
      <c r="X4" s="72"/>
      <c r="Y4" s="20">
        <v>7.0073027999999997</v>
      </c>
      <c r="Z4" s="20">
        <v>2.4072144</v>
      </c>
      <c r="AA4" s="20">
        <v>5.0916442999999996</v>
      </c>
      <c r="AB4" s="25"/>
      <c r="AC4" s="39">
        <v>22284.866999999998</v>
      </c>
      <c r="AD4" s="20">
        <v>19915.338</v>
      </c>
      <c r="AE4" s="20">
        <v>285.03026999999997</v>
      </c>
      <c r="AF4" s="20">
        <v>5.6799416999999996</v>
      </c>
      <c r="AG4" s="20">
        <v>6.7866790000000004</v>
      </c>
      <c r="AH4" s="20">
        <v>6.2455454000000001</v>
      </c>
    </row>
    <row r="5" spans="1:35" x14ac:dyDescent="0.25">
      <c r="A5" t="s">
        <v>64</v>
      </c>
      <c r="B5" s="39"/>
      <c r="C5" s="39">
        <v>4884256</v>
      </c>
      <c r="D5" s="20">
        <v>2818245.5</v>
      </c>
      <c r="E5" s="20">
        <v>419651.28</v>
      </c>
      <c r="F5" s="20">
        <v>17654.046999999999</v>
      </c>
      <c r="G5" s="72"/>
      <c r="H5" s="26"/>
      <c r="I5" s="26"/>
      <c r="J5" s="39"/>
      <c r="K5" s="39"/>
      <c r="L5" s="22"/>
      <c r="M5" s="39"/>
      <c r="N5" s="39">
        <v>345819.78</v>
      </c>
      <c r="O5" s="72"/>
      <c r="P5" s="20">
        <v>36.671030000000002</v>
      </c>
      <c r="Q5" s="20">
        <v>7.5413594000000002</v>
      </c>
      <c r="R5" s="20">
        <v>13.880437000000001</v>
      </c>
      <c r="S5" s="20">
        <v>5.2272249999999998</v>
      </c>
      <c r="T5" s="25"/>
      <c r="U5" s="40"/>
      <c r="V5" s="20">
        <v>157811.34</v>
      </c>
      <c r="W5" s="72"/>
      <c r="X5" s="72"/>
      <c r="Y5" s="20">
        <v>11.822903</v>
      </c>
      <c r="Z5" s="20">
        <v>12.416126999999999</v>
      </c>
      <c r="AA5" s="20">
        <v>2.3788483</v>
      </c>
      <c r="AB5" s="40"/>
      <c r="AC5" s="39"/>
      <c r="AD5" s="72"/>
      <c r="AE5" s="20">
        <v>1071.5734</v>
      </c>
      <c r="AF5" s="20">
        <v>5.7206181999999997</v>
      </c>
      <c r="AG5" s="20">
        <v>12.310793</v>
      </c>
      <c r="AH5" s="20">
        <v>6.9995903999999998</v>
      </c>
      <c r="AI5" s="41"/>
    </row>
    <row r="6" spans="1:35" x14ac:dyDescent="0.25">
      <c r="A6" t="s">
        <v>65</v>
      </c>
      <c r="B6" s="39"/>
      <c r="C6" s="39">
        <v>5047678</v>
      </c>
      <c r="D6" s="20">
        <v>3391521.2</v>
      </c>
      <c r="E6" s="20">
        <v>567226.5</v>
      </c>
      <c r="F6" s="20">
        <v>18048.143</v>
      </c>
      <c r="G6" s="20">
        <v>1187.4302</v>
      </c>
      <c r="H6" s="26"/>
      <c r="I6" s="26"/>
      <c r="J6" s="39"/>
      <c r="K6" s="39"/>
      <c r="L6" s="22"/>
      <c r="M6" s="39"/>
      <c r="N6" s="39">
        <v>229792.2</v>
      </c>
      <c r="O6" s="72"/>
      <c r="P6" s="20">
        <v>10.952173999999999</v>
      </c>
      <c r="Q6" s="20">
        <v>7.4742360000000003</v>
      </c>
      <c r="R6" s="20">
        <v>4.7676679999999996</v>
      </c>
      <c r="S6" s="20">
        <v>5.0544868000000003</v>
      </c>
      <c r="T6" s="25"/>
      <c r="U6" s="40"/>
      <c r="V6" s="72"/>
      <c r="W6" s="20">
        <v>7443.1216000000004</v>
      </c>
      <c r="X6" s="20">
        <v>804.27189999999996</v>
      </c>
      <c r="Y6" s="20">
        <v>33.382195000000003</v>
      </c>
      <c r="Z6" s="20">
        <v>22.749331999999999</v>
      </c>
      <c r="AA6" s="20">
        <v>9.6059129999999993</v>
      </c>
      <c r="AB6" s="40"/>
      <c r="AC6" s="39">
        <v>14896.975</v>
      </c>
      <c r="AD6" s="20">
        <v>4553.8789999999999</v>
      </c>
      <c r="AE6" s="72"/>
      <c r="AF6" s="20">
        <v>22.720644</v>
      </c>
      <c r="AG6" s="20">
        <v>14.277965</v>
      </c>
      <c r="AH6" s="20">
        <v>3.9332704999999999</v>
      </c>
      <c r="AI6" s="41"/>
    </row>
    <row r="7" spans="1:35" x14ac:dyDescent="0.25">
      <c r="A7" s="21" t="s">
        <v>3</v>
      </c>
      <c r="B7" s="42"/>
      <c r="C7" s="42">
        <f t="shared" ref="C7:D7" si="0">AVERAGE(C3:C6)</f>
        <v>4798747.125</v>
      </c>
      <c r="D7" s="67">
        <f t="shared" si="0"/>
        <v>3112752.0999999996</v>
      </c>
      <c r="E7" s="67">
        <f>AVERAGE(E3:E6)</f>
        <v>446706.85</v>
      </c>
      <c r="F7" s="43">
        <f>AVERAGE(F3:F6)</f>
        <v>19821.050999999996</v>
      </c>
      <c r="G7" s="43">
        <f>AVERAGE(G3:G6)</f>
        <v>1187.4302</v>
      </c>
      <c r="H7" s="42"/>
      <c r="I7" s="42"/>
      <c r="J7" s="42"/>
      <c r="K7" s="42"/>
      <c r="L7" s="42"/>
      <c r="M7" s="42"/>
      <c r="N7" s="85">
        <f t="shared" ref="N7:S7" si="1">AVERAGE(N3:N6)</f>
        <v>416174.755</v>
      </c>
      <c r="O7" s="44">
        <f t="shared" si="1"/>
        <v>4839.3946500000002</v>
      </c>
      <c r="P7" s="45">
        <f t="shared" si="1"/>
        <v>20.54409325</v>
      </c>
      <c r="Q7" s="45">
        <f t="shared" si="1"/>
        <v>10.614705849999998</v>
      </c>
      <c r="R7" s="45">
        <f t="shared" si="1"/>
        <v>10.399691499999999</v>
      </c>
      <c r="S7" s="45">
        <f t="shared" si="1"/>
        <v>6.8410561999999997</v>
      </c>
      <c r="T7" s="45"/>
      <c r="U7" s="41"/>
      <c r="V7" s="46">
        <f t="shared" ref="V7:AA7" si="2">AVERAGE(V3:V6)</f>
        <v>179343.09999999998</v>
      </c>
      <c r="W7" s="47">
        <f t="shared" si="2"/>
        <v>8774.2808000000005</v>
      </c>
      <c r="X7" s="47">
        <f t="shared" si="2"/>
        <v>667.63594999999998</v>
      </c>
      <c r="Y7" s="47">
        <f t="shared" si="2"/>
        <v>36.712298950000005</v>
      </c>
      <c r="Z7" s="47">
        <f t="shared" si="2"/>
        <v>10.90394045</v>
      </c>
      <c r="AA7" s="47">
        <f t="shared" si="2"/>
        <v>5.8198170749999996</v>
      </c>
      <c r="AB7" s="41"/>
      <c r="AC7" s="85">
        <f t="shared" ref="AC7:AH7" si="3">AVERAGE(AC3:AC6)</f>
        <v>16769.027999999998</v>
      </c>
      <c r="AD7" s="47">
        <f t="shared" si="3"/>
        <v>8280.5921600000001</v>
      </c>
      <c r="AE7" s="47">
        <f t="shared" si="3"/>
        <v>678.30183499999998</v>
      </c>
      <c r="AF7" s="47">
        <f t="shared" si="3"/>
        <v>10.219093475000001</v>
      </c>
      <c r="AG7" s="47">
        <f t="shared" si="3"/>
        <v>10.996255</v>
      </c>
      <c r="AH7" s="47">
        <f t="shared" si="3"/>
        <v>5.5365018999999993</v>
      </c>
      <c r="AI7" s="41"/>
    </row>
    <row r="8" spans="1:35" x14ac:dyDescent="0.25">
      <c r="A8" s="21" t="s">
        <v>66</v>
      </c>
      <c r="B8" s="42"/>
      <c r="C8" s="42">
        <f t="shared" ref="C8:D8" si="4">STDEV(C3:C6)</f>
        <v>327911.15124231821</v>
      </c>
      <c r="D8" s="67">
        <f t="shared" si="4"/>
        <v>343474.11793289462</v>
      </c>
      <c r="E8" s="67">
        <f>STDEV(E3:E6)</f>
        <v>132157.34867642037</v>
      </c>
      <c r="F8" s="43">
        <f>STDEV(F3:F6)</f>
        <v>3417.7489434000577</v>
      </c>
      <c r="G8" s="43" t="e">
        <f>STDEV(G3:G6)</f>
        <v>#DIV/0!</v>
      </c>
      <c r="H8" s="42"/>
      <c r="I8" s="42"/>
      <c r="J8" s="42"/>
      <c r="K8" s="42"/>
      <c r="L8" s="42"/>
      <c r="M8" s="42"/>
      <c r="N8" s="85">
        <f t="shared" ref="N8:S8" si="5">STDEV(N3:N6)</f>
        <v>155804.75203814317</v>
      </c>
      <c r="O8" s="44">
        <f t="shared" si="5"/>
        <v>3801.3513963046935</v>
      </c>
      <c r="P8" s="45">
        <f t="shared" si="5"/>
        <v>11.350788426935917</v>
      </c>
      <c r="Q8" s="45">
        <f t="shared" si="5"/>
        <v>3.5993775456524695</v>
      </c>
      <c r="R8" s="45">
        <f t="shared" si="5"/>
        <v>5.3933061270940001</v>
      </c>
      <c r="S8" s="45">
        <f t="shared" si="5"/>
        <v>3.4345414982978704</v>
      </c>
      <c r="T8" s="45"/>
      <c r="U8" s="41"/>
      <c r="V8" s="46">
        <f t="shared" ref="V8:AA8" si="6">STDEV(V3:V6)</f>
        <v>30450.507013762555</v>
      </c>
      <c r="W8" s="47">
        <f t="shared" si="6"/>
        <v>1882.5433943177184</v>
      </c>
      <c r="X8" s="47">
        <f t="shared" si="6"/>
        <v>193.23241359773201</v>
      </c>
      <c r="Y8" s="47">
        <f t="shared" si="6"/>
        <v>40.283187816555532</v>
      </c>
      <c r="Z8" s="47">
        <f t="shared" si="6"/>
        <v>8.9148237102695038</v>
      </c>
      <c r="AA8" s="47">
        <f t="shared" si="6"/>
        <v>2.9917524410123151</v>
      </c>
      <c r="AB8" s="41"/>
      <c r="AC8" s="85">
        <f t="shared" ref="AC8:AH8" si="7">STDEV(AC3:AC6)</f>
        <v>4858.3041651653612</v>
      </c>
      <c r="AD8" s="47">
        <f t="shared" si="7"/>
        <v>10290.59479831614</v>
      </c>
      <c r="AE8" s="47">
        <f t="shared" si="7"/>
        <v>556.16998091869232</v>
      </c>
      <c r="AF8" s="47">
        <f t="shared" si="7"/>
        <v>8.3492057507696646</v>
      </c>
      <c r="AG8" s="47">
        <f t="shared" si="7"/>
        <v>3.1815968743648262</v>
      </c>
      <c r="AH8" s="47">
        <f t="shared" si="7"/>
        <v>1.3585984761695706</v>
      </c>
      <c r="AI8" s="41"/>
    </row>
    <row r="9" spans="1:35" x14ac:dyDescent="0.25">
      <c r="A9" s="48" t="s">
        <v>67</v>
      </c>
      <c r="B9" s="26"/>
      <c r="C9" s="49">
        <f t="shared" ref="C9:D9" si="8">C7-$M$10*$C$2/C2</f>
        <v>4789953.4390000002</v>
      </c>
      <c r="D9" s="50">
        <f t="shared" si="8"/>
        <v>3111872.7313999995</v>
      </c>
      <c r="E9" s="50">
        <f>E7-$M$10*$C$2/E2</f>
        <v>446618.91313999996</v>
      </c>
      <c r="F9" s="50">
        <f t="shared" ref="F9:G9" si="9">F7-$M$10*$C$2/F2</f>
        <v>19812.257313999995</v>
      </c>
      <c r="G9" s="50">
        <f t="shared" si="9"/>
        <v>1186.5508314000001</v>
      </c>
      <c r="H9" s="49"/>
      <c r="I9" s="49"/>
      <c r="J9" s="26"/>
      <c r="K9" s="51"/>
      <c r="L9" s="51"/>
      <c r="M9" s="52" t="s">
        <v>68</v>
      </c>
      <c r="N9" s="86">
        <f>N7-$U$10/(N2*100)</f>
        <v>416086.81813999999</v>
      </c>
      <c r="O9" s="53">
        <f t="shared" ref="O9:AH9" si="10">O7-$U$10/(O2*100)</f>
        <v>4830.6009640000002</v>
      </c>
      <c r="P9" s="53">
        <f t="shared" si="10"/>
        <v>-67.392766749999993</v>
      </c>
      <c r="Q9" s="53">
        <f t="shared" si="10"/>
        <v>-77.322154150000003</v>
      </c>
      <c r="R9" s="53">
        <f t="shared" si="10"/>
        <v>-77.537168499999993</v>
      </c>
      <c r="S9" s="53">
        <f t="shared" si="10"/>
        <v>-81.095803799999999</v>
      </c>
      <c r="T9" s="53"/>
      <c r="U9" s="41" t="s">
        <v>69</v>
      </c>
      <c r="V9" s="53">
        <f t="shared" si="10"/>
        <v>179334.30631399999</v>
      </c>
      <c r="W9" s="53">
        <f t="shared" si="10"/>
        <v>8765.4871139999996</v>
      </c>
      <c r="X9" s="53">
        <f t="shared" si="10"/>
        <v>579.69908999999996</v>
      </c>
      <c r="Y9" s="53">
        <f t="shared" si="10"/>
        <v>-51.224561049999991</v>
      </c>
      <c r="Z9" s="53">
        <f t="shared" si="10"/>
        <v>-77.032919550000003</v>
      </c>
      <c r="AA9" s="53">
        <f t="shared" si="10"/>
        <v>-82.117042924999993</v>
      </c>
      <c r="AB9" s="41" t="s">
        <v>69</v>
      </c>
      <c r="AC9" s="86">
        <f t="shared" si="10"/>
        <v>16768.148631399999</v>
      </c>
      <c r="AD9" s="53">
        <f t="shared" si="10"/>
        <v>8271.7984739999993</v>
      </c>
      <c r="AE9" s="53">
        <f t="shared" si="10"/>
        <v>590.36497499999996</v>
      </c>
      <c r="AF9" s="53">
        <f t="shared" si="10"/>
        <v>-77.717766525000002</v>
      </c>
      <c r="AG9" s="53">
        <f t="shared" si="10"/>
        <v>-76.940604999999991</v>
      </c>
      <c r="AH9" s="53">
        <f t="shared" si="10"/>
        <v>-82.400358099999991</v>
      </c>
      <c r="AI9" s="41" t="s">
        <v>69</v>
      </c>
    </row>
    <row r="10" spans="1:35" x14ac:dyDescent="0.25">
      <c r="A10" s="21" t="s">
        <v>70</v>
      </c>
      <c r="B10" s="26"/>
      <c r="C10" s="51">
        <f t="shared" ref="C10:D10" si="11">C9*C2</f>
        <v>478995343.90000004</v>
      </c>
      <c r="D10" s="68">
        <f t="shared" si="11"/>
        <v>3111872731.3999996</v>
      </c>
      <c r="E10" s="68">
        <f t="shared" ref="E10:S10" si="12">E9*E2</f>
        <v>4466189131.3999996</v>
      </c>
      <c r="F10" s="54">
        <f t="shared" si="12"/>
        <v>1981225731.3999994</v>
      </c>
      <c r="G10" s="54">
        <f t="shared" si="12"/>
        <v>1186550831.4000001</v>
      </c>
      <c r="H10" s="51"/>
      <c r="I10" s="51"/>
      <c r="J10" s="51"/>
      <c r="K10" s="51"/>
      <c r="L10" s="51"/>
      <c r="M10" s="20">
        <v>8793.6859999999997</v>
      </c>
      <c r="N10" s="86">
        <f t="shared" si="12"/>
        <v>416086.81813999999</v>
      </c>
      <c r="O10" s="53">
        <f t="shared" si="12"/>
        <v>48306.009640000004</v>
      </c>
      <c r="P10" s="55">
        <f t="shared" si="12"/>
        <v>-67.392766749999993</v>
      </c>
      <c r="Q10" s="55">
        <f t="shared" si="12"/>
        <v>-77.322154150000003</v>
      </c>
      <c r="R10" s="55">
        <f t="shared" si="12"/>
        <v>-77.537168499999993</v>
      </c>
      <c r="S10" s="55">
        <f t="shared" si="12"/>
        <v>-81.095803799999999</v>
      </c>
      <c r="T10" s="55"/>
      <c r="U10" s="20">
        <v>8793.6859999999997</v>
      </c>
      <c r="V10" s="56">
        <f t="shared" ref="V10:AA10" si="13">V9*V2</f>
        <v>1793343.0631399998</v>
      </c>
      <c r="W10" s="57">
        <f t="shared" si="13"/>
        <v>87654.871140000003</v>
      </c>
      <c r="X10" s="57">
        <f t="shared" si="13"/>
        <v>579.69908999999996</v>
      </c>
      <c r="Y10" s="57">
        <f t="shared" si="13"/>
        <v>-51.224561049999991</v>
      </c>
      <c r="Z10" s="57">
        <f t="shared" si="13"/>
        <v>-77.032919550000003</v>
      </c>
      <c r="AA10" s="57">
        <f t="shared" si="13"/>
        <v>-82.117042924999993</v>
      </c>
      <c r="AB10" s="20">
        <v>8793.6859999999997</v>
      </c>
      <c r="AC10" s="86">
        <f t="shared" ref="AC10:AH10" si="14">AC9*AC2</f>
        <v>1676814.86314</v>
      </c>
      <c r="AD10" s="57">
        <f t="shared" si="14"/>
        <v>82717.984739999985</v>
      </c>
      <c r="AE10" s="57">
        <f t="shared" si="14"/>
        <v>590.36497499999996</v>
      </c>
      <c r="AF10" s="57">
        <f t="shared" si="14"/>
        <v>-77.717766525000002</v>
      </c>
      <c r="AG10" s="57">
        <f t="shared" si="14"/>
        <v>-76.940604999999991</v>
      </c>
      <c r="AH10" s="57">
        <f t="shared" si="14"/>
        <v>-82.400358099999991</v>
      </c>
      <c r="AI10" s="20">
        <v>8793.6859999999997</v>
      </c>
    </row>
    <row r="11" spans="1:35" x14ac:dyDescent="0.25">
      <c r="A11" s="21" t="s">
        <v>71</v>
      </c>
      <c r="B11" s="22"/>
      <c r="C11" s="22"/>
      <c r="D11" s="69"/>
      <c r="E11" s="69"/>
      <c r="H11" s="22"/>
      <c r="I11" s="22"/>
      <c r="J11" s="22"/>
      <c r="K11" s="22"/>
      <c r="L11" s="22"/>
      <c r="M11" s="22"/>
      <c r="N11" s="87"/>
      <c r="O11" s="58"/>
      <c r="P11" s="59"/>
      <c r="Q11" s="59"/>
      <c r="R11" s="59"/>
      <c r="S11" s="59"/>
      <c r="T11" s="59"/>
      <c r="U11" s="41"/>
      <c r="V11" s="60"/>
      <c r="W11" s="61"/>
      <c r="X11" s="61"/>
      <c r="Y11" s="61"/>
      <c r="Z11" s="61"/>
      <c r="AA11" s="61"/>
      <c r="AB11" s="41"/>
      <c r="AC11" s="87"/>
      <c r="AD11" s="61"/>
      <c r="AE11" s="61"/>
      <c r="AF11" s="61"/>
      <c r="AG11" s="61"/>
      <c r="AH11" s="61"/>
      <c r="AI11" s="41"/>
    </row>
    <row r="12" spans="1:35" ht="15.75" thickBot="1" x14ac:dyDescent="0.3">
      <c r="A12" s="21" t="s">
        <v>72</v>
      </c>
      <c r="B12" s="62"/>
      <c r="C12" s="63">
        <f>0.0089*C10</f>
        <v>4263058.5607099999</v>
      </c>
      <c r="D12" s="70">
        <f t="shared" ref="D12:G12" si="15">0.0089*D10</f>
        <v>27695667.309459995</v>
      </c>
      <c r="E12" s="70">
        <f t="shared" si="15"/>
        <v>39749083.269459993</v>
      </c>
      <c r="F12" s="70">
        <f t="shared" si="15"/>
        <v>17632909.009459995</v>
      </c>
      <c r="G12" s="70">
        <f t="shared" si="15"/>
        <v>10560302.399460001</v>
      </c>
      <c r="H12" s="63"/>
      <c r="I12" s="63"/>
      <c r="J12" s="62"/>
      <c r="K12" s="62"/>
      <c r="L12" s="62"/>
      <c r="M12" s="62"/>
      <c r="N12" s="88">
        <f>0.0089*N10</f>
        <v>3703.1726814459998</v>
      </c>
      <c r="O12" s="64">
        <f t="shared" ref="O12:S12" si="16">0.0089*O10</f>
        <v>429.92348579600002</v>
      </c>
      <c r="P12" s="64">
        <f t="shared" si="16"/>
        <v>-0.59979562407499998</v>
      </c>
      <c r="Q12" s="64">
        <f t="shared" si="16"/>
        <v>-0.68816717193499999</v>
      </c>
      <c r="R12" s="64">
        <f t="shared" si="16"/>
        <v>-0.69008079964999991</v>
      </c>
      <c r="S12" s="64">
        <f t="shared" si="16"/>
        <v>-0.72175265381999998</v>
      </c>
      <c r="T12" s="64"/>
      <c r="U12" s="65" t="s">
        <v>73</v>
      </c>
      <c r="V12" s="66">
        <f>0.0089*V10</f>
        <v>15960.753261945998</v>
      </c>
      <c r="W12" s="66">
        <f t="shared" ref="W12:AA12" si="17">0.0089*W10</f>
        <v>780.12835314599999</v>
      </c>
      <c r="X12" s="66">
        <f t="shared" si="17"/>
        <v>5.1593219009999993</v>
      </c>
      <c r="Y12" s="66">
        <f t="shared" si="17"/>
        <v>-0.45589859334499994</v>
      </c>
      <c r="Z12" s="66">
        <f t="shared" si="17"/>
        <v>-0.68559298399500002</v>
      </c>
      <c r="AA12" s="66">
        <f t="shared" si="17"/>
        <v>-0.73084168203249988</v>
      </c>
      <c r="AB12" s="65" t="s">
        <v>73</v>
      </c>
      <c r="AC12" s="88">
        <f>0.0089*AC10</f>
        <v>14923.652281946001</v>
      </c>
      <c r="AD12" s="66">
        <f t="shared" ref="AD12:AH12" si="18">0.0089*AD10</f>
        <v>736.19006418599986</v>
      </c>
      <c r="AE12" s="66">
        <f t="shared" si="18"/>
        <v>5.2542482774999995</v>
      </c>
      <c r="AF12" s="66">
        <f t="shared" si="18"/>
        <v>-0.69168812207249997</v>
      </c>
      <c r="AG12" s="66">
        <f t="shared" si="18"/>
        <v>-0.68477138449999986</v>
      </c>
      <c r="AH12" s="66">
        <f t="shared" si="18"/>
        <v>-0.73336318708999992</v>
      </c>
      <c r="AI12" s="65" t="s">
        <v>73</v>
      </c>
    </row>
    <row r="14" spans="1:35" ht="15.75" thickBot="1" x14ac:dyDescent="0.3">
      <c r="A14" s="21" t="s">
        <v>74</v>
      </c>
      <c r="V14" s="23"/>
      <c r="W14" s="20"/>
      <c r="AC14" s="23"/>
      <c r="AD14" s="20"/>
    </row>
    <row r="15" spans="1:35" x14ac:dyDescent="0.25">
      <c r="C15" s="73" t="s">
        <v>75</v>
      </c>
      <c r="D15" s="74" t="s">
        <v>76</v>
      </c>
      <c r="O15" s="23"/>
      <c r="P15" s="20"/>
      <c r="V15" s="23"/>
      <c r="W15" s="20"/>
      <c r="AC15" s="23"/>
      <c r="AD15" s="20"/>
    </row>
    <row r="16" spans="1:35" x14ac:dyDescent="0.25">
      <c r="B16" s="20"/>
      <c r="C16" s="75">
        <f>D9</f>
        <v>3111872.7313999995</v>
      </c>
      <c r="D16" s="76">
        <v>28000</v>
      </c>
      <c r="F16" s="20"/>
      <c r="G16" s="20"/>
      <c r="H16" s="20"/>
      <c r="O16" s="23"/>
      <c r="P16" s="20"/>
      <c r="V16" s="23"/>
      <c r="W16" s="20"/>
      <c r="AC16" s="23"/>
      <c r="AD16" s="20"/>
    </row>
    <row r="17" spans="1:35" x14ac:dyDescent="0.25">
      <c r="B17" s="20"/>
      <c r="C17" s="75">
        <f>E9</f>
        <v>446618.91313999996</v>
      </c>
      <c r="D17" s="76">
        <v>2800</v>
      </c>
      <c r="F17" s="20"/>
      <c r="G17" s="20"/>
      <c r="H17" s="20"/>
      <c r="L17" s="69"/>
      <c r="O17" s="23"/>
      <c r="P17" s="20"/>
      <c r="V17" s="23"/>
      <c r="W17" s="20"/>
      <c r="AC17" s="23"/>
      <c r="AD17" s="20"/>
    </row>
    <row r="18" spans="1:35" x14ac:dyDescent="0.25">
      <c r="B18" s="20"/>
      <c r="C18" s="77">
        <f>F9</f>
        <v>19812.257313999995</v>
      </c>
      <c r="D18" s="76">
        <v>280</v>
      </c>
      <c r="F18" s="20"/>
      <c r="G18" s="20"/>
      <c r="H18" s="20"/>
      <c r="O18" s="23"/>
      <c r="P18" s="20"/>
      <c r="V18" s="23"/>
      <c r="W18" s="20"/>
      <c r="AC18" s="23"/>
      <c r="AD18" s="20"/>
    </row>
    <row r="19" spans="1:35" x14ac:dyDescent="0.25">
      <c r="B19" s="20"/>
      <c r="C19" s="77">
        <f>G9</f>
        <v>1186.5508314000001</v>
      </c>
      <c r="D19" s="78">
        <v>28</v>
      </c>
      <c r="F19" s="20"/>
      <c r="G19" s="20"/>
      <c r="H19" s="20"/>
      <c r="O19" s="23"/>
      <c r="P19" s="20"/>
      <c r="V19" s="23"/>
      <c r="W19" s="20"/>
      <c r="AC19" s="23"/>
      <c r="AD19" s="20"/>
    </row>
    <row r="20" spans="1:35" ht="15.75" thickBot="1" x14ac:dyDescent="0.3">
      <c r="B20" s="43"/>
      <c r="C20" s="79"/>
      <c r="D20" s="80"/>
      <c r="F20" s="20"/>
      <c r="G20" s="20"/>
      <c r="H20" s="20"/>
      <c r="O20" s="28"/>
      <c r="P20" s="20"/>
      <c r="V20" s="23"/>
      <c r="W20" s="20"/>
      <c r="AC20" s="23"/>
      <c r="AD20" s="20"/>
    </row>
    <row r="21" spans="1:35" x14ac:dyDescent="0.25">
      <c r="C21" s="43"/>
      <c r="D21" s="21"/>
      <c r="F21" s="20"/>
      <c r="G21" s="20"/>
      <c r="H21" s="20"/>
      <c r="O21" s="23"/>
      <c r="P21" s="20"/>
      <c r="V21" s="23"/>
      <c r="W21" s="20"/>
      <c r="AC21" s="23"/>
      <c r="AD21" s="20"/>
    </row>
    <row r="22" spans="1:35" x14ac:dyDescent="0.25">
      <c r="C22" s="20"/>
      <c r="D22" s="81"/>
      <c r="F22" s="20"/>
      <c r="G22" s="20"/>
      <c r="H22" s="20"/>
      <c r="O22" s="23"/>
      <c r="P22" s="20"/>
      <c r="V22" s="23"/>
      <c r="W22" s="20"/>
      <c r="AC22" s="23"/>
      <c r="AD22" s="20"/>
    </row>
    <row r="23" spans="1:35" x14ac:dyDescent="0.25">
      <c r="C23" s="20"/>
      <c r="D23" s="81"/>
      <c r="F23" s="20"/>
      <c r="G23" s="20"/>
      <c r="H23" s="20"/>
      <c r="O23" s="23"/>
      <c r="P23" s="20"/>
      <c r="V23" s="23"/>
      <c r="W23" s="20"/>
      <c r="AC23" s="23"/>
      <c r="AD23" s="20"/>
    </row>
    <row r="24" spans="1:35" x14ac:dyDescent="0.25">
      <c r="C24" s="33"/>
      <c r="D24" s="81"/>
      <c r="F24" s="20"/>
      <c r="G24" s="20"/>
      <c r="H24" s="20"/>
      <c r="O24" s="23"/>
      <c r="P24" s="20"/>
      <c r="V24" s="23"/>
      <c r="W24" s="20"/>
      <c r="AC24" s="23"/>
      <c r="AD24" s="20"/>
    </row>
    <row r="25" spans="1:35" x14ac:dyDescent="0.25">
      <c r="C25" s="33"/>
      <c r="D25" s="82"/>
      <c r="F25" s="20"/>
      <c r="G25" s="20"/>
      <c r="H25" s="20"/>
      <c r="O25" s="23"/>
      <c r="P25" s="20"/>
      <c r="V25" s="23"/>
      <c r="W25" s="20"/>
      <c r="AC25" s="23"/>
      <c r="AD25" s="20"/>
    </row>
    <row r="26" spans="1:35" ht="15.75" thickBot="1" x14ac:dyDescent="0.3">
      <c r="A26" s="23"/>
      <c r="B26" s="20"/>
      <c r="O26" s="28"/>
      <c r="P26" s="20"/>
      <c r="V26" s="23"/>
      <c r="W26" s="20"/>
      <c r="AC26" s="23"/>
      <c r="AD26" s="20"/>
    </row>
    <row r="27" spans="1:35" x14ac:dyDescent="0.25">
      <c r="A27" s="29" t="s">
        <v>1</v>
      </c>
      <c r="B27" s="29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83">
        <v>0</v>
      </c>
      <c r="O27" s="31">
        <v>10</v>
      </c>
      <c r="P27" s="90">
        <v>20</v>
      </c>
      <c r="Q27" s="90">
        <v>30</v>
      </c>
      <c r="R27" s="90">
        <v>50</v>
      </c>
      <c r="S27" s="90">
        <v>100</v>
      </c>
      <c r="T27" s="31"/>
      <c r="U27" s="32" t="s">
        <v>61</v>
      </c>
      <c r="V27" s="30">
        <v>0</v>
      </c>
      <c r="W27" s="31">
        <v>10</v>
      </c>
      <c r="X27" s="90">
        <v>20</v>
      </c>
      <c r="Y27" s="90">
        <v>30</v>
      </c>
      <c r="Z27" s="90">
        <v>50</v>
      </c>
      <c r="AA27" s="90">
        <v>100</v>
      </c>
      <c r="AB27" s="32" t="s">
        <v>62</v>
      </c>
      <c r="AC27" s="83">
        <v>0</v>
      </c>
      <c r="AD27" s="31">
        <v>10</v>
      </c>
      <c r="AE27" s="90">
        <v>20</v>
      </c>
      <c r="AF27" s="90">
        <v>30</v>
      </c>
      <c r="AG27" s="90">
        <v>50</v>
      </c>
      <c r="AH27" s="90">
        <v>100</v>
      </c>
      <c r="AI27" s="32" t="s">
        <v>63</v>
      </c>
    </row>
    <row r="28" spans="1:35" x14ac:dyDescent="0.25">
      <c r="A28" s="33"/>
      <c r="B28" s="34">
        <v>10</v>
      </c>
      <c r="C28" s="35">
        <v>100</v>
      </c>
      <c r="D28" s="35">
        <v>1000</v>
      </c>
      <c r="E28" s="35">
        <v>10000</v>
      </c>
      <c r="F28" s="35">
        <v>100000</v>
      </c>
      <c r="G28" s="34">
        <v>1000000</v>
      </c>
      <c r="H28" s="34">
        <v>10000000</v>
      </c>
      <c r="I28" s="34">
        <v>100000000</v>
      </c>
      <c r="J28" s="34">
        <v>1000000000</v>
      </c>
      <c r="K28" s="34">
        <v>10000000000</v>
      </c>
      <c r="L28" s="34">
        <v>100000000000</v>
      </c>
      <c r="M28" s="34"/>
      <c r="N28" s="84">
        <v>1</v>
      </c>
      <c r="O28" s="34">
        <v>10</v>
      </c>
      <c r="P28" s="84">
        <v>1</v>
      </c>
      <c r="Q28" s="84">
        <v>1</v>
      </c>
      <c r="R28" s="91">
        <v>1</v>
      </c>
      <c r="S28" s="91">
        <v>1</v>
      </c>
      <c r="T28" s="37"/>
      <c r="U28" s="38"/>
      <c r="V28" s="34">
        <v>10</v>
      </c>
      <c r="W28" s="34">
        <v>10</v>
      </c>
      <c r="X28" s="84">
        <v>1</v>
      </c>
      <c r="Y28" s="84">
        <v>1</v>
      </c>
      <c r="Z28" s="91">
        <v>1</v>
      </c>
      <c r="AA28" s="91">
        <v>1</v>
      </c>
      <c r="AB28" s="38"/>
      <c r="AC28" s="89">
        <v>100</v>
      </c>
      <c r="AD28" s="34">
        <v>10</v>
      </c>
      <c r="AE28" s="84">
        <v>1</v>
      </c>
      <c r="AF28" s="84">
        <v>1</v>
      </c>
      <c r="AG28" s="91">
        <v>1</v>
      </c>
      <c r="AH28" s="91">
        <v>1</v>
      </c>
      <c r="AI28" s="38"/>
    </row>
    <row r="29" spans="1:35" x14ac:dyDescent="0.25">
      <c r="A29" t="s">
        <v>12</v>
      </c>
      <c r="B29" s="39"/>
      <c r="C29" s="20">
        <v>99704.98</v>
      </c>
      <c r="D29" s="20">
        <v>2177.4506999999999</v>
      </c>
      <c r="E29" s="20">
        <v>244.41551000000001</v>
      </c>
      <c r="F29" s="20">
        <v>16.038682999999999</v>
      </c>
      <c r="G29" s="72"/>
      <c r="H29" s="26"/>
      <c r="I29" s="26"/>
      <c r="J29" s="39"/>
      <c r="K29" s="22"/>
      <c r="L29" s="22"/>
      <c r="M29" s="22"/>
      <c r="N29" s="39">
        <v>3219.0421999999999</v>
      </c>
      <c r="O29" s="20">
        <v>97.231269999999995</v>
      </c>
      <c r="P29" s="39">
        <v>4.9396734000000002</v>
      </c>
      <c r="Q29" s="39">
        <v>38.526802000000004</v>
      </c>
      <c r="R29" s="39">
        <v>67.934520000000006</v>
      </c>
      <c r="S29" s="39">
        <v>69.233649999999997</v>
      </c>
      <c r="T29" s="25"/>
      <c r="U29" s="25"/>
      <c r="V29" s="20">
        <v>868.89009999999996</v>
      </c>
      <c r="W29" s="20"/>
      <c r="X29" s="39">
        <v>29.837730000000001</v>
      </c>
      <c r="Y29" s="39">
        <v>52.366954999999997</v>
      </c>
      <c r="Z29" s="39">
        <v>23.092307999999999</v>
      </c>
      <c r="AA29" s="39">
        <v>32.749813000000003</v>
      </c>
      <c r="AB29" s="25"/>
      <c r="AC29" s="39"/>
      <c r="AD29" s="20"/>
      <c r="AE29" s="39">
        <v>23.108260999999999</v>
      </c>
      <c r="AF29" s="39">
        <v>22.147017000000002</v>
      </c>
      <c r="AG29" s="39">
        <v>30.382905999999998</v>
      </c>
      <c r="AH29" s="39">
        <v>16.157910999999999</v>
      </c>
    </row>
    <row r="30" spans="1:35" x14ac:dyDescent="0.25">
      <c r="A30" t="s">
        <v>13</v>
      </c>
      <c r="B30" s="39"/>
      <c r="C30" s="20">
        <v>93033.4</v>
      </c>
      <c r="D30" s="20">
        <v>5456.47</v>
      </c>
      <c r="E30" s="20">
        <v>303.65447999999998</v>
      </c>
      <c r="F30" s="20">
        <v>92.345060000000004</v>
      </c>
      <c r="G30" s="72"/>
      <c r="H30" s="26"/>
      <c r="I30" s="26"/>
      <c r="J30" s="39"/>
      <c r="K30" s="39"/>
      <c r="L30" s="22"/>
      <c r="M30" s="39"/>
      <c r="N30" s="39">
        <v>2786.098</v>
      </c>
      <c r="O30" s="20">
        <v>120.421745</v>
      </c>
      <c r="P30" s="39">
        <v>2.2001894000000002</v>
      </c>
      <c r="Q30" s="39">
        <v>44.390884</v>
      </c>
      <c r="R30" s="39">
        <v>28.416640999999998</v>
      </c>
      <c r="S30" s="39">
        <v>23.029408</v>
      </c>
      <c r="T30" s="25"/>
      <c r="U30" s="25"/>
      <c r="V30" s="20">
        <v>1080.1848</v>
      </c>
      <c r="W30" s="20"/>
      <c r="X30" s="39">
        <v>31.525362000000001</v>
      </c>
      <c r="Y30" s="39">
        <v>35.155659999999997</v>
      </c>
      <c r="Z30" s="39">
        <v>28.424340999999998</v>
      </c>
      <c r="AA30" s="39">
        <v>15.663845</v>
      </c>
      <c r="AB30" s="25"/>
      <c r="AC30" s="39"/>
      <c r="AD30" s="20">
        <v>29.539642000000001</v>
      </c>
      <c r="AE30" s="39">
        <v>25.006150999999999</v>
      </c>
      <c r="AF30" s="39">
        <v>47.331969999999998</v>
      </c>
      <c r="AG30" s="39">
        <v>30.255997000000001</v>
      </c>
      <c r="AH30" s="39">
        <v>14.085913</v>
      </c>
    </row>
    <row r="31" spans="1:35" x14ac:dyDescent="0.25">
      <c r="A31" t="s">
        <v>64</v>
      </c>
      <c r="B31" s="39"/>
      <c r="C31" s="20">
        <v>103391.4</v>
      </c>
      <c r="D31" s="20">
        <v>6158.2163</v>
      </c>
      <c r="E31" s="20">
        <v>218.39703</v>
      </c>
      <c r="F31" s="20">
        <v>71.837035999999998</v>
      </c>
      <c r="G31" s="72"/>
      <c r="H31" s="26"/>
      <c r="I31" s="26"/>
      <c r="J31" s="39"/>
      <c r="K31" s="39"/>
      <c r="L31" s="22"/>
      <c r="M31" s="39"/>
      <c r="N31" s="39">
        <v>6766.5209999999997</v>
      </c>
      <c r="O31" s="20">
        <v>107.49825</v>
      </c>
      <c r="P31" s="39">
        <v>4.4779489999999997</v>
      </c>
      <c r="Q31" s="39">
        <v>49.130108</v>
      </c>
      <c r="R31" s="39">
        <v>59.896796999999999</v>
      </c>
      <c r="S31" s="39">
        <v>18.100504000000001</v>
      </c>
      <c r="T31" s="25"/>
      <c r="U31" s="40"/>
      <c r="V31" s="20">
        <v>490.89008000000001</v>
      </c>
      <c r="W31" s="20">
        <v>16.224571000000001</v>
      </c>
      <c r="X31" s="39">
        <v>42.502353999999997</v>
      </c>
      <c r="Y31" s="39">
        <v>41.324840000000002</v>
      </c>
      <c r="Z31" s="39">
        <v>48.930897000000002</v>
      </c>
      <c r="AA31" s="39">
        <v>16.730927999999999</v>
      </c>
      <c r="AB31" s="40"/>
      <c r="AC31" s="39"/>
      <c r="AD31" s="20"/>
      <c r="AE31" s="39">
        <v>36.841056999999999</v>
      </c>
      <c r="AF31" s="39">
        <v>18.210684000000001</v>
      </c>
      <c r="AG31" s="39">
        <v>24.042871000000002</v>
      </c>
      <c r="AH31" s="39">
        <v>21.406141000000002</v>
      </c>
      <c r="AI31" s="41"/>
    </row>
    <row r="32" spans="1:35" x14ac:dyDescent="0.25">
      <c r="A32" t="s">
        <v>65</v>
      </c>
      <c r="B32" s="39"/>
      <c r="C32" s="20">
        <v>69445.375</v>
      </c>
      <c r="D32" s="20">
        <v>1914.1322</v>
      </c>
      <c r="E32" s="20">
        <v>115.31216000000001</v>
      </c>
      <c r="F32" s="72"/>
      <c r="G32" s="72"/>
      <c r="H32" s="26"/>
      <c r="I32" s="26"/>
      <c r="J32" s="39"/>
      <c r="K32" s="39"/>
      <c r="L32" s="22"/>
      <c r="M32" s="39"/>
      <c r="N32" s="39">
        <v>5647.6655000000001</v>
      </c>
      <c r="O32" s="20">
        <v>58.74436</v>
      </c>
      <c r="P32" s="39">
        <v>1.8729948999999999</v>
      </c>
      <c r="Q32" s="39">
        <v>32.202840000000002</v>
      </c>
      <c r="R32" s="39">
        <v>20.529344999999999</v>
      </c>
      <c r="S32" s="39">
        <v>21.800066000000001</v>
      </c>
      <c r="T32" s="25"/>
      <c r="U32" s="40"/>
      <c r="V32" s="20">
        <v>386.89983999999998</v>
      </c>
      <c r="W32" s="20">
        <v>31.050640000000001</v>
      </c>
      <c r="X32" s="39">
        <v>58.662649999999999</v>
      </c>
      <c r="Y32" s="39">
        <v>47.259059999999998</v>
      </c>
      <c r="Z32" s="39">
        <v>43.629241999999998</v>
      </c>
      <c r="AA32" s="39">
        <v>14.779759</v>
      </c>
      <c r="AB32" s="40"/>
      <c r="AC32" s="39">
        <v>59.015704999999997</v>
      </c>
      <c r="AD32" s="20">
        <v>201.29147</v>
      </c>
      <c r="AE32" s="39">
        <v>40.553493000000003</v>
      </c>
      <c r="AF32" s="39">
        <v>38.779879999999999</v>
      </c>
      <c r="AG32" s="39">
        <v>35.222084000000002</v>
      </c>
      <c r="AH32" s="39">
        <v>13.316786</v>
      </c>
      <c r="AI32" s="41"/>
    </row>
    <row r="33" spans="1:35" x14ac:dyDescent="0.25">
      <c r="A33" s="21" t="s">
        <v>3</v>
      </c>
      <c r="B33" s="42"/>
      <c r="C33" s="67">
        <f t="shared" ref="C33" si="19">AVERAGE(C29:C32)</f>
        <v>91393.788750000007</v>
      </c>
      <c r="D33" s="67">
        <f t="shared" ref="D33" si="20">AVERAGE(D29:D32)</f>
        <v>3926.5673000000002</v>
      </c>
      <c r="E33" s="67">
        <f>AVERAGE(E29:E32)</f>
        <v>220.444795</v>
      </c>
      <c r="F33" s="43">
        <f>AVERAGE(F29:F32)</f>
        <v>60.073592999999995</v>
      </c>
      <c r="G33" s="43"/>
      <c r="H33" s="42"/>
      <c r="I33" s="42"/>
      <c r="J33" s="42"/>
      <c r="K33" s="42"/>
      <c r="L33" s="42"/>
      <c r="M33" s="42"/>
      <c r="N33" s="85">
        <f t="shared" ref="N33:S33" si="21">AVERAGE(N29:N32)</f>
        <v>4604.8316749999994</v>
      </c>
      <c r="O33" s="44">
        <f t="shared" si="21"/>
        <v>95.973906249999999</v>
      </c>
      <c r="P33" s="92">
        <f t="shared" si="21"/>
        <v>3.3727016750000001</v>
      </c>
      <c r="Q33" s="92">
        <f t="shared" si="21"/>
        <v>41.062658500000005</v>
      </c>
      <c r="R33" s="92">
        <f t="shared" si="21"/>
        <v>44.194325750000004</v>
      </c>
      <c r="S33" s="92">
        <f t="shared" si="21"/>
        <v>33.040907000000004</v>
      </c>
      <c r="T33" s="45"/>
      <c r="U33" s="41"/>
      <c r="V33" s="46">
        <f t="shared" ref="V33:AA33" si="22">AVERAGE(V29:V32)</f>
        <v>706.71620500000006</v>
      </c>
      <c r="W33" s="47">
        <f t="shared" si="22"/>
        <v>23.637605499999999</v>
      </c>
      <c r="X33" s="92">
        <f t="shared" si="22"/>
        <v>40.632024000000001</v>
      </c>
      <c r="Y33" s="92">
        <f t="shared" si="22"/>
        <v>44.02662875</v>
      </c>
      <c r="Z33" s="92">
        <f t="shared" si="22"/>
        <v>36.019196999999998</v>
      </c>
      <c r="AA33" s="92">
        <f t="shared" si="22"/>
        <v>19.981086250000001</v>
      </c>
      <c r="AB33" s="41"/>
      <c r="AC33" s="85">
        <f t="shared" ref="AC33:AH33" si="23">AVERAGE(AC29:AC32)</f>
        <v>59.015704999999997</v>
      </c>
      <c r="AD33" s="47">
        <f t="shared" si="23"/>
        <v>115.41555600000001</v>
      </c>
      <c r="AE33" s="92">
        <f t="shared" si="23"/>
        <v>31.377240499999999</v>
      </c>
      <c r="AF33" s="92">
        <f t="shared" si="23"/>
        <v>31.617387749999999</v>
      </c>
      <c r="AG33" s="92">
        <f t="shared" si="23"/>
        <v>29.975964500000003</v>
      </c>
      <c r="AH33" s="92">
        <f t="shared" si="23"/>
        <v>16.241687749999997</v>
      </c>
      <c r="AI33" s="41"/>
    </row>
    <row r="34" spans="1:35" x14ac:dyDescent="0.25">
      <c r="A34" s="21" t="s">
        <v>66</v>
      </c>
      <c r="B34" s="42"/>
      <c r="C34" s="67">
        <f t="shared" ref="C34:D34" si="24">STDEV(C29:C32)</f>
        <v>15247.292293961676</v>
      </c>
      <c r="D34" s="67">
        <f t="shared" si="24"/>
        <v>2193.1836404928081</v>
      </c>
      <c r="E34" s="67">
        <f>STDEV(E29:E32)</f>
        <v>78.645854179668206</v>
      </c>
      <c r="F34" s="43">
        <f>STDEV(F29:F32)</f>
        <v>39.489868778298309</v>
      </c>
      <c r="G34" s="43"/>
      <c r="H34" s="42"/>
      <c r="I34" s="42"/>
      <c r="J34" s="42"/>
      <c r="K34" s="42"/>
      <c r="L34" s="42"/>
      <c r="M34" s="42"/>
      <c r="N34" s="85">
        <f t="shared" ref="N34:S34" si="25">STDEV(N29:N32)</f>
        <v>1913.8623926485138</v>
      </c>
      <c r="O34" s="44">
        <f t="shared" si="25"/>
        <v>26.571459601076157</v>
      </c>
      <c r="P34" s="92">
        <f t="shared" si="25"/>
        <v>1.5600082780096298</v>
      </c>
      <c r="Q34" s="92">
        <f t="shared" si="25"/>
        <v>7.3277504154966318</v>
      </c>
      <c r="R34" s="92">
        <f t="shared" si="25"/>
        <v>23.231667154648061</v>
      </c>
      <c r="S34" s="92">
        <f t="shared" si="25"/>
        <v>24.21925477989733</v>
      </c>
      <c r="T34" s="45"/>
      <c r="U34" s="41"/>
      <c r="V34" s="46">
        <f t="shared" ref="V34:AA34" si="26">STDEV(V29:V32)</f>
        <v>323.85314944949647</v>
      </c>
      <c r="W34" s="47">
        <f t="shared" si="26"/>
        <v>10.483613928239658</v>
      </c>
      <c r="X34" s="92">
        <f t="shared" si="26"/>
        <v>13.267123325492175</v>
      </c>
      <c r="Y34" s="92">
        <f t="shared" si="26"/>
        <v>7.4387141083101529</v>
      </c>
      <c r="Z34" s="92">
        <f t="shared" si="26"/>
        <v>12.239431885931669</v>
      </c>
      <c r="AA34" s="92">
        <f t="shared" si="26"/>
        <v>8.5497814521484123</v>
      </c>
      <c r="AB34" s="41"/>
      <c r="AC34" s="85" t="e">
        <f t="shared" ref="AC34:AH34" si="27">STDEV(AC29:AC32)</f>
        <v>#DIV/0!</v>
      </c>
      <c r="AD34" s="47">
        <f t="shared" si="27"/>
        <v>121.44688225998551</v>
      </c>
      <c r="AE34" s="92">
        <f t="shared" si="27"/>
        <v>8.6221363183737658</v>
      </c>
      <c r="AF34" s="92">
        <f t="shared" si="27"/>
        <v>13.755932273096398</v>
      </c>
      <c r="AG34" s="92">
        <f t="shared" si="27"/>
        <v>4.5813894498467107</v>
      </c>
      <c r="AH34" s="92">
        <f t="shared" si="27"/>
        <v>3.6460485887769458</v>
      </c>
      <c r="AI34" s="41"/>
    </row>
    <row r="35" spans="1:35" x14ac:dyDescent="0.25">
      <c r="A35" s="48" t="s">
        <v>67</v>
      </c>
      <c r="B35" s="26"/>
      <c r="C35" s="50">
        <f t="shared" ref="C35:E35" si="28">C33-$M$36*$C$2/C28</f>
        <v>91035.788750000007</v>
      </c>
      <c r="D35" s="50">
        <f t="shared" si="28"/>
        <v>3890.7673</v>
      </c>
      <c r="E35" s="50">
        <f t="shared" si="28"/>
        <v>216.86479499999999</v>
      </c>
      <c r="F35" s="50">
        <f>F33-$M$36*$C$2/F28</f>
        <v>59.715592999999998</v>
      </c>
      <c r="G35" s="50"/>
      <c r="H35" s="49"/>
      <c r="I35" s="49"/>
      <c r="J35" s="26"/>
      <c r="K35" s="51"/>
      <c r="L35" s="51"/>
      <c r="M35" s="52" t="s">
        <v>68</v>
      </c>
      <c r="N35" s="86">
        <f>N33-$U$36/(N28*100)</f>
        <v>4601.2516749999995</v>
      </c>
      <c r="O35" s="53">
        <f t="shared" ref="O35:S35" si="29">O33-$U$36/(O28*100)</f>
        <v>95.615906249999995</v>
      </c>
      <c r="P35" s="86">
        <f t="shared" si="29"/>
        <v>-0.20729832500000001</v>
      </c>
      <c r="Q35" s="86">
        <f t="shared" si="29"/>
        <v>37.482658500000007</v>
      </c>
      <c r="R35" s="86">
        <f t="shared" si="29"/>
        <v>40.614325750000006</v>
      </c>
      <c r="S35" s="86">
        <f t="shared" si="29"/>
        <v>29.460907000000006</v>
      </c>
      <c r="T35" s="53"/>
      <c r="U35" s="41" t="s">
        <v>69</v>
      </c>
      <c r="V35" s="53">
        <f>V33-$U$36/(V28*100)</f>
        <v>706.35820500000011</v>
      </c>
      <c r="W35" s="53">
        <f t="shared" ref="W35:AA35" si="30">W33-$U$36/(W28*100)</f>
        <v>23.279605499999999</v>
      </c>
      <c r="X35" s="86">
        <f t="shared" si="30"/>
        <v>37.052024000000003</v>
      </c>
      <c r="Y35" s="86">
        <f t="shared" si="30"/>
        <v>40.446628750000002</v>
      </c>
      <c r="Z35" s="86">
        <f t="shared" si="30"/>
        <v>32.439197</v>
      </c>
      <c r="AA35" s="86">
        <f t="shared" si="30"/>
        <v>16.401086249999999</v>
      </c>
      <c r="AB35" s="41" t="s">
        <v>69</v>
      </c>
      <c r="AC35" s="86">
        <f>AC33-$U$36/(AC28*100)</f>
        <v>58.979904999999995</v>
      </c>
      <c r="AD35" s="53">
        <f t="shared" ref="AD35:AH35" si="31">AD33-$U$36/(AD28*100)</f>
        <v>115.05755600000001</v>
      </c>
      <c r="AE35" s="86">
        <f t="shared" si="31"/>
        <v>27.797240500000001</v>
      </c>
      <c r="AF35" s="86">
        <f t="shared" si="31"/>
        <v>28.037387750000001</v>
      </c>
      <c r="AG35" s="86">
        <f t="shared" si="31"/>
        <v>26.395964500000005</v>
      </c>
      <c r="AH35" s="86">
        <f t="shared" si="31"/>
        <v>12.661687749999997</v>
      </c>
      <c r="AI35" s="41" t="s">
        <v>69</v>
      </c>
    </row>
    <row r="36" spans="1:35" x14ac:dyDescent="0.25">
      <c r="A36" s="21" t="s">
        <v>70</v>
      </c>
      <c r="B36" s="26"/>
      <c r="C36" s="68">
        <f t="shared" ref="C36:F36" si="32">C35*C28</f>
        <v>9103578.875</v>
      </c>
      <c r="D36" s="68">
        <f t="shared" si="32"/>
        <v>3890767.3</v>
      </c>
      <c r="E36" s="68">
        <f t="shared" si="32"/>
        <v>2168647.9499999997</v>
      </c>
      <c r="F36" s="54">
        <f t="shared" si="32"/>
        <v>5971559.2999999998</v>
      </c>
      <c r="G36" s="54"/>
      <c r="H36" s="51"/>
      <c r="I36" s="51"/>
      <c r="J36" s="51"/>
      <c r="K36" s="51"/>
      <c r="L36" s="51"/>
      <c r="M36" s="20">
        <v>358</v>
      </c>
      <c r="N36" s="86">
        <f t="shared" ref="N36:S36" si="33">N35*N28</f>
        <v>4601.2516749999995</v>
      </c>
      <c r="O36" s="53">
        <f t="shared" si="33"/>
        <v>956.15906249999989</v>
      </c>
      <c r="P36" s="93">
        <f t="shared" si="33"/>
        <v>-0.20729832500000001</v>
      </c>
      <c r="Q36" s="93">
        <f t="shared" si="33"/>
        <v>37.482658500000007</v>
      </c>
      <c r="R36" s="93">
        <f t="shared" si="33"/>
        <v>40.614325750000006</v>
      </c>
      <c r="S36" s="93">
        <f t="shared" si="33"/>
        <v>29.460907000000006</v>
      </c>
      <c r="T36" s="55"/>
      <c r="U36" s="20">
        <v>358</v>
      </c>
      <c r="V36" s="56">
        <f t="shared" ref="V36:AA36" si="34">V35*V28</f>
        <v>7063.5820500000009</v>
      </c>
      <c r="W36" s="57">
        <f t="shared" si="34"/>
        <v>232.796055</v>
      </c>
      <c r="X36" s="93">
        <f t="shared" si="34"/>
        <v>37.052024000000003</v>
      </c>
      <c r="Y36" s="93">
        <f t="shared" si="34"/>
        <v>40.446628750000002</v>
      </c>
      <c r="Z36" s="93">
        <f t="shared" si="34"/>
        <v>32.439197</v>
      </c>
      <c r="AA36" s="93">
        <f t="shared" si="34"/>
        <v>16.401086249999999</v>
      </c>
      <c r="AB36" s="20">
        <v>358</v>
      </c>
      <c r="AC36" s="86">
        <f t="shared" ref="AC36:AH36" si="35">AC35*AC28</f>
        <v>5897.9904999999999</v>
      </c>
      <c r="AD36" s="55">
        <f t="shared" si="35"/>
        <v>1150.57556</v>
      </c>
      <c r="AE36" s="93">
        <f t="shared" si="35"/>
        <v>27.797240500000001</v>
      </c>
      <c r="AF36" s="93">
        <f t="shared" si="35"/>
        <v>28.037387750000001</v>
      </c>
      <c r="AG36" s="93">
        <f t="shared" si="35"/>
        <v>26.395964500000005</v>
      </c>
      <c r="AH36" s="93">
        <f t="shared" si="35"/>
        <v>12.661687749999997</v>
      </c>
      <c r="AI36" s="20">
        <v>358</v>
      </c>
    </row>
    <row r="37" spans="1:35" x14ac:dyDescent="0.25">
      <c r="A37" s="21" t="s">
        <v>71</v>
      </c>
      <c r="B37" s="22"/>
      <c r="C37" s="69"/>
      <c r="D37" s="69"/>
      <c r="E37" s="69"/>
      <c r="H37" s="22"/>
      <c r="I37" s="22"/>
      <c r="J37" s="22"/>
      <c r="K37" s="22"/>
      <c r="L37" s="22"/>
      <c r="M37" s="22"/>
      <c r="N37" s="87"/>
      <c r="O37" s="58"/>
      <c r="P37" s="94"/>
      <c r="Q37" s="94"/>
      <c r="R37" s="94"/>
      <c r="S37" s="94"/>
      <c r="T37" s="59"/>
      <c r="U37" s="41"/>
      <c r="V37" s="60"/>
      <c r="W37" s="61"/>
      <c r="X37" s="94"/>
      <c r="Y37" s="94"/>
      <c r="Z37" s="94"/>
      <c r="AA37" s="94"/>
      <c r="AB37" s="41"/>
      <c r="AC37" s="87"/>
      <c r="AD37" s="59"/>
      <c r="AE37" s="94"/>
      <c r="AF37" s="94"/>
      <c r="AG37" s="94"/>
      <c r="AH37" s="94"/>
      <c r="AI37" s="41"/>
    </row>
    <row r="38" spans="1:35" ht="15.75" thickBot="1" x14ac:dyDescent="0.3">
      <c r="A38" s="21" t="s">
        <v>72</v>
      </c>
      <c r="B38" s="62"/>
      <c r="C38" s="70">
        <f>2.7529*C36</f>
        <v>25061242.284987498</v>
      </c>
      <c r="D38" s="70">
        <f t="shared" ref="D38:F38" si="36">2.7529*D36</f>
        <v>10710893.300169999</v>
      </c>
      <c r="E38" s="70">
        <f t="shared" si="36"/>
        <v>5970070.941554999</v>
      </c>
      <c r="F38" s="70">
        <f t="shared" si="36"/>
        <v>16439105.596969999</v>
      </c>
      <c r="G38" s="70"/>
      <c r="H38" s="63"/>
      <c r="I38" s="63"/>
      <c r="J38" s="62"/>
      <c r="K38" s="62"/>
      <c r="L38" s="62"/>
      <c r="M38" s="62"/>
      <c r="N38" s="88">
        <f>2.7529*N36</f>
        <v>12666.785736107498</v>
      </c>
      <c r="O38" s="88">
        <f t="shared" ref="O38:S38" si="37">2.7529*O36</f>
        <v>2632.2102831562497</v>
      </c>
      <c r="P38" s="88">
        <f t="shared" si="37"/>
        <v>-0.57067155889249999</v>
      </c>
      <c r="Q38" s="88">
        <f t="shared" si="37"/>
        <v>103.18601058465002</v>
      </c>
      <c r="R38" s="88">
        <f t="shared" si="37"/>
        <v>111.80717735717501</v>
      </c>
      <c r="S38" s="88">
        <f t="shared" si="37"/>
        <v>81.102930880300008</v>
      </c>
      <c r="T38" s="64"/>
      <c r="U38" s="65" t="s">
        <v>73</v>
      </c>
      <c r="V38" s="66">
        <f>2.7529*V36</f>
        <v>19445.335025445002</v>
      </c>
      <c r="W38" s="66">
        <f t="shared" ref="W38:AA38" si="38">2.7529*W36</f>
        <v>640.86425980949991</v>
      </c>
      <c r="X38" s="66">
        <f t="shared" si="38"/>
        <v>102.00051686960001</v>
      </c>
      <c r="Y38" s="66">
        <f t="shared" si="38"/>
        <v>111.345524285875</v>
      </c>
      <c r="Z38" s="66">
        <f t="shared" si="38"/>
        <v>89.301865421299993</v>
      </c>
      <c r="AA38" s="66">
        <f t="shared" si="38"/>
        <v>45.150550337624992</v>
      </c>
      <c r="AB38" s="65" t="s">
        <v>73</v>
      </c>
      <c r="AC38" s="88">
        <f>2.7529*AC36</f>
        <v>16236.578047449999</v>
      </c>
      <c r="AD38" s="88">
        <f t="shared" ref="AD38:AH38" si="39">2.7529*AD36</f>
        <v>3167.4194591239998</v>
      </c>
      <c r="AE38" s="88">
        <f t="shared" si="39"/>
        <v>76.523023372449998</v>
      </c>
      <c r="AF38" s="88">
        <f t="shared" si="39"/>
        <v>77.184124736974994</v>
      </c>
      <c r="AG38" s="88">
        <f t="shared" si="39"/>
        <v>72.665450672050014</v>
      </c>
      <c r="AH38" s="88">
        <f t="shared" si="39"/>
        <v>34.85636020697499</v>
      </c>
      <c r="AI38" s="65" t="s">
        <v>73</v>
      </c>
    </row>
    <row r="40" spans="1:35" ht="15.75" thickBot="1" x14ac:dyDescent="0.3">
      <c r="A40" s="21" t="s">
        <v>74</v>
      </c>
      <c r="O40" s="23"/>
      <c r="P40" s="20"/>
      <c r="Q40" s="20"/>
      <c r="V40" s="23"/>
      <c r="W40" s="20"/>
      <c r="X40" s="20"/>
      <c r="AC40" s="23"/>
      <c r="AD40" s="20"/>
      <c r="AE40" s="20"/>
    </row>
    <row r="41" spans="1:35" x14ac:dyDescent="0.25">
      <c r="C41" s="73" t="s">
        <v>75</v>
      </c>
      <c r="D41" s="74" t="s">
        <v>76</v>
      </c>
      <c r="O41" s="23"/>
      <c r="P41" s="20"/>
      <c r="Q41" s="20"/>
      <c r="V41" s="23"/>
      <c r="W41" s="20"/>
      <c r="X41" s="20"/>
      <c r="AC41" s="23"/>
      <c r="AD41" s="20"/>
      <c r="AE41" s="20"/>
    </row>
    <row r="42" spans="1:35" x14ac:dyDescent="0.25">
      <c r="B42" s="20"/>
      <c r="C42" s="75">
        <f>C35</f>
        <v>91035.788750000007</v>
      </c>
      <c r="D42" s="76">
        <v>250000</v>
      </c>
      <c r="F42" s="20"/>
      <c r="G42" s="20"/>
      <c r="H42" s="20"/>
      <c r="O42" s="23"/>
      <c r="P42" s="20"/>
      <c r="Q42" s="20"/>
      <c r="V42" s="23"/>
      <c r="W42" s="20"/>
      <c r="X42" s="20"/>
      <c r="AC42" s="23"/>
      <c r="AD42" s="20"/>
      <c r="AE42" s="20"/>
    </row>
    <row r="43" spans="1:35" x14ac:dyDescent="0.25">
      <c r="B43" s="20"/>
      <c r="C43" s="75">
        <f>D35</f>
        <v>3890.7673</v>
      </c>
      <c r="D43" s="76">
        <v>25000</v>
      </c>
      <c r="F43" s="20"/>
      <c r="G43" s="20"/>
      <c r="H43" s="20"/>
      <c r="L43" s="69"/>
      <c r="O43" s="23"/>
      <c r="P43" s="20"/>
      <c r="Q43" s="20"/>
      <c r="V43" s="23"/>
      <c r="W43" s="20"/>
      <c r="X43" s="20"/>
      <c r="AC43" s="23"/>
      <c r="AD43" s="20"/>
      <c r="AE43" s="20"/>
    </row>
    <row r="44" spans="1:35" x14ac:dyDescent="0.25">
      <c r="B44" s="20"/>
      <c r="C44" s="77">
        <f>E35</f>
        <v>216.86479499999999</v>
      </c>
      <c r="D44" s="76">
        <v>2500</v>
      </c>
      <c r="F44" s="20"/>
      <c r="G44" s="20"/>
      <c r="H44" s="20"/>
      <c r="O44" s="23"/>
      <c r="P44" s="20"/>
      <c r="Q44" s="20"/>
      <c r="V44" s="23"/>
      <c r="W44" s="20"/>
      <c r="X44" s="20"/>
      <c r="AC44" s="23"/>
      <c r="AD44" s="20"/>
      <c r="AE44" s="20"/>
    </row>
    <row r="45" spans="1:35" x14ac:dyDescent="0.25">
      <c r="B45" s="20"/>
      <c r="C45" s="77">
        <f>F35</f>
        <v>59.715592999999998</v>
      </c>
      <c r="D45" s="78">
        <v>250</v>
      </c>
      <c r="F45" s="20"/>
      <c r="G45" s="20"/>
      <c r="H45" s="20"/>
      <c r="O45" s="23"/>
      <c r="P45" s="20"/>
      <c r="Q45" s="20"/>
      <c r="V45" s="23"/>
      <c r="W45" s="20"/>
      <c r="X45" s="20"/>
      <c r="AC45" s="23"/>
      <c r="AD45" s="20"/>
      <c r="AE45" s="20"/>
    </row>
    <row r="46" spans="1:35" ht="15.75" thickBot="1" x14ac:dyDescent="0.3">
      <c r="B46" s="43"/>
      <c r="C46" s="79"/>
      <c r="D46" s="80"/>
      <c r="F46" s="20"/>
      <c r="G46" s="20"/>
      <c r="H46" s="20"/>
      <c r="O46" s="23"/>
      <c r="P46" s="20"/>
      <c r="Q46" s="20"/>
      <c r="V46" s="23"/>
      <c r="W46" s="20"/>
      <c r="X46" s="20"/>
      <c r="AC46" s="23"/>
      <c r="AD46" s="20"/>
      <c r="AE46" s="20"/>
    </row>
    <row r="47" spans="1:35" x14ac:dyDescent="0.25">
      <c r="C47" s="43"/>
      <c r="D47" s="21"/>
      <c r="F47" s="20"/>
      <c r="G47" s="20"/>
      <c r="H47" s="20"/>
      <c r="O47" s="23"/>
      <c r="P47" s="20"/>
      <c r="Q47" s="20"/>
      <c r="V47" s="23"/>
      <c r="W47" s="20"/>
      <c r="X47" s="20"/>
      <c r="AC47" s="23"/>
      <c r="AD47" s="20"/>
      <c r="AE47" s="20"/>
    </row>
    <row r="48" spans="1:35" x14ac:dyDescent="0.25">
      <c r="C48" s="20"/>
      <c r="D48" s="81"/>
      <c r="F48" s="20"/>
      <c r="G48" s="20"/>
      <c r="H48" s="20"/>
      <c r="O48" s="23"/>
      <c r="P48" s="20"/>
      <c r="Q48" s="20"/>
      <c r="V48" s="23"/>
      <c r="W48" s="20"/>
      <c r="X48" s="20"/>
      <c r="AC48" s="23"/>
      <c r="AD48" s="20"/>
      <c r="AE48" s="20"/>
    </row>
    <row r="49" spans="1:35" x14ac:dyDescent="0.25">
      <c r="C49" s="20"/>
      <c r="D49" s="81"/>
      <c r="F49" s="20"/>
      <c r="G49" s="20"/>
      <c r="H49" s="20"/>
      <c r="O49" s="23"/>
      <c r="P49" s="20"/>
      <c r="Q49" s="20"/>
      <c r="V49" s="23"/>
      <c r="W49" s="20"/>
      <c r="X49" s="20"/>
      <c r="AC49" s="23"/>
      <c r="AD49" s="20"/>
      <c r="AE49" s="20"/>
    </row>
    <row r="50" spans="1:35" x14ac:dyDescent="0.25">
      <c r="C50" s="33"/>
      <c r="D50" s="81"/>
      <c r="F50" s="20"/>
      <c r="G50" s="20"/>
      <c r="H50" s="20"/>
      <c r="O50" s="23"/>
      <c r="P50" s="20"/>
      <c r="Q50" s="20"/>
      <c r="V50" s="23"/>
      <c r="W50" s="20"/>
      <c r="X50" s="20"/>
      <c r="AC50" s="23"/>
      <c r="AD50" s="20"/>
      <c r="AE50" s="20"/>
    </row>
    <row r="51" spans="1:35" ht="15.75" thickBot="1" x14ac:dyDescent="0.3">
      <c r="A51" s="23"/>
      <c r="B51" s="20"/>
      <c r="C51" s="20"/>
      <c r="D51" s="82"/>
      <c r="F51" s="20"/>
      <c r="G51" s="20"/>
      <c r="H51" s="20"/>
      <c r="O51" s="28"/>
      <c r="P51" s="20"/>
      <c r="Q51" s="20"/>
      <c r="V51" s="23"/>
      <c r="W51" s="20"/>
      <c r="X51" s="20"/>
      <c r="AC51" s="23"/>
      <c r="AD51" s="20"/>
      <c r="AE51" s="20"/>
    </row>
    <row r="52" spans="1:35" x14ac:dyDescent="0.25">
      <c r="A52" s="29" t="s">
        <v>2</v>
      </c>
      <c r="B52" s="29"/>
      <c r="C52" s="29"/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83">
        <v>0</v>
      </c>
      <c r="O52" s="96">
        <v>10</v>
      </c>
      <c r="P52" s="96">
        <v>20</v>
      </c>
      <c r="Q52" s="96">
        <v>30</v>
      </c>
      <c r="R52" s="96">
        <v>50</v>
      </c>
      <c r="S52" s="96">
        <v>100</v>
      </c>
      <c r="T52" s="31"/>
      <c r="U52" s="32" t="s">
        <v>61</v>
      </c>
      <c r="V52" s="83">
        <v>0</v>
      </c>
      <c r="W52" s="31">
        <v>10</v>
      </c>
      <c r="X52" s="96">
        <v>20</v>
      </c>
      <c r="Y52" s="96">
        <v>30</v>
      </c>
      <c r="Z52" s="96">
        <v>50</v>
      </c>
      <c r="AA52" s="96">
        <v>100</v>
      </c>
      <c r="AB52" s="32" t="s">
        <v>62</v>
      </c>
      <c r="AC52" s="95">
        <v>0</v>
      </c>
      <c r="AD52" s="96">
        <v>10</v>
      </c>
      <c r="AE52" s="96">
        <v>20</v>
      </c>
      <c r="AF52" s="96">
        <v>30</v>
      </c>
      <c r="AG52" s="96">
        <v>50</v>
      </c>
      <c r="AH52" s="96">
        <v>100</v>
      </c>
      <c r="AI52" s="32" t="s">
        <v>63</v>
      </c>
    </row>
    <row r="53" spans="1:35" x14ac:dyDescent="0.25">
      <c r="A53" s="33"/>
      <c r="B53" s="34">
        <v>10</v>
      </c>
      <c r="C53" s="34">
        <v>100</v>
      </c>
      <c r="D53" s="35">
        <v>1000</v>
      </c>
      <c r="E53" s="35">
        <v>10000</v>
      </c>
      <c r="F53" s="35">
        <v>100000</v>
      </c>
      <c r="G53" s="35">
        <v>1000000</v>
      </c>
      <c r="H53" s="34">
        <v>10000000</v>
      </c>
      <c r="I53" s="34">
        <v>100000000</v>
      </c>
      <c r="J53" s="34">
        <v>1000000000</v>
      </c>
      <c r="K53" s="34">
        <v>10000000000</v>
      </c>
      <c r="L53" s="34">
        <v>100000000000</v>
      </c>
      <c r="M53" s="34"/>
      <c r="N53" s="84">
        <v>1</v>
      </c>
      <c r="O53" s="98">
        <v>10</v>
      </c>
      <c r="P53" s="97">
        <v>1</v>
      </c>
      <c r="Q53" s="97">
        <v>1</v>
      </c>
      <c r="R53" s="99">
        <v>1</v>
      </c>
      <c r="S53" s="99">
        <v>1</v>
      </c>
      <c r="T53" s="37"/>
      <c r="U53" s="38"/>
      <c r="V53" s="89">
        <v>10</v>
      </c>
      <c r="W53" s="34">
        <v>10</v>
      </c>
      <c r="X53" s="97">
        <v>1</v>
      </c>
      <c r="Y53" s="97">
        <v>1</v>
      </c>
      <c r="Z53" s="99">
        <v>1</v>
      </c>
      <c r="AA53" s="99">
        <v>1</v>
      </c>
      <c r="AB53" s="38"/>
      <c r="AC53" s="98">
        <v>100</v>
      </c>
      <c r="AD53" s="98">
        <v>10</v>
      </c>
      <c r="AE53" s="97">
        <v>1</v>
      </c>
      <c r="AF53" s="97">
        <v>1</v>
      </c>
      <c r="AG53" s="99">
        <v>1</v>
      </c>
      <c r="AH53" s="99">
        <v>1</v>
      </c>
      <c r="AI53" s="38"/>
    </row>
    <row r="54" spans="1:35" x14ac:dyDescent="0.25">
      <c r="A54" t="s">
        <v>12</v>
      </c>
      <c r="B54" s="39"/>
      <c r="C54" s="39"/>
      <c r="D54" s="20"/>
      <c r="E54" s="20"/>
      <c r="F54" s="20">
        <v>918530.9</v>
      </c>
      <c r="G54" s="20">
        <v>188112.19</v>
      </c>
      <c r="H54" s="39">
        <v>8.6147279999999995</v>
      </c>
      <c r="I54" s="26"/>
      <c r="J54" s="39"/>
      <c r="K54" s="22"/>
      <c r="L54" s="22"/>
      <c r="M54" s="22"/>
      <c r="N54" s="39">
        <v>14133042</v>
      </c>
      <c r="O54" s="71">
        <v>1876099.4</v>
      </c>
      <c r="P54" s="72"/>
      <c r="Q54" s="71">
        <v>16686.651999999998</v>
      </c>
      <c r="R54" s="71">
        <v>337.37349999999998</v>
      </c>
      <c r="S54" s="71">
        <v>141.43893</v>
      </c>
      <c r="T54" s="25"/>
      <c r="U54" s="25"/>
      <c r="V54" s="39">
        <v>8855093</v>
      </c>
      <c r="W54" s="20">
        <v>501275.06</v>
      </c>
      <c r="X54" s="71">
        <v>1212073.6000000001</v>
      </c>
      <c r="Y54" s="72"/>
      <c r="Z54" s="72"/>
      <c r="AA54" s="71">
        <v>96.357240000000004</v>
      </c>
      <c r="AB54" s="25"/>
      <c r="AC54" s="71">
        <v>4481830</v>
      </c>
      <c r="AD54" s="71">
        <v>872189.56</v>
      </c>
      <c r="AE54" s="72"/>
      <c r="AF54" s="71">
        <v>467.06551999999999</v>
      </c>
      <c r="AG54" s="71">
        <v>200.29597000000001</v>
      </c>
      <c r="AH54" s="71">
        <v>93.984359999999995</v>
      </c>
    </row>
    <row r="55" spans="1:35" x14ac:dyDescent="0.25">
      <c r="A55" t="s">
        <v>13</v>
      </c>
      <c r="B55" s="39"/>
      <c r="C55" s="39"/>
      <c r="D55" s="20"/>
      <c r="E55" s="20"/>
      <c r="F55" s="20">
        <v>1596852.1</v>
      </c>
      <c r="G55" s="20"/>
      <c r="H55" s="39">
        <v>3.5243126999999999</v>
      </c>
      <c r="I55" s="26"/>
      <c r="J55" s="39"/>
      <c r="K55" s="39"/>
      <c r="L55" s="22"/>
      <c r="M55" s="39"/>
      <c r="N55" s="39">
        <v>13800808</v>
      </c>
      <c r="O55" s="72"/>
      <c r="P55" s="72"/>
      <c r="Q55" s="72"/>
      <c r="R55" s="71">
        <v>120.56231</v>
      </c>
      <c r="S55" s="71">
        <v>100.911095</v>
      </c>
      <c r="T55" s="25"/>
      <c r="U55" s="25"/>
      <c r="V55" s="39">
        <v>10033092</v>
      </c>
      <c r="W55" s="72"/>
      <c r="X55" s="71">
        <v>1044652.7</v>
      </c>
      <c r="Y55" s="72"/>
      <c r="Z55" s="72"/>
      <c r="AA55" s="71">
        <v>60.762863000000003</v>
      </c>
      <c r="AB55" s="25"/>
      <c r="AC55" s="71">
        <v>4439091</v>
      </c>
      <c r="AD55" s="72"/>
      <c r="AE55" s="71">
        <v>1096381.8</v>
      </c>
      <c r="AF55" s="71">
        <v>564.12694999999997</v>
      </c>
      <c r="AG55" s="71">
        <v>225.10383999999999</v>
      </c>
      <c r="AH55" s="71">
        <v>71.349869999999996</v>
      </c>
    </row>
    <row r="56" spans="1:35" x14ac:dyDescent="0.25">
      <c r="A56" t="s">
        <v>64</v>
      </c>
      <c r="B56" s="39"/>
      <c r="C56" s="39"/>
      <c r="D56" s="20"/>
      <c r="E56" s="20"/>
      <c r="F56" s="20">
        <v>2322258.2000000002</v>
      </c>
      <c r="G56" s="20">
        <v>171634.4</v>
      </c>
      <c r="H56" s="39">
        <v>93.551674000000006</v>
      </c>
      <c r="I56" s="26"/>
      <c r="J56" s="39"/>
      <c r="K56" s="39"/>
      <c r="L56" s="22"/>
      <c r="M56" s="39"/>
      <c r="N56" s="39">
        <v>15389361</v>
      </c>
      <c r="O56" s="72"/>
      <c r="P56" s="71">
        <v>998553.94</v>
      </c>
      <c r="Q56" s="72"/>
      <c r="R56" s="71">
        <v>190.43950000000001</v>
      </c>
      <c r="S56" s="71">
        <v>69.466369999999998</v>
      </c>
      <c r="T56" s="25"/>
      <c r="U56" s="40"/>
      <c r="V56" s="39">
        <v>9255312</v>
      </c>
      <c r="W56" s="20">
        <v>636876.5</v>
      </c>
      <c r="X56" s="72"/>
      <c r="Y56" s="71">
        <v>13229.18</v>
      </c>
      <c r="Z56" s="71">
        <v>1141.6921</v>
      </c>
      <c r="AA56" s="71">
        <v>70.73272</v>
      </c>
      <c r="AB56" s="40"/>
      <c r="AC56" s="71">
        <v>6534893</v>
      </c>
      <c r="AD56" s="72"/>
      <c r="AE56" s="71">
        <v>675775.6</v>
      </c>
      <c r="AF56" s="72"/>
      <c r="AG56" s="71">
        <v>199.29709</v>
      </c>
      <c r="AH56" s="71">
        <v>122.04526</v>
      </c>
      <c r="AI56" s="41"/>
    </row>
    <row r="57" spans="1:35" x14ac:dyDescent="0.25">
      <c r="A57" t="s">
        <v>65</v>
      </c>
      <c r="B57" s="39"/>
      <c r="C57" s="39"/>
      <c r="D57" s="20">
        <v>146606416</v>
      </c>
      <c r="E57" s="20">
        <v>20954722</v>
      </c>
      <c r="F57" s="20">
        <v>3558501.5</v>
      </c>
      <c r="G57" s="20"/>
      <c r="H57" s="39">
        <v>2.4796611999999998</v>
      </c>
      <c r="I57" s="26"/>
      <c r="J57" s="39"/>
      <c r="K57" s="39"/>
      <c r="L57" s="22"/>
      <c r="M57" s="39"/>
      <c r="N57" s="39">
        <v>12699021</v>
      </c>
      <c r="O57" s="71">
        <v>2389040</v>
      </c>
      <c r="P57" s="71">
        <v>456715.28</v>
      </c>
      <c r="Q57" s="71">
        <v>40981.64</v>
      </c>
      <c r="R57" s="71">
        <v>126.15527</v>
      </c>
      <c r="S57" s="71">
        <v>84.748810000000006</v>
      </c>
      <c r="T57" s="25"/>
      <c r="U57" s="40"/>
      <c r="V57" s="39">
        <v>64316220</v>
      </c>
      <c r="W57" s="72"/>
      <c r="X57" s="71">
        <v>3171976</v>
      </c>
      <c r="Y57" s="72"/>
      <c r="Z57" s="71">
        <v>259.99408</v>
      </c>
      <c r="AA57" s="71">
        <v>51.568764000000002</v>
      </c>
      <c r="AB57" s="40"/>
      <c r="AC57" s="71">
        <v>5976826.5</v>
      </c>
      <c r="AD57" s="71">
        <v>690148.44</v>
      </c>
      <c r="AE57" s="72"/>
      <c r="AF57" s="72"/>
      <c r="AG57" s="71">
        <v>145.9263</v>
      </c>
      <c r="AH57" s="71">
        <v>25.646652</v>
      </c>
      <c r="AI57" s="41"/>
    </row>
    <row r="58" spans="1:35" x14ac:dyDescent="0.25">
      <c r="A58" s="21" t="s">
        <v>3</v>
      </c>
      <c r="B58" s="42"/>
      <c r="C58" s="42"/>
      <c r="D58" s="67">
        <f t="shared" ref="D58" si="40">AVERAGE(D54:D57)</f>
        <v>146606416</v>
      </c>
      <c r="E58" s="67">
        <f>AVERAGE(E54:E57)</f>
        <v>20954722</v>
      </c>
      <c r="F58" s="43">
        <f>AVERAGE(F54:F57)</f>
        <v>2099035.6749999998</v>
      </c>
      <c r="G58" s="43">
        <f t="shared" ref="G58:H58" si="41">AVERAGE(G54:G57)</f>
        <v>179873.29499999998</v>
      </c>
      <c r="H58" s="42">
        <f t="shared" si="41"/>
        <v>27.042593974999999</v>
      </c>
      <c r="I58" s="42"/>
      <c r="J58" s="42"/>
      <c r="K58" s="42"/>
      <c r="L58" s="42"/>
      <c r="M58" s="42"/>
      <c r="N58" s="85">
        <f t="shared" ref="N58:S58" si="42">AVERAGE(N54:N57)</f>
        <v>14005558</v>
      </c>
      <c r="O58" s="44">
        <f t="shared" si="42"/>
        <v>2132569.7000000002</v>
      </c>
      <c r="P58" s="45">
        <f t="shared" si="42"/>
        <v>727634.61</v>
      </c>
      <c r="Q58" s="45">
        <f t="shared" si="42"/>
        <v>28834.146000000001</v>
      </c>
      <c r="R58" s="45">
        <f t="shared" si="42"/>
        <v>193.63264499999997</v>
      </c>
      <c r="S58" s="45">
        <f t="shared" si="42"/>
        <v>99.141301249999998</v>
      </c>
      <c r="T58" s="45"/>
      <c r="U58" s="41"/>
      <c r="V58" s="85">
        <f t="shared" ref="V58:AA58" si="43">AVERAGE(V54:V57)</f>
        <v>23114929.25</v>
      </c>
      <c r="W58" s="47">
        <f t="shared" si="43"/>
        <v>569075.78</v>
      </c>
      <c r="X58" s="45">
        <f t="shared" si="43"/>
        <v>1809567.4333333333</v>
      </c>
      <c r="Y58" s="45">
        <f t="shared" si="43"/>
        <v>13229.18</v>
      </c>
      <c r="Z58" s="45">
        <f t="shared" si="43"/>
        <v>700.84308999999996</v>
      </c>
      <c r="AA58" s="45">
        <f t="shared" si="43"/>
        <v>69.855396749999997</v>
      </c>
      <c r="AB58" s="41"/>
      <c r="AC58" s="44">
        <f t="shared" ref="AC58:AH58" si="44">AVERAGE(AC54:AC57)</f>
        <v>5358160.125</v>
      </c>
      <c r="AD58" s="45">
        <f t="shared" si="44"/>
        <v>781169</v>
      </c>
      <c r="AE58" s="45">
        <f t="shared" si="44"/>
        <v>886078.7</v>
      </c>
      <c r="AF58" s="45">
        <f t="shared" si="44"/>
        <v>515.59623499999998</v>
      </c>
      <c r="AG58" s="45">
        <f t="shared" si="44"/>
        <v>192.6558</v>
      </c>
      <c r="AH58" s="45">
        <f t="shared" si="44"/>
        <v>78.256535499999998</v>
      </c>
      <c r="AI58" s="41"/>
    </row>
    <row r="59" spans="1:35" x14ac:dyDescent="0.25">
      <c r="A59" s="21" t="s">
        <v>66</v>
      </c>
      <c r="B59" s="42"/>
      <c r="C59" s="42"/>
      <c r="D59" s="67" t="e">
        <f t="shared" ref="D59" si="45">STDEV(D54:D57)</f>
        <v>#DIV/0!</v>
      </c>
      <c r="E59" s="67" t="e">
        <f>STDEV(E54:E57)</f>
        <v>#DIV/0!</v>
      </c>
      <c r="F59" s="43">
        <f>STDEV(F54:F57)</f>
        <v>1129254.7183589553</v>
      </c>
      <c r="G59" s="43">
        <f t="shared" ref="G59:H59" si="46">STDEV(G54:G57)</f>
        <v>11651.557047967888</v>
      </c>
      <c r="H59" s="42">
        <f t="shared" si="46"/>
        <v>44.420307633647333</v>
      </c>
      <c r="I59" s="42"/>
      <c r="J59" s="42"/>
      <c r="K59" s="42"/>
      <c r="L59" s="42"/>
      <c r="M59" s="42"/>
      <c r="N59" s="85">
        <f t="shared" ref="N59:S59" si="47">STDEV(N54:N57)</f>
        <v>1107568.5694249363</v>
      </c>
      <c r="O59" s="44">
        <f t="shared" si="47"/>
        <v>362703.77660589328</v>
      </c>
      <c r="P59" s="45">
        <f t="shared" si="47"/>
        <v>383137.79079503217</v>
      </c>
      <c r="Q59" s="45">
        <f t="shared" si="47"/>
        <v>17179.150763645794</v>
      </c>
      <c r="R59" s="45">
        <f t="shared" si="47"/>
        <v>100.93578745094152</v>
      </c>
      <c r="S59" s="45">
        <f t="shared" si="47"/>
        <v>30.983688810210637</v>
      </c>
      <c r="T59" s="45"/>
      <c r="U59" s="41"/>
      <c r="V59" s="85">
        <f t="shared" ref="V59:AA59" si="48">STDEV(V54:V57)</f>
        <v>27471881.051327344</v>
      </c>
      <c r="W59" s="47">
        <f t="shared" si="48"/>
        <v>95884.697762660449</v>
      </c>
      <c r="X59" s="45">
        <f t="shared" si="48"/>
        <v>1182846.2564231427</v>
      </c>
      <c r="Y59" s="45" t="e">
        <f t="shared" si="48"/>
        <v>#DIV/0!</v>
      </c>
      <c r="Z59" s="45">
        <f t="shared" si="48"/>
        <v>623.4546489007522</v>
      </c>
      <c r="AA59" s="45">
        <f t="shared" si="48"/>
        <v>19.323496052395452</v>
      </c>
      <c r="AB59" s="41"/>
      <c r="AC59" s="44">
        <f t="shared" ref="AC59:AH59" si="49">STDEV(AC54:AC57)</f>
        <v>1061459.8260842138</v>
      </c>
      <c r="AD59" s="45">
        <f t="shared" si="49"/>
        <v>128722.51040679422</v>
      </c>
      <c r="AE59" s="45">
        <f t="shared" si="49"/>
        <v>297413.49622910563</v>
      </c>
      <c r="AF59" s="45">
        <f t="shared" si="49"/>
        <v>68.632795344663379</v>
      </c>
      <c r="AG59" s="45">
        <f t="shared" si="49"/>
        <v>33.361656636447314</v>
      </c>
      <c r="AH59" s="45">
        <f t="shared" si="49"/>
        <v>40.744401362036491</v>
      </c>
      <c r="AI59" s="41"/>
    </row>
    <row r="60" spans="1:35" x14ac:dyDescent="0.25">
      <c r="A60" s="48" t="s">
        <v>67</v>
      </c>
      <c r="B60" s="26"/>
      <c r="C60" s="49"/>
      <c r="D60" s="50">
        <f>D58-$M$61*$C$2/D53</f>
        <v>146606403.80000001</v>
      </c>
      <c r="E60" s="50">
        <f t="shared" ref="E60:H60" si="50">E58-$M$61*$C$2/E53</f>
        <v>20954720.780000001</v>
      </c>
      <c r="F60" s="50">
        <f t="shared" si="50"/>
        <v>2099035.5529999998</v>
      </c>
      <c r="G60" s="50">
        <f t="shared" si="50"/>
        <v>179873.28279999999</v>
      </c>
      <c r="H60" s="49">
        <f t="shared" si="50"/>
        <v>27.041373974999999</v>
      </c>
      <c r="I60" s="49"/>
      <c r="J60" s="26"/>
      <c r="K60" s="51"/>
      <c r="L60" s="51"/>
      <c r="M60" s="52" t="s">
        <v>68</v>
      </c>
      <c r="N60" s="86">
        <f>N58-$U$61/(N53*100)</f>
        <v>14005556.779999999</v>
      </c>
      <c r="O60" s="53">
        <f t="shared" ref="O60:S60" si="51">O58-$U$61/(O53*100)</f>
        <v>2132569.5780000002</v>
      </c>
      <c r="P60" s="53">
        <f t="shared" si="51"/>
        <v>727633.39</v>
      </c>
      <c r="Q60" s="53">
        <f t="shared" si="51"/>
        <v>28832.925999999999</v>
      </c>
      <c r="R60" s="53">
        <f t="shared" si="51"/>
        <v>192.41264499999997</v>
      </c>
      <c r="S60" s="53">
        <f t="shared" si="51"/>
        <v>97.921301249999999</v>
      </c>
      <c r="T60" s="53"/>
      <c r="U60" s="41" t="s">
        <v>69</v>
      </c>
      <c r="V60" s="86">
        <f>V58-$U$61/(V53*100)</f>
        <v>23114929.127999999</v>
      </c>
      <c r="W60" s="53">
        <f t="shared" ref="W60:AA60" si="52">W58-$U$61/(W53*100)</f>
        <v>569075.65800000005</v>
      </c>
      <c r="X60" s="53">
        <f t="shared" si="52"/>
        <v>1809566.2133333334</v>
      </c>
      <c r="Y60" s="53">
        <f t="shared" si="52"/>
        <v>13227.960000000001</v>
      </c>
      <c r="Z60" s="53">
        <f t="shared" si="52"/>
        <v>699.62308999999993</v>
      </c>
      <c r="AA60" s="53">
        <f t="shared" si="52"/>
        <v>68.635396749999998</v>
      </c>
      <c r="AB60" s="41" t="s">
        <v>69</v>
      </c>
      <c r="AC60" s="101">
        <f>AC58-$U$61/(AC53*100)</f>
        <v>5358160.1128000002</v>
      </c>
      <c r="AD60" s="101">
        <f t="shared" ref="AD60:AH60" si="53">AD58-$U$61/(AD53*100)</f>
        <v>781168.87800000003</v>
      </c>
      <c r="AE60" s="101">
        <f t="shared" si="53"/>
        <v>886077.48</v>
      </c>
      <c r="AF60" s="101">
        <f t="shared" si="53"/>
        <v>514.37623499999995</v>
      </c>
      <c r="AG60" s="101">
        <f t="shared" si="53"/>
        <v>191.4358</v>
      </c>
      <c r="AH60" s="101">
        <f t="shared" si="53"/>
        <v>77.036535499999999</v>
      </c>
      <c r="AI60" s="41" t="s">
        <v>69</v>
      </c>
    </row>
    <row r="61" spans="1:35" x14ac:dyDescent="0.25">
      <c r="A61" s="21" t="s">
        <v>70</v>
      </c>
      <c r="B61" s="26"/>
      <c r="C61" s="51"/>
      <c r="D61" s="68">
        <f t="shared" ref="D61:F61" si="54">D60*D53</f>
        <v>146606403800</v>
      </c>
      <c r="E61" s="68">
        <f t="shared" si="54"/>
        <v>209547207800</v>
      </c>
      <c r="F61" s="54">
        <f t="shared" si="54"/>
        <v>209903555299.99997</v>
      </c>
      <c r="G61" s="54">
        <f t="shared" ref="G61:H61" si="55">G60*G53</f>
        <v>179873282800</v>
      </c>
      <c r="H61" s="51">
        <f t="shared" si="55"/>
        <v>270413739.75</v>
      </c>
      <c r="I61" s="51"/>
      <c r="J61" s="51"/>
      <c r="K61" s="51"/>
      <c r="L61" s="51"/>
      <c r="M61" s="20">
        <v>122</v>
      </c>
      <c r="N61" s="86">
        <f t="shared" ref="N61:S61" si="56">N60*N53</f>
        <v>14005556.779999999</v>
      </c>
      <c r="O61" s="53">
        <f t="shared" si="56"/>
        <v>21325695.780000001</v>
      </c>
      <c r="P61" s="55">
        <f t="shared" si="56"/>
        <v>727633.39</v>
      </c>
      <c r="Q61" s="55">
        <f t="shared" si="56"/>
        <v>28832.925999999999</v>
      </c>
      <c r="R61" s="55">
        <f t="shared" si="56"/>
        <v>192.41264499999997</v>
      </c>
      <c r="S61" s="55">
        <f t="shared" si="56"/>
        <v>97.921301249999999</v>
      </c>
      <c r="T61" s="55"/>
      <c r="U61" s="20">
        <v>122</v>
      </c>
      <c r="V61" s="86">
        <f t="shared" ref="V61:AA61" si="57">V60*V53</f>
        <v>231149291.27999997</v>
      </c>
      <c r="W61" s="57">
        <f t="shared" si="57"/>
        <v>5690756.5800000001</v>
      </c>
      <c r="X61" s="55">
        <f t="shared" si="57"/>
        <v>1809566.2133333334</v>
      </c>
      <c r="Y61" s="55">
        <f t="shared" si="57"/>
        <v>13227.960000000001</v>
      </c>
      <c r="Z61" s="55">
        <f t="shared" si="57"/>
        <v>699.62308999999993</v>
      </c>
      <c r="AA61" s="55">
        <f t="shared" si="57"/>
        <v>68.635396749999998</v>
      </c>
      <c r="AB61" s="20">
        <v>122</v>
      </c>
      <c r="AC61" s="53">
        <f t="shared" ref="AC61:AH61" si="58">AC60*AC53</f>
        <v>535816011.28000003</v>
      </c>
      <c r="AD61" s="55">
        <f t="shared" si="58"/>
        <v>7811688.7800000003</v>
      </c>
      <c r="AE61" s="55">
        <f t="shared" si="58"/>
        <v>886077.48</v>
      </c>
      <c r="AF61" s="55">
        <f t="shared" si="58"/>
        <v>514.37623499999995</v>
      </c>
      <c r="AG61" s="55">
        <f t="shared" si="58"/>
        <v>191.4358</v>
      </c>
      <c r="AH61" s="55">
        <f t="shared" si="58"/>
        <v>77.036535499999999</v>
      </c>
      <c r="AI61" s="20">
        <v>122</v>
      </c>
    </row>
    <row r="62" spans="1:35" x14ac:dyDescent="0.25">
      <c r="A62" s="21" t="s">
        <v>71</v>
      </c>
      <c r="B62" s="22"/>
      <c r="C62" s="22"/>
      <c r="D62" s="69"/>
      <c r="E62" s="69"/>
      <c r="H62" s="22"/>
      <c r="I62" s="22"/>
      <c r="J62" s="22"/>
      <c r="K62" s="22"/>
      <c r="L62" s="22"/>
      <c r="M62" s="22"/>
      <c r="N62" s="87"/>
      <c r="O62" s="58"/>
      <c r="P62" s="59"/>
      <c r="Q62" s="59"/>
      <c r="R62" s="59"/>
      <c r="S62" s="59"/>
      <c r="T62" s="59"/>
      <c r="U62" s="41"/>
      <c r="V62" s="87"/>
      <c r="W62" s="61"/>
      <c r="X62" s="59"/>
      <c r="Y62" s="59"/>
      <c r="Z62" s="59"/>
      <c r="AA62" s="59"/>
      <c r="AB62" s="41"/>
      <c r="AC62" s="58"/>
      <c r="AD62" s="59"/>
      <c r="AE62" s="59"/>
      <c r="AF62" s="59"/>
      <c r="AG62" s="59"/>
      <c r="AH62" s="59"/>
      <c r="AI62" s="41"/>
    </row>
    <row r="63" spans="1:35" ht="15.75" thickBot="1" x14ac:dyDescent="0.3">
      <c r="A63" s="21" t="s">
        <v>72</v>
      </c>
      <c r="B63" s="62"/>
      <c r="C63" s="63"/>
      <c r="D63" s="70">
        <f>0.0017*D61</f>
        <v>249230886.45999998</v>
      </c>
      <c r="E63" s="70">
        <f t="shared" ref="E63:H63" si="59">0.0017*E61</f>
        <v>356230253.25999999</v>
      </c>
      <c r="F63" s="70">
        <f t="shared" si="59"/>
        <v>356836044.00999993</v>
      </c>
      <c r="G63" s="70">
        <f t="shared" si="59"/>
        <v>305784580.75999999</v>
      </c>
      <c r="H63" s="63">
        <f t="shared" si="59"/>
        <v>459703.35757499997</v>
      </c>
      <c r="I63" s="63"/>
      <c r="J63" s="62"/>
      <c r="K63" s="62"/>
      <c r="L63" s="62"/>
      <c r="M63" s="62"/>
      <c r="N63" s="88">
        <f>0.0017*N61</f>
        <v>23809.446525999996</v>
      </c>
      <c r="O63" s="64">
        <f t="shared" ref="O63:S63" si="60">0.0017*O61</f>
        <v>36253.682825999997</v>
      </c>
      <c r="P63" s="64">
        <f t="shared" si="60"/>
        <v>1236.9767629999999</v>
      </c>
      <c r="Q63" s="64">
        <f t="shared" si="60"/>
        <v>49.015974199999995</v>
      </c>
      <c r="R63" s="64">
        <f t="shared" si="60"/>
        <v>0.32710149649999992</v>
      </c>
      <c r="S63" s="64">
        <f t="shared" si="60"/>
        <v>0.16646621212499998</v>
      </c>
      <c r="T63" s="64"/>
      <c r="U63" s="65" t="s">
        <v>73</v>
      </c>
      <c r="V63" s="88">
        <f>0.0017*V61</f>
        <v>392953.79517599993</v>
      </c>
      <c r="W63" s="64">
        <f t="shared" ref="W63:AA63" si="61">0.0017*W61</f>
        <v>9674.2861859999994</v>
      </c>
      <c r="X63" s="64">
        <f t="shared" si="61"/>
        <v>3076.2625626666668</v>
      </c>
      <c r="Y63" s="64">
        <f t="shared" si="61"/>
        <v>22.487532000000002</v>
      </c>
      <c r="Z63" s="64">
        <f t="shared" si="61"/>
        <v>1.1893592529999999</v>
      </c>
      <c r="AA63" s="64">
        <f t="shared" si="61"/>
        <v>0.116680174475</v>
      </c>
      <c r="AB63" s="65" t="s">
        <v>73</v>
      </c>
      <c r="AC63" s="64">
        <f>0.0017*AC61</f>
        <v>910887.21917599998</v>
      </c>
      <c r="AD63" s="64">
        <f t="shared" ref="AD63:AH63" si="62">0.0017*AD61</f>
        <v>13279.870926</v>
      </c>
      <c r="AE63" s="64">
        <f t="shared" si="62"/>
        <v>1506.3317159999999</v>
      </c>
      <c r="AF63" s="64">
        <f t="shared" si="62"/>
        <v>0.87443959949999983</v>
      </c>
      <c r="AG63" s="64">
        <f t="shared" si="62"/>
        <v>0.32544086</v>
      </c>
      <c r="AH63" s="64">
        <f t="shared" si="62"/>
        <v>0.13096211034999999</v>
      </c>
      <c r="AI63" s="65" t="s">
        <v>73</v>
      </c>
    </row>
    <row r="65" spans="1:35" ht="15.75" thickBot="1" x14ac:dyDescent="0.3">
      <c r="A65" s="21" t="s">
        <v>74</v>
      </c>
      <c r="O65" s="23"/>
      <c r="P65" s="20"/>
      <c r="Q65" s="20"/>
      <c r="V65" s="23"/>
      <c r="W65" s="20"/>
      <c r="X65" s="20"/>
      <c r="AC65" s="23"/>
      <c r="AD65" s="20"/>
      <c r="AE65" s="20"/>
    </row>
    <row r="66" spans="1:35" x14ac:dyDescent="0.25">
      <c r="C66" s="73" t="s">
        <v>75</v>
      </c>
      <c r="D66" s="74" t="s">
        <v>76</v>
      </c>
      <c r="O66" s="23"/>
      <c r="P66" s="20"/>
      <c r="Q66" s="20"/>
      <c r="V66" s="23"/>
      <c r="W66" s="20"/>
      <c r="X66" s="20"/>
      <c r="AC66" s="23"/>
      <c r="AD66" s="20"/>
      <c r="AE66" s="20"/>
    </row>
    <row r="67" spans="1:35" x14ac:dyDescent="0.25">
      <c r="B67" s="20"/>
      <c r="C67" s="75">
        <f>D60</f>
        <v>146606403.80000001</v>
      </c>
      <c r="D67" s="76">
        <v>250000</v>
      </c>
      <c r="F67" s="20"/>
      <c r="G67" s="20"/>
      <c r="H67" s="20"/>
      <c r="O67" s="23"/>
      <c r="P67" s="20"/>
      <c r="Q67" s="20"/>
      <c r="V67" s="23"/>
      <c r="W67" s="20"/>
      <c r="X67" s="20"/>
      <c r="AC67" s="23"/>
      <c r="AD67" s="20"/>
      <c r="AE67" s="20"/>
    </row>
    <row r="68" spans="1:35" x14ac:dyDescent="0.25">
      <c r="B68" s="20"/>
      <c r="C68" s="75">
        <f>E60</f>
        <v>20954720.780000001</v>
      </c>
      <c r="D68" s="76">
        <v>25000</v>
      </c>
      <c r="F68" s="20"/>
      <c r="G68" s="20"/>
      <c r="H68" s="20"/>
      <c r="L68" s="69"/>
      <c r="O68" s="23"/>
      <c r="P68" s="20"/>
      <c r="Q68" s="20"/>
      <c r="V68" s="23"/>
      <c r="W68" s="20"/>
      <c r="X68" s="20"/>
      <c r="AC68" s="23"/>
      <c r="AD68" s="20"/>
      <c r="AE68" s="20"/>
    </row>
    <row r="69" spans="1:35" x14ac:dyDescent="0.25">
      <c r="B69" s="20"/>
      <c r="C69" s="77">
        <f>F60</f>
        <v>2099035.5529999998</v>
      </c>
      <c r="D69" s="76">
        <v>2500</v>
      </c>
      <c r="F69" s="20"/>
      <c r="G69" s="20"/>
      <c r="H69" s="20"/>
      <c r="O69" s="23"/>
      <c r="P69" s="20"/>
      <c r="Q69" s="20"/>
      <c r="V69" s="23"/>
      <c r="W69" s="20"/>
      <c r="X69" s="20"/>
      <c r="AC69" s="23"/>
      <c r="AD69" s="20"/>
      <c r="AE69" s="20"/>
    </row>
    <row r="70" spans="1:35" x14ac:dyDescent="0.25">
      <c r="B70" s="20"/>
      <c r="C70" s="77">
        <f>G60</f>
        <v>179873.28279999999</v>
      </c>
      <c r="D70" s="78">
        <v>250</v>
      </c>
      <c r="F70" s="20"/>
      <c r="G70" s="20"/>
      <c r="H70" s="20"/>
      <c r="O70" s="28"/>
      <c r="P70" s="20"/>
      <c r="Q70" s="20"/>
      <c r="V70" s="23"/>
      <c r="W70" s="20"/>
      <c r="X70" s="20"/>
      <c r="AC70" s="23"/>
      <c r="AD70" s="20"/>
      <c r="AE70" s="20"/>
    </row>
    <row r="71" spans="1:35" ht="15.75" thickBot="1" x14ac:dyDescent="0.3">
      <c r="B71" s="43"/>
      <c r="C71" s="79"/>
      <c r="D71" s="80"/>
      <c r="F71" s="20"/>
      <c r="G71" s="20"/>
      <c r="H71" s="20"/>
      <c r="O71" s="23"/>
      <c r="P71" s="20"/>
      <c r="Q71" s="20"/>
      <c r="V71" s="23"/>
      <c r="W71" s="20"/>
      <c r="X71" s="20"/>
      <c r="AC71" s="23"/>
      <c r="AD71" s="20"/>
      <c r="AE71" s="20"/>
    </row>
    <row r="72" spans="1:35" x14ac:dyDescent="0.25">
      <c r="C72" s="43"/>
      <c r="D72" s="21"/>
      <c r="F72" s="20"/>
      <c r="G72" s="20"/>
      <c r="H72" s="20"/>
      <c r="O72" s="23"/>
      <c r="P72" s="20"/>
      <c r="Q72" s="20"/>
      <c r="V72" s="23"/>
      <c r="W72" s="20"/>
      <c r="X72" s="20"/>
      <c r="AC72" s="23"/>
      <c r="AD72" s="20"/>
      <c r="AE72" s="20"/>
    </row>
    <row r="73" spans="1:35" x14ac:dyDescent="0.25">
      <c r="C73" s="20"/>
      <c r="D73" s="81"/>
      <c r="F73" s="20"/>
      <c r="G73" s="20"/>
      <c r="H73" s="20"/>
      <c r="O73" s="23"/>
      <c r="P73" s="20"/>
      <c r="Q73" s="20"/>
      <c r="V73" s="23"/>
      <c r="W73" s="20"/>
      <c r="X73" s="20"/>
      <c r="AC73" s="23"/>
      <c r="AD73" s="20"/>
      <c r="AE73" s="20"/>
    </row>
    <row r="74" spans="1:35" x14ac:dyDescent="0.25">
      <c r="C74" s="20"/>
      <c r="D74" s="81"/>
      <c r="F74" s="20"/>
      <c r="G74" s="20"/>
      <c r="H74" s="20"/>
      <c r="O74" s="23"/>
      <c r="P74" s="20"/>
      <c r="Q74" s="20"/>
      <c r="V74" s="23"/>
      <c r="W74" s="20"/>
      <c r="X74" s="20"/>
      <c r="AC74" s="23"/>
      <c r="AD74" s="20"/>
      <c r="AE74" s="20"/>
    </row>
    <row r="75" spans="1:35" x14ac:dyDescent="0.25">
      <c r="C75" s="33"/>
      <c r="D75" s="81"/>
      <c r="F75" s="20"/>
      <c r="G75" s="20"/>
      <c r="H75" s="20"/>
      <c r="O75" s="23"/>
      <c r="P75" s="20"/>
      <c r="Q75" s="20"/>
      <c r="V75" s="23"/>
      <c r="W75" s="20"/>
      <c r="X75" s="20"/>
      <c r="AC75" s="23"/>
      <c r="AD75" s="20"/>
      <c r="AE75" s="20"/>
    </row>
    <row r="76" spans="1:35" ht="15.75" thickBot="1" x14ac:dyDescent="0.3">
      <c r="A76" s="23"/>
      <c r="B76" s="20"/>
      <c r="C76" s="20"/>
      <c r="D76" s="20"/>
      <c r="O76" s="28"/>
      <c r="P76" s="20"/>
      <c r="Q76" s="20"/>
      <c r="V76" s="23"/>
      <c r="W76" s="20"/>
      <c r="AC76" s="23"/>
      <c r="AD76" s="20"/>
    </row>
    <row r="77" spans="1:35" x14ac:dyDescent="0.25">
      <c r="A77" s="29" t="s">
        <v>0</v>
      </c>
      <c r="B77" s="29"/>
      <c r="C77" s="29"/>
      <c r="D77" s="29"/>
      <c r="E77" s="29"/>
      <c r="F77" s="29"/>
      <c r="G77" s="29"/>
      <c r="H77" s="29"/>
      <c r="I77" s="29"/>
      <c r="J77" s="29"/>
      <c r="K77" s="29"/>
      <c r="L77" s="29"/>
      <c r="M77" s="29"/>
      <c r="N77" s="83">
        <v>0</v>
      </c>
      <c r="O77" s="96">
        <v>10</v>
      </c>
      <c r="P77" s="96">
        <v>20</v>
      </c>
      <c r="Q77" s="96">
        <v>30</v>
      </c>
      <c r="R77" s="96">
        <v>50</v>
      </c>
      <c r="S77" s="90">
        <v>100</v>
      </c>
      <c r="T77" s="31"/>
      <c r="U77" s="32" t="s">
        <v>61</v>
      </c>
      <c r="V77" s="83">
        <v>0</v>
      </c>
      <c r="W77" s="31">
        <v>10</v>
      </c>
      <c r="X77" s="96">
        <v>20</v>
      </c>
      <c r="Y77" s="96">
        <v>30</v>
      </c>
      <c r="Z77" s="96">
        <v>50</v>
      </c>
      <c r="AA77" s="90">
        <v>100</v>
      </c>
      <c r="AB77" s="32" t="s">
        <v>62</v>
      </c>
      <c r="AC77" s="95">
        <v>0</v>
      </c>
      <c r="AD77" s="96">
        <v>10</v>
      </c>
      <c r="AE77" s="96">
        <v>20</v>
      </c>
      <c r="AF77" s="96">
        <v>30</v>
      </c>
      <c r="AG77" s="96">
        <v>50</v>
      </c>
      <c r="AH77" s="90">
        <v>100</v>
      </c>
      <c r="AI77" s="32" t="s">
        <v>63</v>
      </c>
    </row>
    <row r="78" spans="1:35" x14ac:dyDescent="0.25">
      <c r="A78" s="33"/>
      <c r="B78" s="34">
        <v>10</v>
      </c>
      <c r="C78" s="35">
        <v>100</v>
      </c>
      <c r="D78" s="35">
        <v>1000</v>
      </c>
      <c r="E78" s="35">
        <v>10000</v>
      </c>
      <c r="F78" s="35">
        <v>100000</v>
      </c>
      <c r="G78" s="34">
        <v>1000000</v>
      </c>
      <c r="H78" s="34">
        <v>10000000</v>
      </c>
      <c r="I78" s="34">
        <v>100000000</v>
      </c>
      <c r="J78" s="34">
        <v>1000000000</v>
      </c>
      <c r="K78" s="34">
        <v>10000000000</v>
      </c>
      <c r="L78" s="34">
        <v>100000000000</v>
      </c>
      <c r="M78" s="34"/>
      <c r="N78" s="84">
        <v>1</v>
      </c>
      <c r="O78" s="98">
        <v>10</v>
      </c>
      <c r="P78" s="97">
        <v>1</v>
      </c>
      <c r="Q78" s="97">
        <v>1</v>
      </c>
      <c r="R78" s="99">
        <v>1</v>
      </c>
      <c r="S78" s="91">
        <v>1</v>
      </c>
      <c r="T78" s="37"/>
      <c r="U78" s="38"/>
      <c r="V78" s="89">
        <v>10</v>
      </c>
      <c r="W78" s="34">
        <v>10</v>
      </c>
      <c r="X78" s="97">
        <v>1</v>
      </c>
      <c r="Y78" s="97">
        <v>1</v>
      </c>
      <c r="Z78" s="99">
        <v>1</v>
      </c>
      <c r="AA78" s="91">
        <v>1</v>
      </c>
      <c r="AB78" s="38"/>
      <c r="AC78" s="98">
        <v>100</v>
      </c>
      <c r="AD78" s="98">
        <v>10</v>
      </c>
      <c r="AE78" s="97">
        <v>1</v>
      </c>
      <c r="AF78" s="97">
        <v>1</v>
      </c>
      <c r="AG78" s="99">
        <v>1</v>
      </c>
      <c r="AH78" s="91">
        <v>1</v>
      </c>
      <c r="AI78" s="38"/>
    </row>
    <row r="79" spans="1:35" x14ac:dyDescent="0.25">
      <c r="A79" t="s">
        <v>12</v>
      </c>
      <c r="B79" s="39"/>
      <c r="C79" s="20">
        <v>376914.97</v>
      </c>
      <c r="D79" s="20">
        <v>21783.065999999999</v>
      </c>
      <c r="E79" s="20">
        <v>2490.7348999999999</v>
      </c>
      <c r="F79" s="20">
        <v>47.328228000000003</v>
      </c>
      <c r="G79" s="39">
        <v>1.2038078000000001</v>
      </c>
      <c r="H79" s="39"/>
      <c r="I79" s="26"/>
      <c r="J79" s="39"/>
      <c r="K79" s="22"/>
      <c r="L79" s="22"/>
      <c r="M79" s="22"/>
      <c r="N79" s="20">
        <v>11974.57</v>
      </c>
      <c r="O79" s="20">
        <v>435.95530000000002</v>
      </c>
      <c r="P79" s="20">
        <v>136.50371000000001</v>
      </c>
      <c r="Q79" s="20">
        <v>64.834100000000007</v>
      </c>
      <c r="R79" s="20">
        <v>32.465797000000002</v>
      </c>
      <c r="S79" s="39">
        <v>23.995854999999999</v>
      </c>
      <c r="T79" s="25"/>
      <c r="U79" s="25"/>
      <c r="V79" s="39">
        <v>1587.5998999999999</v>
      </c>
      <c r="W79" s="20">
        <v>169.49790999999999</v>
      </c>
      <c r="X79" s="72"/>
      <c r="Y79" s="20">
        <v>82.792869999999994</v>
      </c>
      <c r="Z79" s="20">
        <v>29.795940000000002</v>
      </c>
      <c r="AA79" s="39">
        <v>18.204761999999999</v>
      </c>
      <c r="AB79" s="25"/>
      <c r="AC79" s="72"/>
      <c r="AD79" s="72"/>
      <c r="AE79" s="20">
        <v>158.55547999999999</v>
      </c>
      <c r="AF79" s="20">
        <v>70.609309999999994</v>
      </c>
      <c r="AG79" s="20">
        <v>43.833210000000001</v>
      </c>
      <c r="AH79" s="39">
        <v>10.704383</v>
      </c>
    </row>
    <row r="80" spans="1:35" x14ac:dyDescent="0.25">
      <c r="A80" t="s">
        <v>13</v>
      </c>
      <c r="B80" s="39"/>
      <c r="C80" s="20">
        <v>268605.15999999997</v>
      </c>
      <c r="D80" s="20">
        <v>20209.866999999998</v>
      </c>
      <c r="E80" s="20">
        <v>1214.7582</v>
      </c>
      <c r="F80" s="20">
        <v>36.570957</v>
      </c>
      <c r="G80" s="39">
        <v>1.7629398999999999</v>
      </c>
      <c r="H80" s="39"/>
      <c r="I80" s="26"/>
      <c r="J80" s="39"/>
      <c r="K80" s="39"/>
      <c r="L80" s="22"/>
      <c r="M80" s="39"/>
      <c r="N80" s="20">
        <v>16988.162</v>
      </c>
      <c r="O80" s="72"/>
      <c r="P80" s="20">
        <v>201.81395000000001</v>
      </c>
      <c r="Q80" s="20">
        <v>63.849049999999998</v>
      </c>
      <c r="R80" s="20">
        <v>25.486025000000001</v>
      </c>
      <c r="S80" s="39">
        <v>17.357009999999999</v>
      </c>
      <c r="T80" s="25"/>
      <c r="U80" s="25"/>
      <c r="V80" s="39">
        <v>3142.1590000000001</v>
      </c>
      <c r="W80" s="20">
        <v>223.96450999999999</v>
      </c>
      <c r="X80" s="20">
        <v>128.52251999999999</v>
      </c>
      <c r="Y80" s="20">
        <v>52.965034000000003</v>
      </c>
      <c r="Z80" s="20">
        <v>25.558575000000001</v>
      </c>
      <c r="AA80" s="39">
        <v>8.458297</v>
      </c>
      <c r="AB80" s="25"/>
      <c r="AC80" s="20">
        <v>504.42122999999998</v>
      </c>
      <c r="AD80" s="20">
        <v>153.1395</v>
      </c>
      <c r="AE80" s="72"/>
      <c r="AF80" s="20">
        <v>66.891530000000003</v>
      </c>
      <c r="AG80" s="20">
        <v>43.291699999999999</v>
      </c>
      <c r="AH80" s="39">
        <v>17.462983999999999</v>
      </c>
    </row>
    <row r="81" spans="1:35" x14ac:dyDescent="0.25">
      <c r="A81" t="s">
        <v>64</v>
      </c>
      <c r="B81" s="39"/>
      <c r="C81" s="20">
        <v>290907.96999999997</v>
      </c>
      <c r="D81" s="20">
        <v>10414.585999999999</v>
      </c>
      <c r="E81" s="20">
        <v>1372.0671</v>
      </c>
      <c r="F81" s="20">
        <v>139.84318999999999</v>
      </c>
      <c r="G81" s="39">
        <v>2.3895385</v>
      </c>
      <c r="H81" s="39"/>
      <c r="I81" s="26"/>
      <c r="J81" s="39"/>
      <c r="K81" s="39"/>
      <c r="L81" s="22"/>
      <c r="M81" s="39"/>
      <c r="N81" s="20">
        <v>21458.611000000001</v>
      </c>
      <c r="O81" s="72"/>
      <c r="P81" s="20">
        <v>203.39178000000001</v>
      </c>
      <c r="Q81" s="20">
        <v>63.773735000000002</v>
      </c>
      <c r="R81" s="20">
        <v>47.963546999999998</v>
      </c>
      <c r="S81" s="39">
        <v>9.3918959999999991</v>
      </c>
      <c r="T81" s="25"/>
      <c r="U81" s="40"/>
      <c r="V81" s="39">
        <v>2516.6876999999999</v>
      </c>
      <c r="W81" s="20">
        <v>128.57538</v>
      </c>
      <c r="X81" s="20">
        <v>90.459339999999997</v>
      </c>
      <c r="Y81" s="20">
        <v>64.195310000000006</v>
      </c>
      <c r="Z81" s="20">
        <v>30.808418</v>
      </c>
      <c r="AA81" s="39">
        <v>12.886818</v>
      </c>
      <c r="AB81" s="40"/>
      <c r="AC81" s="20">
        <v>417.48647999999997</v>
      </c>
      <c r="AD81" s="20">
        <v>223.98369</v>
      </c>
      <c r="AE81" s="20">
        <v>144.6044</v>
      </c>
      <c r="AF81" s="20">
        <v>43.378</v>
      </c>
      <c r="AG81" s="20">
        <v>38.156852999999998</v>
      </c>
      <c r="AH81" s="39">
        <v>14.473560000000001</v>
      </c>
      <c r="AI81" s="41"/>
    </row>
    <row r="82" spans="1:35" x14ac:dyDescent="0.25">
      <c r="A82" t="s">
        <v>65</v>
      </c>
      <c r="B82" s="39"/>
      <c r="C82" s="20">
        <v>370204.25</v>
      </c>
      <c r="D82" s="20"/>
      <c r="E82" s="20"/>
      <c r="F82" s="20">
        <v>51.192543000000001</v>
      </c>
      <c r="G82" s="39">
        <v>0.92967683000000001</v>
      </c>
      <c r="H82" s="39"/>
      <c r="I82" s="26"/>
      <c r="J82" s="39"/>
      <c r="K82" s="39"/>
      <c r="L82" s="22"/>
      <c r="M82" s="39"/>
      <c r="N82" s="20">
        <v>11982.883</v>
      </c>
      <c r="O82" s="20">
        <v>179.95420999999999</v>
      </c>
      <c r="P82" s="20">
        <v>99.877049999999997</v>
      </c>
      <c r="Q82" s="20">
        <v>86.244095000000002</v>
      </c>
      <c r="R82" s="20">
        <v>18.092834</v>
      </c>
      <c r="S82" s="39">
        <v>19.683347999999999</v>
      </c>
      <c r="T82" s="25"/>
      <c r="U82" s="40"/>
      <c r="V82" s="39">
        <v>1377.3356000000001</v>
      </c>
      <c r="W82" s="72"/>
      <c r="X82" s="72"/>
      <c r="Y82" s="20">
        <v>34.689790000000002</v>
      </c>
      <c r="Z82" s="20">
        <v>26.331189999999999</v>
      </c>
      <c r="AA82" s="39">
        <v>10.045385</v>
      </c>
      <c r="AB82" s="40"/>
      <c r="AC82" s="20">
        <v>113.23479</v>
      </c>
      <c r="AD82" s="20">
        <v>120.89549</v>
      </c>
      <c r="AE82" s="72"/>
      <c r="AF82" s="20">
        <v>34.924869999999999</v>
      </c>
      <c r="AG82" s="20">
        <v>28.918327000000001</v>
      </c>
      <c r="AH82" s="39">
        <v>7.9382710000000003</v>
      </c>
      <c r="AI82" s="41"/>
    </row>
    <row r="83" spans="1:35" x14ac:dyDescent="0.25">
      <c r="A83" s="21" t="s">
        <v>3</v>
      </c>
      <c r="B83" s="42"/>
      <c r="C83" s="67">
        <f t="shared" ref="C83:D83" si="63">AVERAGE(C79:C82)</f>
        <v>326658.08749999997</v>
      </c>
      <c r="D83" s="67">
        <f t="shared" si="63"/>
        <v>17469.172999999999</v>
      </c>
      <c r="E83" s="67">
        <f>AVERAGE(E79:E82)</f>
        <v>1692.5200666666667</v>
      </c>
      <c r="F83" s="43">
        <f>AVERAGE(F79:F82)</f>
        <v>68.733729499999995</v>
      </c>
      <c r="G83" s="42">
        <f t="shared" ref="G83" si="64">AVERAGE(G79:G82)</f>
        <v>1.5714907574999999</v>
      </c>
      <c r="H83" s="42"/>
      <c r="I83" s="42"/>
      <c r="J83" s="42"/>
      <c r="K83" s="42"/>
      <c r="L83" s="42"/>
      <c r="M83" s="42"/>
      <c r="N83" s="85">
        <f t="shared" ref="N83:S83" si="65">AVERAGE(N79:N82)</f>
        <v>15601.056500000001</v>
      </c>
      <c r="O83" s="44">
        <f t="shared" si="65"/>
        <v>307.95475499999998</v>
      </c>
      <c r="P83" s="45">
        <f t="shared" si="65"/>
        <v>160.39662250000003</v>
      </c>
      <c r="Q83" s="45">
        <f t="shared" si="65"/>
        <v>69.675245000000004</v>
      </c>
      <c r="R83" s="45">
        <f t="shared" si="65"/>
        <v>31.002050749999999</v>
      </c>
      <c r="S83" s="92">
        <f t="shared" si="65"/>
        <v>17.607027249999998</v>
      </c>
      <c r="T83" s="45"/>
      <c r="U83" s="41"/>
      <c r="V83" s="85">
        <f t="shared" ref="V83:AA83" si="66">AVERAGE(V79:V82)</f>
        <v>2155.9455499999999</v>
      </c>
      <c r="W83" s="47">
        <f t="shared" si="66"/>
        <v>174.01259999999999</v>
      </c>
      <c r="X83" s="45">
        <f t="shared" si="66"/>
        <v>109.49092999999999</v>
      </c>
      <c r="Y83" s="45">
        <f t="shared" si="66"/>
        <v>58.660751000000005</v>
      </c>
      <c r="Z83" s="45">
        <f t="shared" si="66"/>
        <v>28.12353075</v>
      </c>
      <c r="AA83" s="92">
        <f t="shared" si="66"/>
        <v>12.398815499999998</v>
      </c>
      <c r="AB83" s="41"/>
      <c r="AC83" s="44">
        <f t="shared" ref="AC83:AH83" si="67">AVERAGE(AC79:AC82)</f>
        <v>345.04749999999996</v>
      </c>
      <c r="AD83" s="45">
        <f t="shared" si="67"/>
        <v>166.00622666666666</v>
      </c>
      <c r="AE83" s="45">
        <f t="shared" si="67"/>
        <v>151.57993999999999</v>
      </c>
      <c r="AF83" s="45">
        <f t="shared" si="67"/>
        <v>53.950927499999992</v>
      </c>
      <c r="AG83" s="45">
        <f t="shared" si="67"/>
        <v>38.550022499999997</v>
      </c>
      <c r="AH83" s="92">
        <f t="shared" si="67"/>
        <v>12.6447995</v>
      </c>
      <c r="AI83" s="41"/>
    </row>
    <row r="84" spans="1:35" x14ac:dyDescent="0.25">
      <c r="A84" s="21" t="s">
        <v>66</v>
      </c>
      <c r="B84" s="42"/>
      <c r="C84" s="67">
        <f t="shared" ref="C84:D84" si="68">STDEV(C79:C82)</f>
        <v>54985.561134050826</v>
      </c>
      <c r="D84" s="67">
        <f t="shared" si="68"/>
        <v>6159.8812552537865</v>
      </c>
      <c r="E84" s="67">
        <f>STDEV(E79:E82)</f>
        <v>695.73465676206206</v>
      </c>
      <c r="F84" s="43">
        <f>STDEV(F79:F82)</f>
        <v>47.808256001734343</v>
      </c>
      <c r="G84" s="42">
        <f t="shared" ref="G84" si="69">STDEV(G79:G82)</f>
        <v>0.64626381556921841</v>
      </c>
      <c r="H84" s="42"/>
      <c r="I84" s="42"/>
      <c r="J84" s="42"/>
      <c r="K84" s="42"/>
      <c r="L84" s="42"/>
      <c r="M84" s="42"/>
      <c r="N84" s="85">
        <f t="shared" ref="N84:S84" si="70">STDEV(N79:N82)</f>
        <v>4563.5362822919478</v>
      </c>
      <c r="O84" s="44">
        <f t="shared" si="70"/>
        <v>181.02010673014777</v>
      </c>
      <c r="P84" s="45">
        <f t="shared" si="70"/>
        <v>50.981920027291537</v>
      </c>
      <c r="Q84" s="45">
        <f t="shared" si="70"/>
        <v>11.056458801557991</v>
      </c>
      <c r="R84" s="45">
        <f t="shared" si="70"/>
        <v>12.739823720605362</v>
      </c>
      <c r="S84" s="92">
        <f t="shared" si="70"/>
        <v>6.1285973913578529</v>
      </c>
      <c r="T84" s="45"/>
      <c r="U84" s="41"/>
      <c r="V84" s="85">
        <f t="shared" ref="V84:AA84" si="71">STDEV(V79:V82)</f>
        <v>823.00305788424384</v>
      </c>
      <c r="W84" s="47">
        <f t="shared" si="71"/>
        <v>47.854554118561225</v>
      </c>
      <c r="X84" s="45">
        <f t="shared" si="71"/>
        <v>26.914732691524154</v>
      </c>
      <c r="Y84" s="45">
        <f t="shared" si="71"/>
        <v>20.16629757923063</v>
      </c>
      <c r="Z84" s="45">
        <f t="shared" si="71"/>
        <v>2.5688554914764894</v>
      </c>
      <c r="AA84" s="92">
        <f t="shared" si="71"/>
        <v>4.2822689611949523</v>
      </c>
      <c r="AB84" s="41"/>
      <c r="AC84" s="44">
        <f t="shared" ref="AC84:AH84" si="72">STDEV(AC79:AC82)</f>
        <v>205.40755116973838</v>
      </c>
      <c r="AD84" s="45">
        <f t="shared" si="72"/>
        <v>52.734796255850171</v>
      </c>
      <c r="AE84" s="45">
        <f t="shared" si="72"/>
        <v>9.8649032728760133</v>
      </c>
      <c r="AF84" s="45">
        <f t="shared" si="72"/>
        <v>17.499891051973997</v>
      </c>
      <c r="AG84" s="45">
        <f t="shared" si="72"/>
        <v>6.9118187701601226</v>
      </c>
      <c r="AH84" s="92">
        <f t="shared" si="72"/>
        <v>4.1823395987248189</v>
      </c>
      <c r="AI84" s="41"/>
    </row>
    <row r="85" spans="1:35" x14ac:dyDescent="0.25">
      <c r="A85" s="48" t="s">
        <v>67</v>
      </c>
      <c r="B85" s="26"/>
      <c r="C85" s="50">
        <f>C83-$M$86*$C$2/C78</f>
        <v>324308.08749999997</v>
      </c>
      <c r="D85" s="50">
        <f t="shared" ref="D85:G85" si="73">D83-$M$86*$C$2/D78</f>
        <v>17234.172999999999</v>
      </c>
      <c r="E85" s="50">
        <f t="shared" si="73"/>
        <v>1669.0200666666667</v>
      </c>
      <c r="F85" s="50">
        <f t="shared" si="73"/>
        <v>66.383729500000001</v>
      </c>
      <c r="G85" s="49">
        <f t="shared" si="73"/>
        <v>1.3364907575</v>
      </c>
      <c r="H85" s="49"/>
      <c r="I85" s="49"/>
      <c r="J85" s="26"/>
      <c r="K85" s="51"/>
      <c r="L85" s="51"/>
      <c r="M85" s="52" t="s">
        <v>68</v>
      </c>
      <c r="N85" s="86">
        <f>N83-$U$86/(N78*100)</f>
        <v>15577.556500000001</v>
      </c>
      <c r="O85" s="53">
        <f t="shared" ref="O85:S85" si="74">O83-$U$86/(O78*100)</f>
        <v>305.60475499999995</v>
      </c>
      <c r="P85" s="53">
        <f t="shared" si="74"/>
        <v>136.89662250000003</v>
      </c>
      <c r="Q85" s="53">
        <f t="shared" si="74"/>
        <v>46.175245000000004</v>
      </c>
      <c r="R85" s="53">
        <f t="shared" si="74"/>
        <v>7.5020507499999987</v>
      </c>
      <c r="S85" s="86">
        <f t="shared" si="74"/>
        <v>-5.892972750000002</v>
      </c>
      <c r="T85" s="53"/>
      <c r="U85" s="41" t="s">
        <v>69</v>
      </c>
      <c r="V85" s="100">
        <f>V83-$U$86/(V78*100)</f>
        <v>2153.59555</v>
      </c>
      <c r="W85" s="101">
        <f t="shared" ref="W85:AA85" si="75">W83-$U$86/(W78*100)</f>
        <v>171.6626</v>
      </c>
      <c r="X85" s="101">
        <f t="shared" si="75"/>
        <v>85.990929999999992</v>
      </c>
      <c r="Y85" s="101">
        <f t="shared" si="75"/>
        <v>35.160751000000005</v>
      </c>
      <c r="Z85" s="101">
        <f t="shared" si="75"/>
        <v>4.6235307500000005</v>
      </c>
      <c r="AA85" s="100">
        <f t="shared" si="75"/>
        <v>-11.101184500000002</v>
      </c>
      <c r="AB85" s="41" t="s">
        <v>69</v>
      </c>
      <c r="AC85" s="101">
        <f>AC83-$U$86/(AC78*100)</f>
        <v>344.81249999999994</v>
      </c>
      <c r="AD85" s="101">
        <f t="shared" ref="AD85:AH85" si="76">AD83-$U$86/(AD78*100)</f>
        <v>163.65622666666667</v>
      </c>
      <c r="AE85" s="101">
        <f t="shared" si="76"/>
        <v>128.07993999999999</v>
      </c>
      <c r="AF85" s="101">
        <f t="shared" si="76"/>
        <v>30.450927499999992</v>
      </c>
      <c r="AG85" s="101">
        <f t="shared" si="76"/>
        <v>15.050022499999997</v>
      </c>
      <c r="AH85" s="100">
        <f t="shared" si="76"/>
        <v>-10.8552005</v>
      </c>
      <c r="AI85" s="41" t="s">
        <v>69</v>
      </c>
    </row>
    <row r="86" spans="1:35" x14ac:dyDescent="0.25">
      <c r="A86" s="21" t="s">
        <v>70</v>
      </c>
      <c r="B86" s="26"/>
      <c r="C86" s="68">
        <f t="shared" ref="C86" si="77">C85*C78</f>
        <v>32430808.749999996</v>
      </c>
      <c r="D86" s="68">
        <f t="shared" ref="D86:G86" si="78">D85*D78</f>
        <v>17234173</v>
      </c>
      <c r="E86" s="68">
        <f t="shared" si="78"/>
        <v>16690200.666666668</v>
      </c>
      <c r="F86" s="54">
        <f t="shared" si="78"/>
        <v>6638372.9500000002</v>
      </c>
      <c r="G86" s="51">
        <f t="shared" si="78"/>
        <v>1336490.7575000001</v>
      </c>
      <c r="H86" s="51"/>
      <c r="I86" s="51"/>
      <c r="J86" s="51"/>
      <c r="K86" s="51"/>
      <c r="L86" s="51"/>
      <c r="M86" s="20">
        <v>2350</v>
      </c>
      <c r="N86" s="86">
        <f t="shared" ref="N86:S86" si="79">N85*N78</f>
        <v>15577.556500000001</v>
      </c>
      <c r="O86" s="53">
        <f t="shared" si="79"/>
        <v>3056.0475499999993</v>
      </c>
      <c r="P86" s="55">
        <f t="shared" si="79"/>
        <v>136.89662250000003</v>
      </c>
      <c r="Q86" s="55">
        <f t="shared" si="79"/>
        <v>46.175245000000004</v>
      </c>
      <c r="R86" s="55">
        <f t="shared" si="79"/>
        <v>7.5020507499999987</v>
      </c>
      <c r="S86" s="93">
        <f t="shared" si="79"/>
        <v>-5.892972750000002</v>
      </c>
      <c r="T86" s="55"/>
      <c r="U86" s="20">
        <v>2350</v>
      </c>
      <c r="V86" s="86">
        <f t="shared" ref="V86:AA86" si="80">V85*V78</f>
        <v>21535.9555</v>
      </c>
      <c r="W86" s="55">
        <f t="shared" si="80"/>
        <v>1716.626</v>
      </c>
      <c r="X86" s="55">
        <f t="shared" si="80"/>
        <v>85.990929999999992</v>
      </c>
      <c r="Y86" s="55">
        <f t="shared" si="80"/>
        <v>35.160751000000005</v>
      </c>
      <c r="Z86" s="55">
        <f t="shared" si="80"/>
        <v>4.6235307500000005</v>
      </c>
      <c r="AA86" s="93">
        <f t="shared" si="80"/>
        <v>-11.101184500000002</v>
      </c>
      <c r="AB86" s="20">
        <v>2350</v>
      </c>
      <c r="AC86" s="53">
        <f t="shared" ref="AC86:AH86" si="81">AC85*AC78</f>
        <v>34481.249999999993</v>
      </c>
      <c r="AD86" s="55">
        <f t="shared" si="81"/>
        <v>1636.5622666666668</v>
      </c>
      <c r="AE86" s="55">
        <f t="shared" si="81"/>
        <v>128.07993999999999</v>
      </c>
      <c r="AF86" s="55">
        <f t="shared" si="81"/>
        <v>30.450927499999992</v>
      </c>
      <c r="AG86" s="55">
        <f t="shared" si="81"/>
        <v>15.050022499999997</v>
      </c>
      <c r="AH86" s="93">
        <f t="shared" si="81"/>
        <v>-10.8552005</v>
      </c>
      <c r="AI86" s="20">
        <v>2350</v>
      </c>
    </row>
    <row r="87" spans="1:35" x14ac:dyDescent="0.25">
      <c r="A87" s="21" t="s">
        <v>71</v>
      </c>
      <c r="B87" s="22"/>
      <c r="C87" s="22"/>
      <c r="D87" s="69"/>
      <c r="E87" s="69"/>
      <c r="G87" s="22"/>
      <c r="H87" s="22"/>
      <c r="I87" s="22"/>
      <c r="J87" s="22"/>
      <c r="K87" s="22"/>
      <c r="L87" s="22"/>
      <c r="M87" s="22"/>
      <c r="N87" s="87"/>
      <c r="O87" s="58"/>
      <c r="P87" s="59"/>
      <c r="Q87" s="59"/>
      <c r="R87" s="59"/>
      <c r="S87" s="94"/>
      <c r="T87" s="59"/>
      <c r="U87" s="41"/>
      <c r="V87" s="87"/>
      <c r="W87" s="59"/>
      <c r="X87" s="59"/>
      <c r="Y87" s="59"/>
      <c r="Z87" s="59"/>
      <c r="AA87" s="94"/>
      <c r="AB87" s="41"/>
      <c r="AC87" s="58"/>
      <c r="AD87" s="59"/>
      <c r="AE87" s="59"/>
      <c r="AF87" s="59"/>
      <c r="AG87" s="59"/>
      <c r="AH87" s="94"/>
      <c r="AI87" s="41"/>
    </row>
    <row r="88" spans="1:35" ht="15.75" thickBot="1" x14ac:dyDescent="0.3">
      <c r="A88" s="21" t="s">
        <v>72</v>
      </c>
      <c r="B88" s="62"/>
      <c r="C88" s="70">
        <f>0.8655*C86</f>
        <v>28068864.973125</v>
      </c>
      <c r="D88" s="70">
        <f t="shared" ref="D88:G88" si="82">0.8655*D86</f>
        <v>14916176.731500002</v>
      </c>
      <c r="E88" s="70">
        <f t="shared" si="82"/>
        <v>14445368.677000001</v>
      </c>
      <c r="F88" s="70">
        <f t="shared" si="82"/>
        <v>5745511.7882250007</v>
      </c>
      <c r="G88" s="63">
        <f t="shared" si="82"/>
        <v>1156732.7506162501</v>
      </c>
      <c r="H88" s="70"/>
      <c r="I88" s="63"/>
      <c r="J88" s="62"/>
      <c r="K88" s="62"/>
      <c r="L88" s="62"/>
      <c r="M88" s="62"/>
      <c r="N88" s="88">
        <f>0.8655*N86</f>
        <v>13482.375150750002</v>
      </c>
      <c r="O88" s="64">
        <f t="shared" ref="O88:S88" si="83">0.8655*O86</f>
        <v>2645.0091545249998</v>
      </c>
      <c r="P88" s="64">
        <f t="shared" si="83"/>
        <v>118.48402677375003</v>
      </c>
      <c r="Q88" s="64">
        <f t="shared" si="83"/>
        <v>39.964674547500003</v>
      </c>
      <c r="R88" s="64">
        <f t="shared" si="83"/>
        <v>6.4930249241249989</v>
      </c>
      <c r="S88" s="88">
        <f t="shared" si="83"/>
        <v>-5.1003679151250019</v>
      </c>
      <c r="T88" s="64"/>
      <c r="U88" s="65" t="s">
        <v>73</v>
      </c>
      <c r="V88" s="88">
        <f>0.8655*V86</f>
        <v>18639.369485250001</v>
      </c>
      <c r="W88" s="64">
        <f t="shared" ref="W88:AA88" si="84">0.8655*W86</f>
        <v>1485.7398030000002</v>
      </c>
      <c r="X88" s="64">
        <f t="shared" si="84"/>
        <v>74.425149914999992</v>
      </c>
      <c r="Y88" s="64">
        <f t="shared" si="84"/>
        <v>30.431629990500006</v>
      </c>
      <c r="Z88" s="64">
        <f t="shared" si="84"/>
        <v>4.0016658641250009</v>
      </c>
      <c r="AA88" s="88">
        <f t="shared" si="84"/>
        <v>-9.6080751847500032</v>
      </c>
      <c r="AB88" s="65" t="s">
        <v>73</v>
      </c>
      <c r="AC88" s="64">
        <f>0.8655*AC86</f>
        <v>29843.521874999995</v>
      </c>
      <c r="AD88" s="64">
        <f t="shared" ref="AD88:AH88" si="85">0.8655*AD86</f>
        <v>1416.4446418000002</v>
      </c>
      <c r="AE88" s="64">
        <f t="shared" si="85"/>
        <v>110.85318807</v>
      </c>
      <c r="AF88" s="64">
        <f t="shared" si="85"/>
        <v>26.355277751249993</v>
      </c>
      <c r="AG88" s="64">
        <f t="shared" si="85"/>
        <v>13.025794473749999</v>
      </c>
      <c r="AH88" s="88">
        <f t="shared" si="85"/>
        <v>-9.3951760327500011</v>
      </c>
      <c r="AI88" s="65" t="s">
        <v>73</v>
      </c>
    </row>
    <row r="90" spans="1:35" ht="15.75" thickBot="1" x14ac:dyDescent="0.3">
      <c r="A90" s="21" t="s">
        <v>74</v>
      </c>
      <c r="N90" s="23"/>
      <c r="O90" s="20"/>
      <c r="P90" s="20"/>
      <c r="Q90" s="20"/>
      <c r="U90" s="23"/>
      <c r="V90" s="20"/>
      <c r="W90" s="20"/>
      <c r="X90" s="23" t="s">
        <v>47</v>
      </c>
      <c r="Y90" s="20">
        <v>1587.5998999999999</v>
      </c>
      <c r="AC90" s="23" t="s">
        <v>53</v>
      </c>
      <c r="AD90" s="20">
        <v>70.384280000000004</v>
      </c>
      <c r="AE90" s="20"/>
    </row>
    <row r="91" spans="1:35" x14ac:dyDescent="0.25">
      <c r="C91" s="73" t="s">
        <v>75</v>
      </c>
      <c r="D91" s="74" t="s">
        <v>76</v>
      </c>
      <c r="N91" s="23"/>
      <c r="O91" s="20"/>
      <c r="P91" s="20"/>
      <c r="Q91" s="20"/>
      <c r="U91" s="23"/>
      <c r="V91" s="20"/>
      <c r="W91" s="20"/>
      <c r="X91" s="23" t="s">
        <v>48</v>
      </c>
      <c r="Y91" s="20">
        <v>169.49790999999999</v>
      </c>
      <c r="AC91" s="23" t="s">
        <v>54</v>
      </c>
      <c r="AD91" s="20">
        <v>51.736972999999999</v>
      </c>
      <c r="AE91" s="20"/>
    </row>
    <row r="92" spans="1:35" x14ac:dyDescent="0.25">
      <c r="B92" s="20"/>
      <c r="C92" s="75">
        <f>C85</f>
        <v>324308.08749999997</v>
      </c>
      <c r="D92" s="76">
        <v>280000</v>
      </c>
      <c r="F92" s="20"/>
      <c r="G92" s="20"/>
      <c r="H92" s="20"/>
      <c r="N92" s="23"/>
      <c r="O92" s="20"/>
      <c r="P92" s="20"/>
      <c r="Q92" s="20"/>
      <c r="U92" s="23"/>
      <c r="V92" s="20"/>
      <c r="W92" s="20"/>
      <c r="X92" s="23" t="s">
        <v>49</v>
      </c>
      <c r="Y92" s="20">
        <v>75.513099999999994</v>
      </c>
      <c r="AC92" s="23" t="s">
        <v>55</v>
      </c>
      <c r="AD92" s="20">
        <v>158.55547999999999</v>
      </c>
      <c r="AE92" s="20"/>
    </row>
    <row r="93" spans="1:35" x14ac:dyDescent="0.25">
      <c r="B93" s="20"/>
      <c r="C93" s="75">
        <f>D85</f>
        <v>17234.172999999999</v>
      </c>
      <c r="D93" s="76">
        <v>28000</v>
      </c>
      <c r="F93" s="20"/>
      <c r="G93" s="20"/>
      <c r="H93" s="20"/>
      <c r="L93" s="69"/>
      <c r="N93" s="23"/>
      <c r="O93" s="20"/>
      <c r="P93" s="20"/>
      <c r="Q93" s="20"/>
      <c r="U93" s="23"/>
      <c r="V93" s="20"/>
      <c r="W93" s="20"/>
      <c r="X93" s="23" t="s">
        <v>50</v>
      </c>
      <c r="Y93" s="20">
        <v>82.792869999999994</v>
      </c>
      <c r="AC93" s="23" t="s">
        <v>56</v>
      </c>
      <c r="AD93" s="20">
        <v>70.609309999999994</v>
      </c>
      <c r="AE93" s="20"/>
    </row>
    <row r="94" spans="1:35" x14ac:dyDescent="0.25">
      <c r="B94" s="20"/>
      <c r="C94" s="77">
        <f>E85</f>
        <v>1669.0200666666667</v>
      </c>
      <c r="D94" s="76">
        <v>2800</v>
      </c>
      <c r="F94" s="20"/>
      <c r="G94" s="20"/>
      <c r="H94" s="20"/>
      <c r="N94" s="23"/>
      <c r="O94" s="20"/>
      <c r="P94" s="20"/>
      <c r="Q94" s="20"/>
      <c r="U94" s="23"/>
      <c r="V94" s="20"/>
      <c r="W94" s="20"/>
      <c r="X94" s="23" t="s">
        <v>51</v>
      </c>
      <c r="Y94" s="20">
        <v>29.795940000000002</v>
      </c>
      <c r="AC94" s="23" t="s">
        <v>57</v>
      </c>
      <c r="AD94" s="20">
        <v>43.833210000000001</v>
      </c>
      <c r="AE94" s="20"/>
    </row>
    <row r="95" spans="1:35" x14ac:dyDescent="0.25">
      <c r="B95" s="20"/>
      <c r="C95" s="77">
        <f>F85</f>
        <v>66.383729500000001</v>
      </c>
      <c r="D95" s="78">
        <v>280</v>
      </c>
      <c r="F95" s="20"/>
      <c r="G95" s="20"/>
      <c r="H95" s="20"/>
      <c r="N95" s="28"/>
      <c r="O95" s="20"/>
      <c r="P95" s="20"/>
      <c r="Q95" s="20"/>
      <c r="U95" s="28"/>
      <c r="V95" s="20"/>
      <c r="W95" s="20"/>
      <c r="X95" s="23" t="s">
        <v>52</v>
      </c>
      <c r="Y95" s="20">
        <v>18.204761999999999</v>
      </c>
      <c r="AC95" s="23" t="s">
        <v>58</v>
      </c>
      <c r="AD95" s="20">
        <v>10.704383</v>
      </c>
      <c r="AE95" s="20"/>
    </row>
    <row r="96" spans="1:35" ht="15.75" thickBot="1" x14ac:dyDescent="0.3">
      <c r="B96" s="43"/>
      <c r="C96" s="79"/>
      <c r="D96" s="80"/>
      <c r="F96" s="20"/>
      <c r="G96" s="20"/>
      <c r="H96" s="20"/>
      <c r="N96" s="23"/>
      <c r="O96" s="20"/>
      <c r="P96" s="20"/>
      <c r="Q96" s="20"/>
      <c r="U96" s="23"/>
      <c r="V96" s="20"/>
      <c r="W96" s="20"/>
      <c r="X96" s="23" t="s">
        <v>47</v>
      </c>
      <c r="Y96" s="20">
        <v>3142.1590000000001</v>
      </c>
      <c r="AC96" s="23" t="s">
        <v>53</v>
      </c>
      <c r="AD96" s="20">
        <v>504.42122999999998</v>
      </c>
      <c r="AE96" s="20"/>
    </row>
    <row r="97" spans="1:31" x14ac:dyDescent="0.25">
      <c r="C97" s="43"/>
      <c r="D97" s="21"/>
      <c r="F97" s="20"/>
      <c r="G97" s="20"/>
      <c r="H97" s="20"/>
      <c r="N97" s="23"/>
      <c r="O97" s="20"/>
      <c r="P97" s="20"/>
      <c r="Q97" s="20"/>
      <c r="U97" s="23"/>
      <c r="V97" s="20"/>
      <c r="W97" s="20"/>
      <c r="X97" s="23" t="s">
        <v>48</v>
      </c>
      <c r="Y97" s="20">
        <v>223.96450999999999</v>
      </c>
      <c r="AC97" s="23" t="s">
        <v>54</v>
      </c>
      <c r="AD97" s="20">
        <v>153.1395</v>
      </c>
      <c r="AE97" s="20"/>
    </row>
    <row r="98" spans="1:31" x14ac:dyDescent="0.25">
      <c r="C98" s="20"/>
      <c r="D98" s="81"/>
      <c r="F98" s="20"/>
      <c r="G98" s="20"/>
      <c r="H98" s="20"/>
      <c r="N98" s="23"/>
      <c r="O98" s="20"/>
      <c r="P98" s="20"/>
      <c r="Q98" s="20"/>
      <c r="U98" s="23"/>
      <c r="V98" s="20"/>
      <c r="W98" s="20"/>
      <c r="X98" s="23" t="s">
        <v>49</v>
      </c>
      <c r="Y98" s="20">
        <v>128.52251999999999</v>
      </c>
      <c r="AC98" s="23" t="s">
        <v>55</v>
      </c>
      <c r="AD98" s="20">
        <v>45.688760000000002</v>
      </c>
      <c r="AE98" s="20"/>
    </row>
    <row r="99" spans="1:31" x14ac:dyDescent="0.25">
      <c r="C99" s="20"/>
      <c r="D99" s="81"/>
      <c r="F99" s="20"/>
      <c r="G99" s="20"/>
      <c r="H99" s="20"/>
      <c r="N99" s="23"/>
      <c r="O99" s="20"/>
      <c r="P99" s="20"/>
      <c r="Q99" s="20"/>
      <c r="U99" s="23"/>
      <c r="V99" s="20"/>
      <c r="W99" s="20"/>
      <c r="X99" s="23" t="s">
        <v>50</v>
      </c>
      <c r="Y99" s="20">
        <v>52.965034000000003</v>
      </c>
      <c r="AC99" s="23" t="s">
        <v>56</v>
      </c>
      <c r="AD99" s="20">
        <v>66.891530000000003</v>
      </c>
      <c r="AE99" s="20"/>
    </row>
    <row r="100" spans="1:31" x14ac:dyDescent="0.25">
      <c r="A100" s="23"/>
      <c r="B100" s="20"/>
      <c r="C100" s="20"/>
      <c r="D100" s="20"/>
      <c r="E100" s="20"/>
      <c r="F100" s="20"/>
      <c r="G100" s="20"/>
      <c r="H100" s="20"/>
      <c r="N100" s="23"/>
      <c r="O100" s="20"/>
      <c r="P100" s="20"/>
      <c r="Q100" s="20"/>
      <c r="U100" s="23"/>
      <c r="V100" s="20"/>
      <c r="W100" s="20"/>
      <c r="X100" s="23" t="s">
        <v>51</v>
      </c>
      <c r="Y100" s="20">
        <v>25.558575000000001</v>
      </c>
      <c r="AC100" s="23" t="s">
        <v>57</v>
      </c>
      <c r="AD100" s="20">
        <v>43.291699999999999</v>
      </c>
      <c r="AE100" s="20"/>
    </row>
    <row r="101" spans="1:31" x14ac:dyDescent="0.25">
      <c r="B101" s="20"/>
      <c r="C101" s="20"/>
      <c r="D101" s="20"/>
      <c r="E101" s="20"/>
      <c r="N101" s="28"/>
      <c r="O101" s="20"/>
      <c r="U101" s="28"/>
      <c r="V101" s="20"/>
      <c r="X101" s="23" t="s">
        <v>52</v>
      </c>
      <c r="Y101" s="20">
        <v>8.458297</v>
      </c>
      <c r="AC101" s="23" t="s">
        <v>58</v>
      </c>
      <c r="AD101" s="20">
        <v>17.462983999999999</v>
      </c>
    </row>
    <row r="102" spans="1:31" ht="18.75" x14ac:dyDescent="0.3">
      <c r="A102" s="116" t="s">
        <v>111</v>
      </c>
      <c r="B102" s="20"/>
      <c r="C102" s="20"/>
      <c r="D102" s="20"/>
      <c r="E102" s="20"/>
      <c r="N102" s="23"/>
      <c r="O102" s="20"/>
      <c r="U102" s="23"/>
      <c r="V102" s="20"/>
      <c r="X102" s="23" t="s">
        <v>47</v>
      </c>
      <c r="Y102" s="20">
        <v>2516.6876999999999</v>
      </c>
      <c r="AC102" s="23" t="s">
        <v>53</v>
      </c>
      <c r="AD102" s="20">
        <v>417.48647999999997</v>
      </c>
    </row>
    <row r="103" spans="1:31" x14ac:dyDescent="0.25">
      <c r="A103" s="23"/>
      <c r="B103" s="20"/>
      <c r="C103" s="20"/>
      <c r="D103" s="20"/>
      <c r="E103" s="20"/>
      <c r="N103" s="23"/>
      <c r="O103" s="20"/>
      <c r="U103" s="23"/>
      <c r="V103" s="20"/>
      <c r="X103" s="23" t="s">
        <v>48</v>
      </c>
      <c r="Y103" s="20">
        <v>128.57538</v>
      </c>
      <c r="AC103" s="23" t="s">
        <v>54</v>
      </c>
      <c r="AD103" s="20">
        <v>223.98369</v>
      </c>
    </row>
    <row r="104" spans="1:31" x14ac:dyDescent="0.25">
      <c r="A104" s="29" t="s">
        <v>7</v>
      </c>
      <c r="B104" s="29"/>
      <c r="C104" s="29"/>
      <c r="D104" s="29"/>
      <c r="E104" s="29"/>
      <c r="F104" s="29"/>
      <c r="G104" s="29"/>
      <c r="H104" s="29"/>
      <c r="I104" s="29"/>
      <c r="J104" s="29"/>
      <c r="K104" s="29"/>
      <c r="L104" s="29"/>
      <c r="M104" s="29"/>
      <c r="N104" s="23"/>
      <c r="O104" s="20"/>
      <c r="U104" s="23"/>
      <c r="V104" s="20"/>
      <c r="X104" s="23" t="s">
        <v>49</v>
      </c>
      <c r="Y104" s="20">
        <v>90.459339999999997</v>
      </c>
      <c r="AC104" s="23" t="s">
        <v>55</v>
      </c>
      <c r="AD104" s="20">
        <v>144.6044</v>
      </c>
    </row>
    <row r="105" spans="1:31" x14ac:dyDescent="0.25">
      <c r="A105" s="33"/>
      <c r="B105" s="34">
        <v>10</v>
      </c>
      <c r="C105" s="34">
        <v>100</v>
      </c>
      <c r="D105" s="35">
        <v>1000</v>
      </c>
      <c r="E105" s="35">
        <v>10000</v>
      </c>
      <c r="F105" s="35">
        <v>100000</v>
      </c>
      <c r="G105" s="35">
        <v>1000000</v>
      </c>
      <c r="H105" s="34">
        <v>10000000</v>
      </c>
      <c r="I105" s="34">
        <v>100000000</v>
      </c>
      <c r="J105" s="34">
        <v>1000000000</v>
      </c>
      <c r="K105" s="34">
        <v>10000000000</v>
      </c>
      <c r="L105" s="34">
        <v>100000000000</v>
      </c>
      <c r="M105" s="34"/>
      <c r="N105" s="23"/>
      <c r="O105" s="20"/>
      <c r="U105" s="23"/>
      <c r="V105" s="20"/>
      <c r="X105" s="23" t="s">
        <v>50</v>
      </c>
      <c r="Y105" s="20">
        <v>64.195310000000006</v>
      </c>
      <c r="AC105" s="23" t="s">
        <v>56</v>
      </c>
      <c r="AD105" s="20">
        <v>43.378</v>
      </c>
    </row>
    <row r="106" spans="1:31" x14ac:dyDescent="0.25">
      <c r="A106" t="s">
        <v>12</v>
      </c>
      <c r="B106" s="39"/>
      <c r="C106" s="20">
        <v>24546740</v>
      </c>
      <c r="D106" s="20">
        <v>10377003.199999999</v>
      </c>
      <c r="E106" s="20">
        <v>489574.22</v>
      </c>
      <c r="F106" s="20">
        <v>98202.016000000003</v>
      </c>
      <c r="G106" s="20"/>
      <c r="H106" s="26"/>
      <c r="I106" s="26"/>
      <c r="J106" s="39"/>
      <c r="K106" s="22"/>
      <c r="L106" s="22"/>
      <c r="M106" s="22"/>
      <c r="N106" s="23"/>
      <c r="P106" s="20"/>
      <c r="U106" s="23"/>
      <c r="V106" s="20"/>
      <c r="X106" s="23" t="s">
        <v>51</v>
      </c>
      <c r="Y106" s="20">
        <v>30.808418</v>
      </c>
      <c r="AC106" s="23" t="s">
        <v>57</v>
      </c>
      <c r="AD106" s="20">
        <v>38.156852999999998</v>
      </c>
    </row>
    <row r="107" spans="1:31" x14ac:dyDescent="0.25">
      <c r="A107" t="s">
        <v>13</v>
      </c>
      <c r="B107" s="39"/>
      <c r="C107" s="20">
        <v>20149984</v>
      </c>
      <c r="D107" s="20">
        <v>4900135.5999999996</v>
      </c>
      <c r="E107" s="20">
        <v>474514.68</v>
      </c>
      <c r="F107" s="20">
        <v>9189.9824000000008</v>
      </c>
      <c r="G107" s="20"/>
      <c r="H107" s="26"/>
      <c r="I107" s="26"/>
      <c r="J107" s="39"/>
      <c r="K107" s="39"/>
      <c r="L107" s="22"/>
      <c r="M107" s="39"/>
      <c r="N107" s="28"/>
      <c r="P107" s="20"/>
      <c r="U107" s="28"/>
      <c r="V107" s="20"/>
      <c r="X107" s="23" t="s">
        <v>52</v>
      </c>
      <c r="Y107" s="20">
        <v>12.886818</v>
      </c>
      <c r="AC107" s="23" t="s">
        <v>58</v>
      </c>
      <c r="AD107" s="20">
        <v>14.473560000000001</v>
      </c>
    </row>
    <row r="108" spans="1:31" x14ac:dyDescent="0.25">
      <c r="A108" t="s">
        <v>64</v>
      </c>
      <c r="B108" s="39"/>
      <c r="C108" s="20">
        <v>23508584</v>
      </c>
      <c r="D108" s="20">
        <v>5321766</v>
      </c>
      <c r="E108" s="20">
        <v>241187.54800000001</v>
      </c>
      <c r="F108" s="20">
        <v>8865.1991999999991</v>
      </c>
      <c r="G108" s="20">
        <v>5010.7327999999998</v>
      </c>
      <c r="H108" s="26"/>
      <c r="I108" s="26"/>
      <c r="J108" s="39"/>
      <c r="K108" s="39"/>
      <c r="L108" s="22"/>
      <c r="M108" s="39"/>
      <c r="N108" s="23"/>
      <c r="P108" s="20"/>
      <c r="U108" s="23"/>
      <c r="V108" s="20"/>
      <c r="X108" s="23" t="s">
        <v>47</v>
      </c>
      <c r="Y108" s="20">
        <v>1377.3356000000001</v>
      </c>
      <c r="AC108" s="23" t="s">
        <v>53</v>
      </c>
      <c r="AD108" s="20">
        <v>113.23479</v>
      </c>
    </row>
    <row r="109" spans="1:31" x14ac:dyDescent="0.25">
      <c r="A109" t="s">
        <v>65</v>
      </c>
      <c r="B109" s="39"/>
      <c r="C109" s="20">
        <v>15344418</v>
      </c>
      <c r="D109" s="20">
        <v>2563853.7599999998</v>
      </c>
      <c r="E109" s="20">
        <v>196766.296</v>
      </c>
      <c r="F109" s="20">
        <v>12115.085999999999</v>
      </c>
      <c r="G109" s="20">
        <v>13.423568</v>
      </c>
      <c r="H109" s="26"/>
      <c r="I109" s="26"/>
      <c r="J109" s="39"/>
      <c r="K109" s="39"/>
      <c r="L109" s="22"/>
      <c r="M109" s="39"/>
      <c r="N109" s="23"/>
      <c r="P109" s="20"/>
      <c r="U109" s="23"/>
      <c r="V109" s="20"/>
      <c r="X109" s="23" t="s">
        <v>48</v>
      </c>
      <c r="Y109" s="20">
        <v>10.255846999999999</v>
      </c>
      <c r="AC109" s="23" t="s">
        <v>54</v>
      </c>
      <c r="AD109" s="20">
        <v>120.89549</v>
      </c>
    </row>
    <row r="110" spans="1:31" x14ac:dyDescent="0.25">
      <c r="A110" s="21" t="s">
        <v>3</v>
      </c>
      <c r="B110" s="42"/>
      <c r="C110" s="42">
        <f t="shared" ref="C110:D110" si="86">AVERAGE(C106:C109)</f>
        <v>20887431.5</v>
      </c>
      <c r="D110" s="67">
        <f t="shared" si="86"/>
        <v>5790689.6399999987</v>
      </c>
      <c r="E110" s="67">
        <f>AVERAGE(E106:E109)</f>
        <v>350510.68599999999</v>
      </c>
      <c r="F110" s="43">
        <f>AVERAGE(F106:F109)</f>
        <v>32093.070900000002</v>
      </c>
      <c r="G110" s="43">
        <f>AVERAGE(G106:G109)</f>
        <v>2512.078184</v>
      </c>
      <c r="H110" s="42"/>
      <c r="I110" s="42"/>
      <c r="J110" s="42"/>
      <c r="K110" s="42"/>
      <c r="L110" s="42"/>
      <c r="M110" s="42"/>
      <c r="N110" s="23"/>
      <c r="P110" s="20"/>
      <c r="U110" s="23"/>
      <c r="V110" s="20"/>
      <c r="X110" s="23" t="s">
        <v>49</v>
      </c>
      <c r="Y110" s="20">
        <v>51.078823</v>
      </c>
      <c r="AC110" s="23" t="s">
        <v>55</v>
      </c>
      <c r="AD110" s="20">
        <v>85.783900000000003</v>
      </c>
    </row>
    <row r="111" spans="1:31" x14ac:dyDescent="0.25">
      <c r="A111" s="21" t="s">
        <v>66</v>
      </c>
      <c r="B111" s="42"/>
      <c r="C111" s="42">
        <f t="shared" ref="C111:D111" si="87">STDEV(C106:C109)</f>
        <v>4144466.4555230346</v>
      </c>
      <c r="D111" s="67">
        <f t="shared" si="87"/>
        <v>3289362.5393281714</v>
      </c>
      <c r="E111" s="67">
        <f>STDEV(E106:E109)</f>
        <v>153084.44616742342</v>
      </c>
      <c r="F111" s="43">
        <f>STDEV(F106:F109)</f>
        <v>44096.855479160622</v>
      </c>
      <c r="G111" s="43">
        <f>STDEV(G106:G109)</f>
        <v>3533.6312456333376</v>
      </c>
      <c r="H111" s="42"/>
      <c r="I111" s="42"/>
      <c r="J111" s="42"/>
      <c r="K111" s="42"/>
      <c r="L111" s="42"/>
      <c r="M111" s="42"/>
      <c r="N111" s="23"/>
      <c r="P111" s="20"/>
      <c r="U111" s="23"/>
      <c r="V111" s="20"/>
      <c r="X111" s="23" t="s">
        <v>50</v>
      </c>
      <c r="Y111" s="20">
        <v>34.689790000000002</v>
      </c>
      <c r="AC111" s="23" t="s">
        <v>56</v>
      </c>
      <c r="AD111" s="20">
        <v>34.924869999999999</v>
      </c>
    </row>
    <row r="112" spans="1:31" x14ac:dyDescent="0.25">
      <c r="A112" s="48" t="s">
        <v>67</v>
      </c>
      <c r="B112" s="26"/>
      <c r="C112" s="49">
        <f>C110-$M$113*$C$2/C105</f>
        <v>20882420.5</v>
      </c>
      <c r="D112" s="49">
        <f t="shared" ref="D112:G112" si="88">D110-$M$113*$C$2/D105</f>
        <v>5790188.5399999991</v>
      </c>
      <c r="E112" s="49">
        <f t="shared" si="88"/>
        <v>350460.576</v>
      </c>
      <c r="F112" s="49">
        <f t="shared" si="88"/>
        <v>32088.059900000004</v>
      </c>
      <c r="G112" s="49">
        <f t="shared" si="88"/>
        <v>2511.577084</v>
      </c>
      <c r="H112" s="49"/>
      <c r="I112" s="49"/>
      <c r="J112" s="26"/>
      <c r="K112" s="51"/>
      <c r="L112" s="51"/>
      <c r="M112" s="52" t="s">
        <v>68</v>
      </c>
      <c r="N112" s="23"/>
      <c r="P112" s="20"/>
      <c r="U112" s="23"/>
      <c r="V112" s="20"/>
      <c r="X112" s="23" t="s">
        <v>51</v>
      </c>
      <c r="Y112" s="20">
        <v>26.331189999999999</v>
      </c>
      <c r="AC112" s="23" t="s">
        <v>57</v>
      </c>
      <c r="AD112" s="20">
        <v>28.918327000000001</v>
      </c>
    </row>
    <row r="113" spans="1:30" x14ac:dyDescent="0.25">
      <c r="A113" s="21" t="s">
        <v>70</v>
      </c>
      <c r="B113" s="26"/>
      <c r="C113" s="51">
        <f t="shared" ref="C113:G113" si="89">C112*C105</f>
        <v>2088242050</v>
      </c>
      <c r="D113" s="68">
        <f t="shared" si="89"/>
        <v>5790188539.999999</v>
      </c>
      <c r="E113" s="68">
        <f t="shared" si="89"/>
        <v>3504605760</v>
      </c>
      <c r="F113" s="54">
        <f t="shared" si="89"/>
        <v>3208805990.0000005</v>
      </c>
      <c r="G113" s="54">
        <f t="shared" si="89"/>
        <v>2511577084</v>
      </c>
      <c r="H113" s="51"/>
      <c r="I113" s="51"/>
      <c r="J113" s="51"/>
      <c r="K113" s="51"/>
      <c r="L113" s="51"/>
      <c r="M113" s="20">
        <v>5011</v>
      </c>
      <c r="N113" s="28"/>
      <c r="P113" s="20"/>
      <c r="U113" s="28"/>
      <c r="V113" s="20"/>
      <c r="X113" s="23" t="s">
        <v>52</v>
      </c>
      <c r="Y113" s="20">
        <v>10.045385</v>
      </c>
      <c r="AC113" s="23" t="s">
        <v>58</v>
      </c>
      <c r="AD113" s="20">
        <v>7.9382710000000003</v>
      </c>
    </row>
    <row r="114" spans="1:30" x14ac:dyDescent="0.25">
      <c r="A114" s="21" t="s">
        <v>71</v>
      </c>
      <c r="B114" s="22"/>
      <c r="C114" s="22"/>
      <c r="D114" s="69"/>
      <c r="E114" s="69"/>
      <c r="H114" s="22"/>
      <c r="I114" s="22"/>
      <c r="J114" s="22"/>
      <c r="K114" s="22"/>
      <c r="L114" s="22"/>
      <c r="M114" s="22"/>
      <c r="P114" s="20"/>
      <c r="U114" s="23"/>
      <c r="V114" s="20"/>
    </row>
    <row r="115" spans="1:30" x14ac:dyDescent="0.25">
      <c r="A115" s="21" t="s">
        <v>72</v>
      </c>
      <c r="B115" s="62"/>
      <c r="C115" s="63">
        <f>0.0048*C113</f>
        <v>10023561.84</v>
      </c>
      <c r="D115" s="63">
        <f t="shared" ref="D115:G115" si="90">0.0048*D113</f>
        <v>27792904.991999991</v>
      </c>
      <c r="E115" s="63">
        <f t="shared" si="90"/>
        <v>16822107.647999998</v>
      </c>
      <c r="F115" s="63">
        <f t="shared" si="90"/>
        <v>15402268.752</v>
      </c>
      <c r="G115" s="63">
        <f t="shared" si="90"/>
        <v>12055570.003199998</v>
      </c>
      <c r="H115" s="63"/>
      <c r="I115" s="63"/>
      <c r="J115" s="62"/>
      <c r="K115" s="62"/>
      <c r="L115" s="62"/>
      <c r="M115" s="62"/>
      <c r="P115" s="20"/>
      <c r="U115" s="23"/>
      <c r="V115" s="20"/>
    </row>
    <row r="116" spans="1:30" x14ac:dyDescent="0.25">
      <c r="P116" s="20"/>
      <c r="U116" s="23"/>
      <c r="V116" s="20"/>
    </row>
    <row r="117" spans="1:30" ht="15.75" thickBot="1" x14ac:dyDescent="0.3">
      <c r="A117" s="21" t="s">
        <v>74</v>
      </c>
      <c r="P117" s="20"/>
      <c r="U117" s="23"/>
      <c r="V117" s="20"/>
    </row>
    <row r="118" spans="1:30" x14ac:dyDescent="0.25">
      <c r="C118" s="73" t="s">
        <v>75</v>
      </c>
      <c r="D118" s="74" t="s">
        <v>76</v>
      </c>
      <c r="P118" s="20"/>
      <c r="U118" s="23"/>
      <c r="V118" s="20"/>
    </row>
    <row r="119" spans="1:30" x14ac:dyDescent="0.25">
      <c r="B119" s="20"/>
      <c r="C119" s="75">
        <f>D112</f>
        <v>5790188.5399999991</v>
      </c>
      <c r="D119" s="76">
        <v>28000</v>
      </c>
      <c r="F119" s="20"/>
      <c r="G119" s="20"/>
      <c r="H119" s="20"/>
      <c r="P119" s="20"/>
      <c r="U119" s="23"/>
      <c r="V119" s="20"/>
    </row>
    <row r="120" spans="1:30" x14ac:dyDescent="0.25">
      <c r="B120" s="20"/>
      <c r="C120" s="75">
        <f>E112</f>
        <v>350460.576</v>
      </c>
      <c r="D120" s="76">
        <v>2800</v>
      </c>
      <c r="F120" s="20"/>
      <c r="G120" s="20"/>
      <c r="H120" s="20"/>
      <c r="L120" s="69"/>
      <c r="P120" s="20"/>
      <c r="U120" s="23"/>
      <c r="V120" s="20"/>
    </row>
    <row r="121" spans="1:30" x14ac:dyDescent="0.25">
      <c r="B121" s="20"/>
      <c r="C121" s="77">
        <f>F112</f>
        <v>32088.059900000004</v>
      </c>
      <c r="D121" s="76">
        <v>280</v>
      </c>
      <c r="F121" s="20"/>
      <c r="G121" s="20"/>
      <c r="H121" s="20"/>
      <c r="P121" s="20"/>
      <c r="U121" s="23"/>
      <c r="V121" s="20"/>
    </row>
    <row r="122" spans="1:30" x14ac:dyDescent="0.25">
      <c r="B122" s="20"/>
      <c r="C122" s="77">
        <f>G112</f>
        <v>2511.577084</v>
      </c>
      <c r="D122" s="78">
        <v>28</v>
      </c>
      <c r="F122" s="20"/>
      <c r="G122" s="20"/>
      <c r="H122" s="20"/>
      <c r="P122" s="20"/>
      <c r="U122" s="23"/>
      <c r="V122" s="20"/>
    </row>
    <row r="123" spans="1:30" ht="15.75" thickBot="1" x14ac:dyDescent="0.3">
      <c r="B123" s="43"/>
      <c r="C123" s="79"/>
      <c r="D123" s="80"/>
      <c r="F123" s="20"/>
      <c r="G123" s="20"/>
      <c r="H123" s="20"/>
      <c r="P123" s="20"/>
      <c r="U123" s="23"/>
      <c r="V123" s="20"/>
    </row>
    <row r="124" spans="1:30" x14ac:dyDescent="0.25">
      <c r="C124" s="43"/>
      <c r="D124" s="21"/>
      <c r="F124" s="20"/>
      <c r="G124" s="20"/>
      <c r="H124" s="20"/>
      <c r="P124" s="20"/>
      <c r="U124" s="23"/>
      <c r="V124" s="20"/>
    </row>
    <row r="125" spans="1:30" x14ac:dyDescent="0.25">
      <c r="C125" s="20"/>
      <c r="D125" s="81"/>
      <c r="F125" s="20"/>
      <c r="G125" s="20"/>
      <c r="H125" s="20"/>
      <c r="P125" s="20"/>
      <c r="U125" s="23"/>
      <c r="V125" s="20"/>
    </row>
    <row r="126" spans="1:30" x14ac:dyDescent="0.25">
      <c r="C126" s="20"/>
      <c r="D126" s="81"/>
      <c r="F126" s="20"/>
      <c r="G126" s="20"/>
      <c r="H126" s="20"/>
      <c r="P126" s="20"/>
      <c r="U126" s="23"/>
      <c r="V126" s="20"/>
    </row>
    <row r="127" spans="1:30" x14ac:dyDescent="0.25">
      <c r="C127" s="33"/>
      <c r="D127" s="81"/>
      <c r="F127" s="20"/>
      <c r="G127" s="20"/>
      <c r="H127" s="20"/>
      <c r="P127" s="20"/>
      <c r="U127" s="23"/>
      <c r="V127" s="20"/>
    </row>
    <row r="128" spans="1:30" x14ac:dyDescent="0.25">
      <c r="C128" s="33"/>
      <c r="D128" s="82"/>
      <c r="F128" s="20"/>
      <c r="G128" s="20"/>
      <c r="H128" s="20"/>
      <c r="P128" s="20"/>
      <c r="U128" s="23"/>
      <c r="V128" s="20"/>
    </row>
    <row r="129" spans="1:22" x14ac:dyDescent="0.25">
      <c r="A129" s="23"/>
      <c r="B129" s="20"/>
      <c r="P129" s="20"/>
      <c r="U129" s="23"/>
      <c r="V129" s="20"/>
    </row>
    <row r="130" spans="1:22" x14ac:dyDescent="0.25">
      <c r="A130" s="29" t="s">
        <v>1</v>
      </c>
      <c r="B130" s="29"/>
      <c r="C130" s="29"/>
      <c r="D130" s="29"/>
      <c r="E130" s="29"/>
      <c r="F130" s="29"/>
      <c r="G130" s="29"/>
      <c r="H130" s="29"/>
      <c r="I130" s="29"/>
      <c r="J130" s="29"/>
      <c r="K130" s="29"/>
      <c r="L130" s="29"/>
      <c r="M130" s="29"/>
      <c r="P130" s="20"/>
      <c r="U130" s="23"/>
      <c r="V130" s="20"/>
    </row>
    <row r="131" spans="1:22" x14ac:dyDescent="0.25">
      <c r="A131" s="33"/>
      <c r="B131" s="34">
        <v>10</v>
      </c>
      <c r="C131" s="35">
        <v>100</v>
      </c>
      <c r="D131" s="35">
        <v>1000</v>
      </c>
      <c r="E131" s="35">
        <v>10000</v>
      </c>
      <c r="F131" s="35">
        <v>100000</v>
      </c>
      <c r="G131" s="34">
        <v>1000000</v>
      </c>
      <c r="H131" s="34">
        <v>10000000</v>
      </c>
      <c r="I131" s="34">
        <v>100000000</v>
      </c>
      <c r="J131" s="34">
        <v>1000000000</v>
      </c>
      <c r="K131" s="34">
        <v>10000000000</v>
      </c>
      <c r="L131" s="34">
        <v>100000000000</v>
      </c>
      <c r="M131" s="34"/>
      <c r="U131" s="23"/>
      <c r="V131" s="20"/>
    </row>
    <row r="132" spans="1:22" x14ac:dyDescent="0.25">
      <c r="A132" t="s">
        <v>12</v>
      </c>
      <c r="B132" s="39"/>
      <c r="C132">
        <v>121604.368</v>
      </c>
      <c r="D132">
        <v>5517.2748000000001</v>
      </c>
      <c r="E132">
        <v>149.68263999999999</v>
      </c>
      <c r="F132">
        <v>0</v>
      </c>
      <c r="G132" s="72"/>
      <c r="H132" s="26"/>
      <c r="I132" s="26"/>
      <c r="J132" s="39"/>
      <c r="K132" s="22"/>
      <c r="L132" s="22"/>
      <c r="M132" s="22"/>
      <c r="U132" s="23"/>
      <c r="V132" s="20"/>
    </row>
    <row r="133" spans="1:22" x14ac:dyDescent="0.25">
      <c r="A133" t="s">
        <v>13</v>
      </c>
      <c r="B133" s="39"/>
      <c r="C133">
        <v>77898.263999999996</v>
      </c>
      <c r="D133">
        <v>6477.5968000000003</v>
      </c>
      <c r="E133">
        <v>88.061120000000003</v>
      </c>
      <c r="F133">
        <v>0</v>
      </c>
      <c r="G133" s="72"/>
      <c r="H133" s="26"/>
      <c r="I133" s="26"/>
      <c r="J133" s="39"/>
      <c r="K133" s="39"/>
      <c r="L133" s="22"/>
      <c r="M133" s="39"/>
      <c r="U133" s="23"/>
      <c r="V133" s="20"/>
    </row>
    <row r="134" spans="1:22" x14ac:dyDescent="0.25">
      <c r="A134" t="s">
        <v>64</v>
      </c>
      <c r="B134" s="39"/>
      <c r="C134">
        <v>164808.34400000001</v>
      </c>
      <c r="D134">
        <v>11232.3712</v>
      </c>
      <c r="E134">
        <v>454.87707999999998</v>
      </c>
      <c r="F134">
        <v>3.8432149999999998</v>
      </c>
      <c r="G134" s="72"/>
      <c r="H134" s="26"/>
      <c r="I134" s="26"/>
      <c r="J134" s="39"/>
      <c r="K134" s="39"/>
      <c r="L134" s="22"/>
      <c r="M134" s="39"/>
      <c r="U134" s="23"/>
      <c r="V134" s="20"/>
    </row>
    <row r="135" spans="1:22" x14ac:dyDescent="0.25">
      <c r="A135" t="s">
        <v>65</v>
      </c>
      <c r="B135" s="39"/>
      <c r="C135">
        <v>106504.56</v>
      </c>
      <c r="D135">
        <v>4479.4040000000005</v>
      </c>
      <c r="E135">
        <v>62.955359999999999</v>
      </c>
      <c r="F135">
        <v>2.1713703999999998</v>
      </c>
      <c r="G135" s="72"/>
      <c r="H135" s="26"/>
      <c r="I135" s="26"/>
      <c r="J135" s="39"/>
      <c r="K135" s="39"/>
      <c r="L135" s="22"/>
      <c r="M135" s="39"/>
      <c r="U135" s="23"/>
      <c r="V135" s="20"/>
    </row>
    <row r="136" spans="1:22" x14ac:dyDescent="0.25">
      <c r="A136" s="21" t="s">
        <v>3</v>
      </c>
      <c r="B136" s="42"/>
      <c r="C136" s="42">
        <f t="shared" ref="C136:D136" si="91">AVERAGE(C132:C135)</f>
        <v>117703.88400000001</v>
      </c>
      <c r="D136" s="67">
        <f t="shared" si="91"/>
        <v>6926.6617000000006</v>
      </c>
      <c r="E136" s="67">
        <f>AVERAGE(E132:E135)</f>
        <v>188.89405000000002</v>
      </c>
      <c r="F136" s="43">
        <f>AVERAGE(F132:F135)</f>
        <v>1.5036463499999999</v>
      </c>
      <c r="G136" s="43"/>
      <c r="H136" s="42"/>
      <c r="I136" s="42"/>
      <c r="J136" s="42"/>
      <c r="K136" s="42"/>
      <c r="L136" s="42"/>
      <c r="M136" s="42"/>
      <c r="U136" s="23"/>
      <c r="V136" s="20"/>
    </row>
    <row r="137" spans="1:22" x14ac:dyDescent="0.25">
      <c r="A137" s="21" t="s">
        <v>66</v>
      </c>
      <c r="B137" s="42"/>
      <c r="C137" s="42">
        <f t="shared" ref="C137:D137" si="92">STDEV(C132:C135)</f>
        <v>36258.130899460477</v>
      </c>
      <c r="D137" s="67">
        <f t="shared" si="92"/>
        <v>2984.1936525021924</v>
      </c>
      <c r="E137" s="67">
        <f>STDEV(E132:E135)</f>
        <v>181.02701486561787</v>
      </c>
      <c r="F137" s="43">
        <f>STDEV(F132:F135)</f>
        <v>1.865595665978016</v>
      </c>
      <c r="G137" s="43"/>
      <c r="H137" s="42"/>
      <c r="I137" s="42"/>
      <c r="J137" s="42"/>
      <c r="K137" s="42"/>
      <c r="L137" s="42"/>
      <c r="M137" s="42"/>
      <c r="U137" s="23"/>
      <c r="V137" s="20"/>
    </row>
    <row r="138" spans="1:22" x14ac:dyDescent="0.25">
      <c r="A138" s="48" t="s">
        <v>67</v>
      </c>
      <c r="B138" s="26"/>
      <c r="C138" s="50">
        <f>C136-$M$139*$C$2/C131</f>
        <v>117055.88400000001</v>
      </c>
      <c r="D138" s="50">
        <f t="shared" ref="D138:F138" si="93">D136-$M$139*$C$2/D131</f>
        <v>6861.8617000000004</v>
      </c>
      <c r="E138" s="50">
        <f t="shared" si="93"/>
        <v>182.41405000000003</v>
      </c>
      <c r="F138" s="50">
        <f t="shared" si="93"/>
        <v>0.85564634999999989</v>
      </c>
      <c r="G138" s="50"/>
      <c r="H138" s="49"/>
      <c r="I138" s="49"/>
      <c r="J138" s="26"/>
      <c r="K138" s="51"/>
      <c r="L138" s="51"/>
      <c r="M138" s="52" t="s">
        <v>68</v>
      </c>
      <c r="U138" s="23"/>
      <c r="V138" s="20"/>
    </row>
    <row r="139" spans="1:22" x14ac:dyDescent="0.25">
      <c r="A139" s="21" t="s">
        <v>70</v>
      </c>
      <c r="B139" s="26"/>
      <c r="C139" s="68">
        <f t="shared" ref="C139:F139" si="94">C138*C131</f>
        <v>11705588.4</v>
      </c>
      <c r="D139" s="68">
        <f t="shared" si="94"/>
        <v>6861861.7000000002</v>
      </c>
      <c r="E139" s="68">
        <f t="shared" si="94"/>
        <v>1824140.5000000002</v>
      </c>
      <c r="F139" s="54">
        <f t="shared" si="94"/>
        <v>85564.634999999995</v>
      </c>
      <c r="G139" s="54"/>
      <c r="H139" s="51"/>
      <c r="I139" s="51"/>
      <c r="J139" s="51"/>
      <c r="K139" s="51"/>
      <c r="L139" s="51"/>
      <c r="M139" s="20">
        <v>648</v>
      </c>
      <c r="U139" s="23"/>
      <c r="V139" s="20"/>
    </row>
    <row r="140" spans="1:22" x14ac:dyDescent="0.25">
      <c r="A140" s="21" t="s">
        <v>71</v>
      </c>
      <c r="B140" s="22"/>
      <c r="C140" s="69"/>
      <c r="D140" s="69"/>
      <c r="E140" s="69"/>
      <c r="H140" s="22"/>
      <c r="I140" s="22"/>
      <c r="J140" s="22"/>
      <c r="K140" s="22"/>
      <c r="L140" s="22"/>
      <c r="M140" s="22"/>
      <c r="U140" s="23"/>
      <c r="V140" s="20"/>
    </row>
    <row r="141" spans="1:22" x14ac:dyDescent="0.25">
      <c r="A141" s="21" t="s">
        <v>72</v>
      </c>
      <c r="B141" s="62"/>
      <c r="C141" s="70">
        <f>2.1409*C139</f>
        <v>25060494.205559999</v>
      </c>
      <c r="D141" s="70">
        <f t="shared" ref="D141:F141" si="95">2.1409*D139</f>
        <v>14690559.713529998</v>
      </c>
      <c r="E141" s="70">
        <f t="shared" si="95"/>
        <v>3905302.3964500003</v>
      </c>
      <c r="F141" s="70">
        <f t="shared" si="95"/>
        <v>183185.32707149998</v>
      </c>
      <c r="G141" s="70"/>
      <c r="H141" s="63"/>
      <c r="I141" s="63"/>
      <c r="J141" s="62"/>
      <c r="K141" s="62"/>
      <c r="L141" s="62"/>
      <c r="M141" s="62"/>
      <c r="U141" s="23"/>
      <c r="V141" s="20"/>
    </row>
    <row r="142" spans="1:22" x14ac:dyDescent="0.25">
      <c r="U142" s="23"/>
      <c r="V142" s="20"/>
    </row>
    <row r="143" spans="1:22" ht="15.75" thickBot="1" x14ac:dyDescent="0.3">
      <c r="A143" s="21" t="s">
        <v>74</v>
      </c>
      <c r="U143" s="23"/>
      <c r="V143" s="20"/>
    </row>
    <row r="144" spans="1:22" x14ac:dyDescent="0.25">
      <c r="C144" s="73" t="s">
        <v>75</v>
      </c>
      <c r="D144" s="74" t="s">
        <v>76</v>
      </c>
      <c r="U144" s="23"/>
      <c r="V144" s="20"/>
    </row>
    <row r="145" spans="1:22" x14ac:dyDescent="0.25">
      <c r="B145" s="20"/>
      <c r="C145" s="75">
        <f>C138</f>
        <v>117055.88400000001</v>
      </c>
      <c r="D145" s="76">
        <v>250000</v>
      </c>
      <c r="F145" s="20"/>
      <c r="G145" s="20"/>
      <c r="H145" s="20"/>
      <c r="U145" s="23"/>
      <c r="V145" s="20"/>
    </row>
    <row r="146" spans="1:22" x14ac:dyDescent="0.25">
      <c r="B146" s="20"/>
      <c r="C146" s="75">
        <f>D138</f>
        <v>6861.8617000000004</v>
      </c>
      <c r="D146" s="76">
        <v>25000</v>
      </c>
      <c r="F146" s="20"/>
      <c r="G146" s="20"/>
      <c r="H146" s="20"/>
      <c r="L146" s="69"/>
      <c r="U146" s="23"/>
      <c r="V146" s="20"/>
    </row>
    <row r="147" spans="1:22" x14ac:dyDescent="0.25">
      <c r="B147" s="20"/>
      <c r="C147" s="77">
        <f>E138</f>
        <v>182.41405000000003</v>
      </c>
      <c r="D147" s="76">
        <v>2500</v>
      </c>
      <c r="F147" s="20"/>
      <c r="G147" s="20"/>
      <c r="H147" s="20"/>
      <c r="U147" s="23"/>
      <c r="V147" s="20"/>
    </row>
    <row r="148" spans="1:22" x14ac:dyDescent="0.25">
      <c r="B148" s="20"/>
      <c r="C148" s="77">
        <v>10</v>
      </c>
      <c r="D148" s="78">
        <v>250</v>
      </c>
      <c r="F148" s="20"/>
      <c r="G148" s="20"/>
      <c r="H148" s="20"/>
      <c r="U148" s="23"/>
      <c r="V148" s="20"/>
    </row>
    <row r="149" spans="1:22" ht="15.75" thickBot="1" x14ac:dyDescent="0.3">
      <c r="B149" s="43"/>
      <c r="C149" s="79"/>
      <c r="D149" s="80"/>
      <c r="F149" s="20"/>
      <c r="G149" s="20"/>
      <c r="H149" s="20"/>
      <c r="U149" s="23"/>
      <c r="V149" s="20"/>
    </row>
    <row r="150" spans="1:22" x14ac:dyDescent="0.25">
      <c r="C150" s="43"/>
      <c r="D150" s="21"/>
      <c r="F150" s="20"/>
      <c r="G150" s="20"/>
      <c r="H150" s="20"/>
      <c r="U150" s="23"/>
      <c r="V150" s="20"/>
    </row>
    <row r="151" spans="1:22" x14ac:dyDescent="0.25">
      <c r="C151" s="20"/>
      <c r="D151" s="81"/>
      <c r="F151" s="20"/>
      <c r="G151" s="20"/>
      <c r="H151" s="20"/>
      <c r="U151" s="23"/>
      <c r="V151" s="20"/>
    </row>
    <row r="152" spans="1:22" x14ac:dyDescent="0.25">
      <c r="C152" s="20"/>
      <c r="D152" s="81"/>
      <c r="F152" s="20"/>
      <c r="G152" s="20"/>
      <c r="H152" s="20"/>
      <c r="U152" s="23"/>
      <c r="V152" s="20"/>
    </row>
    <row r="153" spans="1:22" x14ac:dyDescent="0.25">
      <c r="C153" s="33"/>
      <c r="D153" s="81"/>
      <c r="F153" s="20"/>
      <c r="G153" s="20"/>
      <c r="H153" s="20"/>
      <c r="U153" s="23"/>
      <c r="V153" s="20"/>
    </row>
    <row r="154" spans="1:22" x14ac:dyDescent="0.25">
      <c r="A154" s="23"/>
      <c r="B154" s="20"/>
      <c r="C154" s="20"/>
      <c r="D154" s="82"/>
      <c r="F154" s="20"/>
      <c r="G154" s="20"/>
      <c r="H154" s="20"/>
      <c r="U154" s="23"/>
      <c r="V154" s="20"/>
    </row>
    <row r="155" spans="1:22" x14ac:dyDescent="0.25">
      <c r="A155" s="29" t="s">
        <v>2</v>
      </c>
      <c r="B155" s="29"/>
      <c r="C155" s="29"/>
      <c r="D155" s="29"/>
      <c r="E155" s="29"/>
      <c r="F155" s="29"/>
      <c r="G155" s="29"/>
      <c r="H155" s="29"/>
      <c r="I155" s="29"/>
      <c r="J155" s="29"/>
      <c r="K155" s="29"/>
      <c r="L155" s="29"/>
      <c r="M155" s="29"/>
      <c r="U155" s="23"/>
      <c r="V155" s="20"/>
    </row>
    <row r="156" spans="1:22" x14ac:dyDescent="0.25">
      <c r="A156" s="33"/>
      <c r="B156" s="34">
        <v>10</v>
      </c>
      <c r="C156" s="34">
        <v>100</v>
      </c>
      <c r="D156" s="35">
        <v>1000</v>
      </c>
      <c r="E156" s="35">
        <v>10000</v>
      </c>
      <c r="F156" s="35">
        <v>100000</v>
      </c>
      <c r="G156" s="35">
        <v>1000000</v>
      </c>
      <c r="H156" s="34">
        <v>10000000</v>
      </c>
      <c r="I156" s="34">
        <v>100000000</v>
      </c>
      <c r="J156" s="34">
        <v>1000000000</v>
      </c>
      <c r="K156" s="34">
        <v>10000000000</v>
      </c>
      <c r="L156" s="34">
        <v>100000000000</v>
      </c>
      <c r="M156" s="34"/>
      <c r="U156" s="23"/>
      <c r="V156" s="20"/>
    </row>
    <row r="157" spans="1:22" x14ac:dyDescent="0.25">
      <c r="A157" t="s">
        <v>12</v>
      </c>
      <c r="B157" s="39"/>
      <c r="C157" s="39"/>
      <c r="D157" s="20">
        <v>53455068</v>
      </c>
      <c r="E157" s="20">
        <v>18859658</v>
      </c>
      <c r="F157" s="20">
        <v>3949616.24</v>
      </c>
      <c r="G157" s="20"/>
      <c r="H157" s="20">
        <v>1.5102987999999999</v>
      </c>
      <c r="I157" s="26"/>
      <c r="J157" s="39"/>
      <c r="K157" s="22"/>
      <c r="L157" s="22"/>
      <c r="M157" s="22"/>
      <c r="O157" s="19"/>
      <c r="U157" s="23"/>
      <c r="V157" s="20"/>
    </row>
    <row r="158" spans="1:22" x14ac:dyDescent="0.25">
      <c r="A158" t="s">
        <v>13</v>
      </c>
      <c r="B158" s="39"/>
      <c r="C158" s="39"/>
      <c r="D158" s="20">
        <v>54314632</v>
      </c>
      <c r="E158" s="20"/>
      <c r="F158" s="20">
        <v>2502759.2000000002</v>
      </c>
      <c r="G158" s="20">
        <v>23238.648000000001</v>
      </c>
      <c r="H158" s="20">
        <v>4.9600391999999998</v>
      </c>
      <c r="I158" s="26"/>
      <c r="J158" s="39"/>
      <c r="K158" s="39"/>
      <c r="L158" s="22"/>
      <c r="M158" s="39"/>
      <c r="O158" s="23"/>
      <c r="U158" s="23"/>
      <c r="V158" s="20"/>
    </row>
    <row r="159" spans="1:22" x14ac:dyDescent="0.25">
      <c r="A159" t="s">
        <v>64</v>
      </c>
      <c r="B159" s="39"/>
      <c r="C159" s="39"/>
      <c r="D159" s="20">
        <v>50173228</v>
      </c>
      <c r="E159" s="20">
        <v>17366084</v>
      </c>
      <c r="F159" s="20"/>
      <c r="G159" s="20"/>
      <c r="H159" s="20">
        <v>35.616424000000002</v>
      </c>
      <c r="I159" s="26"/>
      <c r="J159" s="39"/>
      <c r="K159" s="39"/>
      <c r="L159" s="22"/>
      <c r="M159" s="39"/>
      <c r="O159" s="23"/>
      <c r="Q159">
        <v>6.0199999999999997E-2</v>
      </c>
      <c r="R159">
        <f>LOG10(Q159)</f>
        <v>-1.2204035087421754</v>
      </c>
      <c r="U159" s="23"/>
      <c r="V159" s="20"/>
    </row>
    <row r="160" spans="1:22" x14ac:dyDescent="0.25">
      <c r="A160" t="s">
        <v>65</v>
      </c>
      <c r="B160" s="39"/>
      <c r="C160" s="39"/>
      <c r="D160" s="20">
        <v>47580956</v>
      </c>
      <c r="E160" s="20"/>
      <c r="F160" s="20"/>
      <c r="G160" s="20"/>
      <c r="H160" s="20">
        <v>52.905479999999997</v>
      </c>
      <c r="I160" s="26"/>
      <c r="J160" s="39"/>
      <c r="K160" s="39"/>
      <c r="L160" s="22"/>
      <c r="M160" s="39"/>
      <c r="O160" s="23"/>
      <c r="Q160">
        <v>8.9999999999999998E-4</v>
      </c>
      <c r="R160">
        <f t="shared" ref="R160:R162" si="96">LOG10(Q160)</f>
        <v>-3.0457574905606752</v>
      </c>
      <c r="U160" s="23"/>
      <c r="V160" s="20"/>
    </row>
    <row r="161" spans="1:22" x14ac:dyDescent="0.25">
      <c r="A161" s="21" t="s">
        <v>3</v>
      </c>
      <c r="B161" s="42"/>
      <c r="C161" s="42"/>
      <c r="D161" s="67">
        <f t="shared" ref="D161" si="97">AVERAGE(D157:D160)</f>
        <v>51380971</v>
      </c>
      <c r="E161" s="67">
        <f>AVERAGE(E157:E160)</f>
        <v>18112871</v>
      </c>
      <c r="F161" s="43">
        <f>AVERAGE(F157:F160)</f>
        <v>3226187.72</v>
      </c>
      <c r="G161" s="43">
        <f t="shared" ref="G161:H161" si="98">AVERAGE(G157:G160)</f>
        <v>23238.648000000001</v>
      </c>
      <c r="H161" s="42">
        <f t="shared" si="98"/>
        <v>23.748060500000001</v>
      </c>
      <c r="I161" s="42"/>
      <c r="J161" s="42"/>
      <c r="K161" s="42"/>
      <c r="L161" s="42"/>
      <c r="M161" s="42"/>
      <c r="O161" s="23"/>
      <c r="Q161">
        <v>7.8794000000000004</v>
      </c>
      <c r="R161">
        <f t="shared" si="96"/>
        <v>0.89649314812279424</v>
      </c>
      <c r="U161" s="23"/>
      <c r="V161" s="20"/>
    </row>
    <row r="162" spans="1:22" x14ac:dyDescent="0.25">
      <c r="A162" s="21" t="s">
        <v>66</v>
      </c>
      <c r="B162" s="42"/>
      <c r="C162" s="42"/>
      <c r="D162" s="67">
        <f t="shared" ref="D162" si="99">STDEV(D157:D160)</f>
        <v>3098763.3222843376</v>
      </c>
      <c r="E162" s="67">
        <f>STDEV(E157:E160)</f>
        <v>1056116.3036039164</v>
      </c>
      <c r="F162" s="43">
        <f>STDEV(F157:F160)</f>
        <v>1023082.424391498</v>
      </c>
      <c r="G162" s="43" t="e">
        <f t="shared" ref="G162:H162" si="100">STDEV(G157:G160)</f>
        <v>#DIV/0!</v>
      </c>
      <c r="H162" s="42">
        <f t="shared" si="100"/>
        <v>24.755611847702685</v>
      </c>
      <c r="I162" s="42"/>
      <c r="J162" s="42"/>
      <c r="K162" s="42"/>
      <c r="L162" s="42"/>
      <c r="M162" s="42"/>
      <c r="O162" s="23"/>
      <c r="Q162">
        <v>11.37</v>
      </c>
      <c r="R162">
        <f t="shared" si="96"/>
        <v>1.0557604646877348</v>
      </c>
    </row>
    <row r="163" spans="1:22" x14ac:dyDescent="0.25">
      <c r="A163" s="48" t="s">
        <v>67</v>
      </c>
      <c r="B163" s="26"/>
      <c r="C163" s="49"/>
      <c r="D163" s="50">
        <f>D161-$M$164*$C$2/D156</f>
        <v>51380948.299999997</v>
      </c>
      <c r="E163" s="50">
        <f t="shared" ref="E163:H163" si="101">E161-$M$164*$C$2/E156</f>
        <v>18112868.73</v>
      </c>
      <c r="F163" s="50">
        <f t="shared" si="101"/>
        <v>3226187.4930000002</v>
      </c>
      <c r="G163" s="50">
        <f t="shared" si="101"/>
        <v>23238.6253</v>
      </c>
      <c r="H163" s="50">
        <f t="shared" si="101"/>
        <v>23.745790500000002</v>
      </c>
      <c r="I163" s="49"/>
      <c r="J163" s="26"/>
      <c r="K163" s="51"/>
      <c r="L163" s="51"/>
      <c r="M163" s="52" t="s">
        <v>68</v>
      </c>
      <c r="O163" s="23"/>
    </row>
    <row r="164" spans="1:22" x14ac:dyDescent="0.25">
      <c r="A164" s="21" t="s">
        <v>70</v>
      </c>
      <c r="B164" s="26"/>
      <c r="C164" s="51"/>
      <c r="D164" s="68">
        <f t="shared" ref="D164:H164" si="102">D163*D156</f>
        <v>51380948300</v>
      </c>
      <c r="E164" s="68">
        <f t="shared" si="102"/>
        <v>181128687300</v>
      </c>
      <c r="F164" s="54">
        <f t="shared" si="102"/>
        <v>322618749300</v>
      </c>
      <c r="G164" s="54">
        <f t="shared" si="102"/>
        <v>23238625300</v>
      </c>
      <c r="H164" s="51">
        <f t="shared" si="102"/>
        <v>237457905.00000003</v>
      </c>
      <c r="I164" s="51"/>
      <c r="J164" s="51"/>
      <c r="K164" s="51"/>
      <c r="L164" s="51"/>
      <c r="M164" s="20">
        <v>227</v>
      </c>
      <c r="O164" s="23"/>
    </row>
    <row r="165" spans="1:22" x14ac:dyDescent="0.25">
      <c r="A165" s="21" t="s">
        <v>71</v>
      </c>
      <c r="B165" s="22"/>
      <c r="C165" s="22"/>
      <c r="D165" s="69"/>
      <c r="E165" s="69"/>
      <c r="H165" s="22"/>
      <c r="I165" s="22"/>
      <c r="J165" s="22"/>
      <c r="K165" s="22"/>
      <c r="L165" s="22"/>
      <c r="M165" s="22"/>
      <c r="O165" s="23"/>
    </row>
    <row r="166" spans="1:22" x14ac:dyDescent="0.25">
      <c r="A166" s="21" t="s">
        <v>72</v>
      </c>
      <c r="B166" s="62"/>
      <c r="C166" s="63"/>
      <c r="D166" s="70">
        <f>0.0014*D164</f>
        <v>71933327.620000005</v>
      </c>
      <c r="E166" s="70">
        <f t="shared" ref="E166:H166" si="103">0.0014*E164</f>
        <v>253580162.22</v>
      </c>
      <c r="F166" s="70">
        <f t="shared" si="103"/>
        <v>451666249.01999998</v>
      </c>
      <c r="G166" s="70">
        <f t="shared" si="103"/>
        <v>32534075.419999998</v>
      </c>
      <c r="H166" s="70">
        <f t="shared" si="103"/>
        <v>332441.06700000004</v>
      </c>
      <c r="I166" s="63"/>
      <c r="J166" s="62"/>
      <c r="K166" s="62"/>
      <c r="L166" s="62"/>
      <c r="M166" s="62"/>
      <c r="O166" s="23"/>
    </row>
    <row r="167" spans="1:22" x14ac:dyDescent="0.25">
      <c r="O167" s="23"/>
    </row>
    <row r="168" spans="1:22" ht="15.75" thickBot="1" x14ac:dyDescent="0.3">
      <c r="A168" s="21" t="s">
        <v>74</v>
      </c>
      <c r="O168" s="23"/>
    </row>
    <row r="169" spans="1:22" x14ac:dyDescent="0.25">
      <c r="C169" s="73" t="s">
        <v>75</v>
      </c>
      <c r="D169" s="74" t="s">
        <v>76</v>
      </c>
      <c r="O169" s="23"/>
    </row>
    <row r="170" spans="1:22" x14ac:dyDescent="0.25">
      <c r="B170" s="20"/>
      <c r="C170" s="117">
        <f>D163</f>
        <v>51380948.299999997</v>
      </c>
      <c r="D170" s="118">
        <v>250000</v>
      </c>
      <c r="F170" s="20"/>
      <c r="G170" s="20"/>
      <c r="H170" s="20"/>
      <c r="O170" s="23"/>
    </row>
    <row r="171" spans="1:22" x14ac:dyDescent="0.25">
      <c r="B171" s="20"/>
      <c r="C171" s="75">
        <f>E163</f>
        <v>18112868.73</v>
      </c>
      <c r="D171" s="76">
        <v>25000</v>
      </c>
      <c r="F171" s="20"/>
      <c r="G171" s="20"/>
      <c r="H171" s="20"/>
      <c r="L171" s="69"/>
      <c r="O171" s="23"/>
    </row>
    <row r="172" spans="1:22" x14ac:dyDescent="0.25">
      <c r="B172" s="20"/>
      <c r="C172" s="77">
        <f>F163</f>
        <v>3226187.4930000002</v>
      </c>
      <c r="D172" s="76">
        <v>2500</v>
      </c>
      <c r="F172" s="20"/>
      <c r="G172" s="20"/>
      <c r="H172" s="20"/>
      <c r="O172" s="23"/>
    </row>
    <row r="173" spans="1:22" x14ac:dyDescent="0.25">
      <c r="B173" s="20"/>
      <c r="C173" s="77">
        <f>G163</f>
        <v>23238.6253</v>
      </c>
      <c r="D173" s="78">
        <v>250</v>
      </c>
      <c r="F173" s="20"/>
      <c r="G173" s="20"/>
      <c r="H173" s="20"/>
      <c r="O173" s="23"/>
    </row>
    <row r="174" spans="1:22" ht="15.75" thickBot="1" x14ac:dyDescent="0.3">
      <c r="B174" s="43"/>
      <c r="C174" s="79"/>
      <c r="D174" s="80"/>
      <c r="F174" s="20"/>
      <c r="G174" s="20"/>
      <c r="H174" s="20"/>
      <c r="O174" s="23"/>
    </row>
    <row r="175" spans="1:22" x14ac:dyDescent="0.25">
      <c r="C175" s="43"/>
      <c r="D175" s="21"/>
      <c r="F175" s="20"/>
      <c r="G175" s="20"/>
      <c r="H175" s="20"/>
      <c r="O175" s="23"/>
    </row>
    <row r="176" spans="1:22" x14ac:dyDescent="0.25">
      <c r="C176" s="20"/>
      <c r="D176" s="81"/>
      <c r="F176" s="20"/>
      <c r="G176" s="20"/>
      <c r="H176" s="20"/>
      <c r="O176" s="23"/>
    </row>
    <row r="177" spans="1:15" x14ac:dyDescent="0.25">
      <c r="C177" s="20"/>
      <c r="D177" s="81"/>
      <c r="F177" s="20"/>
      <c r="G177" s="20"/>
      <c r="H177" s="20"/>
      <c r="O177" s="23"/>
    </row>
    <row r="178" spans="1:15" x14ac:dyDescent="0.25">
      <c r="C178" s="33"/>
      <c r="D178" s="81"/>
      <c r="F178" s="20"/>
      <c r="G178" s="20"/>
      <c r="H178" s="20"/>
      <c r="O178" s="23"/>
    </row>
    <row r="179" spans="1:15" x14ac:dyDescent="0.25">
      <c r="A179" s="23"/>
      <c r="B179" s="20"/>
      <c r="C179" s="20"/>
      <c r="D179" s="20"/>
      <c r="O179" s="23"/>
    </row>
    <row r="180" spans="1:15" x14ac:dyDescent="0.25">
      <c r="A180" s="29" t="s">
        <v>0</v>
      </c>
      <c r="B180" s="29"/>
      <c r="C180" s="29"/>
      <c r="D180" s="29"/>
      <c r="E180" s="29"/>
      <c r="F180" s="29"/>
      <c r="G180" s="29"/>
      <c r="H180" s="29"/>
      <c r="I180" s="29"/>
      <c r="J180" s="29"/>
      <c r="K180" s="29"/>
      <c r="L180" s="29"/>
      <c r="M180" s="29"/>
      <c r="O180" s="23"/>
    </row>
    <row r="181" spans="1:15" x14ac:dyDescent="0.25">
      <c r="A181" s="33"/>
      <c r="B181" s="34">
        <v>10</v>
      </c>
      <c r="C181" s="35">
        <v>100</v>
      </c>
      <c r="D181" s="35">
        <v>1000</v>
      </c>
      <c r="E181" s="35">
        <v>10000</v>
      </c>
      <c r="F181" s="35">
        <v>100000</v>
      </c>
      <c r="G181" s="34">
        <v>1000000</v>
      </c>
      <c r="H181" s="34">
        <v>10000000</v>
      </c>
      <c r="I181" s="34">
        <v>100000000</v>
      </c>
      <c r="J181" s="34">
        <v>1000000000</v>
      </c>
      <c r="K181" s="34">
        <v>10000000000</v>
      </c>
      <c r="L181" s="34">
        <v>100000000000</v>
      </c>
      <c r="M181" s="34"/>
      <c r="O181" s="23"/>
    </row>
    <row r="182" spans="1:15" x14ac:dyDescent="0.25">
      <c r="A182" t="s">
        <v>12</v>
      </c>
      <c r="B182" s="39"/>
      <c r="C182" s="20">
        <v>329799.64</v>
      </c>
      <c r="D182" s="20">
        <v>24247.758000000002</v>
      </c>
      <c r="E182" s="20">
        <v>3079.4443999999999</v>
      </c>
      <c r="F182" s="20">
        <v>305.01112000000001</v>
      </c>
      <c r="G182" s="20">
        <v>4.3308792</v>
      </c>
      <c r="H182" s="39"/>
      <c r="I182" s="26"/>
      <c r="J182" s="39"/>
      <c r="K182" s="22"/>
      <c r="L182" s="22"/>
      <c r="M182" s="22"/>
    </row>
    <row r="183" spans="1:15" x14ac:dyDescent="0.25">
      <c r="A183" t="s">
        <v>13</v>
      </c>
      <c r="B183" s="39"/>
      <c r="C183" s="20">
        <v>320262.93599999999</v>
      </c>
      <c r="D183" s="20">
        <v>23684.4588</v>
      </c>
      <c r="E183" s="20">
        <v>2000.71192</v>
      </c>
      <c r="F183" s="20">
        <v>295.34884</v>
      </c>
      <c r="G183" s="20">
        <v>7.6054535999999997</v>
      </c>
      <c r="H183" s="39"/>
      <c r="I183" s="26"/>
      <c r="J183" s="39"/>
      <c r="K183" s="39"/>
      <c r="L183" s="22"/>
      <c r="M183" s="39"/>
    </row>
    <row r="184" spans="1:15" x14ac:dyDescent="0.25">
      <c r="A184" t="s">
        <v>64</v>
      </c>
      <c r="B184" s="39"/>
      <c r="C184" s="20">
        <v>426547.93599999999</v>
      </c>
      <c r="D184" s="20">
        <v>36610.404000000002</v>
      </c>
      <c r="E184" s="20">
        <v>2650.2964000000002</v>
      </c>
      <c r="F184" s="20">
        <v>396.87387999999999</v>
      </c>
      <c r="G184" s="20">
        <v>8.0996275999999998</v>
      </c>
      <c r="H184" s="39"/>
      <c r="I184" s="26"/>
      <c r="J184" s="39"/>
      <c r="K184" s="39"/>
      <c r="L184" s="22"/>
      <c r="M184" s="39"/>
    </row>
    <row r="185" spans="1:15" x14ac:dyDescent="0.25">
      <c r="A185" t="s">
        <v>65</v>
      </c>
      <c r="B185" s="39"/>
      <c r="C185" s="20">
        <v>223466.2</v>
      </c>
      <c r="D185" s="20">
        <v>23374.745999999999</v>
      </c>
      <c r="E185" s="20"/>
      <c r="F185" s="20">
        <v>674.44903999999997</v>
      </c>
      <c r="G185" s="20">
        <v>8.0291899999999998</v>
      </c>
      <c r="H185" s="39"/>
      <c r="I185" s="26"/>
      <c r="J185" s="39"/>
      <c r="K185" s="39"/>
      <c r="L185" s="22"/>
      <c r="M185" s="39"/>
    </row>
    <row r="186" spans="1:15" x14ac:dyDescent="0.25">
      <c r="A186" s="21" t="s">
        <v>3</v>
      </c>
      <c r="B186" s="42"/>
      <c r="C186" s="67">
        <f t="shared" ref="C186:D186" si="104">AVERAGE(C182:C185)</f>
        <v>325019.17800000001</v>
      </c>
      <c r="D186" s="67">
        <f t="shared" si="104"/>
        <v>26979.341700000001</v>
      </c>
      <c r="E186" s="67">
        <f>AVERAGE(E182:E185)</f>
        <v>2576.8175733333333</v>
      </c>
      <c r="F186" s="43">
        <f>AVERAGE(F182:F185)</f>
        <v>417.92071999999996</v>
      </c>
      <c r="G186" s="42">
        <f t="shared" ref="G186" si="105">AVERAGE(G182:G185)</f>
        <v>7.0162876000000001</v>
      </c>
      <c r="H186" s="42"/>
      <c r="I186" s="42"/>
      <c r="J186" s="42"/>
      <c r="K186" s="42"/>
      <c r="L186" s="42"/>
      <c r="M186" s="42"/>
    </row>
    <row r="187" spans="1:15" x14ac:dyDescent="0.25">
      <c r="A187" s="21" t="s">
        <v>66</v>
      </c>
      <c r="B187" s="42"/>
      <c r="C187" s="67">
        <f t="shared" ref="C187:D187" si="106">STDEV(C182:C185)</f>
        <v>82999.137940476983</v>
      </c>
      <c r="D187" s="67">
        <f t="shared" si="106"/>
        <v>6430.8701853315333</v>
      </c>
      <c r="E187" s="67">
        <f>STDEV(E182:E185)</f>
        <v>543.10707445951095</v>
      </c>
      <c r="F187" s="43">
        <f>STDEV(F182:F185)</f>
        <v>177.03313435145648</v>
      </c>
      <c r="G187" s="42">
        <f t="shared" ref="G187" si="107">STDEV(G182:G185)</f>
        <v>1.8035272549342776</v>
      </c>
      <c r="H187" s="42"/>
      <c r="I187" s="42"/>
      <c r="J187" s="42"/>
      <c r="K187" s="42"/>
      <c r="L187" s="42"/>
      <c r="M187" s="42"/>
    </row>
    <row r="188" spans="1:15" x14ac:dyDescent="0.25">
      <c r="A188" s="48" t="s">
        <v>67</v>
      </c>
      <c r="B188" s="26"/>
      <c r="C188" s="50">
        <f>C186-$M$86*$C$2/C181</f>
        <v>322669.17800000001</v>
      </c>
      <c r="D188" s="50">
        <f t="shared" ref="D188:G188" si="108">D186-$M$86*$C$2/D181</f>
        <v>26744.341700000001</v>
      </c>
      <c r="E188" s="50">
        <f t="shared" si="108"/>
        <v>2553.3175733333333</v>
      </c>
      <c r="F188" s="50">
        <f t="shared" si="108"/>
        <v>415.57071999999994</v>
      </c>
      <c r="G188" s="49">
        <f t="shared" si="108"/>
        <v>6.7812875999999997</v>
      </c>
      <c r="H188" s="49"/>
      <c r="I188" s="49"/>
      <c r="J188" s="26"/>
      <c r="K188" s="51"/>
      <c r="L188" s="51"/>
      <c r="M188" s="52" t="s">
        <v>68</v>
      </c>
    </row>
    <row r="189" spans="1:15" x14ac:dyDescent="0.25">
      <c r="A189" s="21" t="s">
        <v>70</v>
      </c>
      <c r="B189" s="26"/>
      <c r="C189" s="68">
        <f t="shared" ref="C189:G189" si="109">C188*C181</f>
        <v>32266917.800000001</v>
      </c>
      <c r="D189" s="68">
        <f t="shared" si="109"/>
        <v>26744341.699999999</v>
      </c>
      <c r="E189" s="68">
        <f t="shared" si="109"/>
        <v>25533175.733333334</v>
      </c>
      <c r="F189" s="54">
        <f t="shared" si="109"/>
        <v>41557071.999999993</v>
      </c>
      <c r="G189" s="51">
        <f t="shared" si="109"/>
        <v>6781287.5999999996</v>
      </c>
      <c r="H189" s="51"/>
      <c r="I189" s="51"/>
      <c r="J189" s="51"/>
      <c r="K189" s="51"/>
      <c r="L189" s="51"/>
      <c r="M189" s="20">
        <v>3623</v>
      </c>
    </row>
    <row r="190" spans="1:15" x14ac:dyDescent="0.25">
      <c r="A190" s="21" t="s">
        <v>71</v>
      </c>
      <c r="B190" s="22"/>
      <c r="C190" s="22"/>
      <c r="D190" s="69"/>
      <c r="E190" s="69"/>
      <c r="G190" s="22"/>
      <c r="H190" s="22"/>
      <c r="I190" s="22"/>
      <c r="J190" s="22"/>
      <c r="K190" s="22"/>
      <c r="L190" s="22"/>
      <c r="M190" s="22"/>
    </row>
    <row r="191" spans="1:15" x14ac:dyDescent="0.25">
      <c r="A191" s="21" t="s">
        <v>72</v>
      </c>
      <c r="B191" s="62"/>
      <c r="C191" s="70">
        <f>0.869*C189</f>
        <v>28039951.5682</v>
      </c>
      <c r="D191" s="70">
        <f t="shared" ref="D191:G191" si="110">0.869*D189</f>
        <v>23240832.9373</v>
      </c>
      <c r="E191" s="70">
        <f t="shared" si="110"/>
        <v>22188329.712266669</v>
      </c>
      <c r="F191" s="70">
        <f t="shared" si="110"/>
        <v>36113095.567999996</v>
      </c>
      <c r="G191" s="70">
        <f t="shared" si="110"/>
        <v>5892938.9243999999</v>
      </c>
      <c r="H191" s="70"/>
      <c r="I191" s="63"/>
      <c r="J191" s="62"/>
      <c r="K191" s="62"/>
      <c r="L191" s="62"/>
      <c r="M191" s="62"/>
    </row>
    <row r="193" spans="1:12" ht="15.75" thickBot="1" x14ac:dyDescent="0.3">
      <c r="A193" s="21" t="s">
        <v>74</v>
      </c>
    </row>
    <row r="194" spans="1:12" x14ac:dyDescent="0.25">
      <c r="C194" s="73" t="s">
        <v>75</v>
      </c>
      <c r="D194" s="74" t="s">
        <v>76</v>
      </c>
    </row>
    <row r="195" spans="1:12" x14ac:dyDescent="0.25">
      <c r="B195" s="20"/>
      <c r="C195" s="75">
        <f>C188</f>
        <v>322669.17800000001</v>
      </c>
      <c r="D195" s="76">
        <v>280000</v>
      </c>
      <c r="F195" s="20"/>
      <c r="G195" s="20"/>
      <c r="H195" s="20"/>
    </row>
    <row r="196" spans="1:12" x14ac:dyDescent="0.25">
      <c r="B196" s="20"/>
      <c r="C196" s="75">
        <f>D188</f>
        <v>26744.341700000001</v>
      </c>
      <c r="D196" s="76">
        <v>28000</v>
      </c>
      <c r="F196" s="20"/>
      <c r="G196" s="20"/>
      <c r="H196" s="20"/>
      <c r="L196" s="69"/>
    </row>
    <row r="197" spans="1:12" x14ac:dyDescent="0.25">
      <c r="B197" s="20"/>
      <c r="C197" s="77">
        <f>E188</f>
        <v>2553.3175733333333</v>
      </c>
      <c r="D197" s="76">
        <v>2800</v>
      </c>
      <c r="F197" s="20"/>
      <c r="G197" s="20"/>
      <c r="H197" s="20"/>
    </row>
    <row r="198" spans="1:12" x14ac:dyDescent="0.25">
      <c r="B198" s="20"/>
      <c r="C198" s="77">
        <f>F188</f>
        <v>415.57071999999994</v>
      </c>
      <c r="D198" s="78">
        <v>280</v>
      </c>
      <c r="F198" s="20"/>
      <c r="G198" s="20"/>
      <c r="H198" s="20"/>
    </row>
    <row r="199" spans="1:12" ht="15.75" thickBot="1" x14ac:dyDescent="0.3">
      <c r="B199" s="43"/>
      <c r="C199" s="79"/>
      <c r="D199" s="80"/>
      <c r="F199" s="20"/>
      <c r="G199" s="20"/>
      <c r="H199" s="20"/>
    </row>
    <row r="200" spans="1:12" x14ac:dyDescent="0.25">
      <c r="C200" s="43"/>
      <c r="D200" s="21"/>
      <c r="F200" s="20"/>
      <c r="G200" s="20"/>
      <c r="H200" s="20"/>
    </row>
    <row r="201" spans="1:12" x14ac:dyDescent="0.25">
      <c r="C201" s="20"/>
      <c r="D201" s="81"/>
      <c r="F201" s="20"/>
      <c r="G201" s="20"/>
      <c r="H201" s="20"/>
    </row>
    <row r="202" spans="1:12" x14ac:dyDescent="0.25">
      <c r="C202" s="20"/>
      <c r="D202" s="81"/>
      <c r="F202" s="20"/>
      <c r="G202" s="20"/>
      <c r="H202" s="20"/>
    </row>
    <row r="203" spans="1:12" x14ac:dyDescent="0.25">
      <c r="A203" s="23"/>
      <c r="B203" s="20"/>
      <c r="C203" s="20"/>
      <c r="D203" s="20"/>
      <c r="E203" s="20"/>
      <c r="F203" s="20"/>
      <c r="G203" s="20"/>
      <c r="H203" s="20"/>
    </row>
    <row r="206" spans="1:12" x14ac:dyDescent="0.25">
      <c r="A206" s="19"/>
      <c r="B206" s="20"/>
      <c r="C206" s="20"/>
      <c r="D206" s="20"/>
      <c r="E206" s="20"/>
      <c r="F206" s="20"/>
      <c r="G206" s="20"/>
      <c r="H206" s="20"/>
      <c r="I206" s="20"/>
    </row>
    <row r="207" spans="1:12" x14ac:dyDescent="0.25">
      <c r="A207" s="23"/>
      <c r="B207" s="20"/>
      <c r="C207" s="20"/>
      <c r="D207" s="20"/>
      <c r="E207" s="20"/>
      <c r="F207" s="20"/>
      <c r="G207" s="20"/>
      <c r="H207" s="20"/>
      <c r="I207" s="20"/>
    </row>
    <row r="208" spans="1:12" x14ac:dyDescent="0.25">
      <c r="A208" s="23"/>
      <c r="B208" s="20"/>
      <c r="C208" s="20"/>
      <c r="D208" s="20"/>
      <c r="E208" s="20"/>
      <c r="F208" s="20"/>
      <c r="G208" s="20"/>
      <c r="H208" s="20"/>
      <c r="I208" s="20"/>
    </row>
    <row r="209" spans="1:9" x14ac:dyDescent="0.25">
      <c r="A209" s="23"/>
      <c r="B209" s="20"/>
      <c r="C209" s="20"/>
      <c r="D209" s="20"/>
      <c r="E209" s="20"/>
      <c r="F209" s="20"/>
      <c r="G209" s="20"/>
      <c r="H209" s="20"/>
      <c r="I209" s="20"/>
    </row>
    <row r="210" spans="1:9" x14ac:dyDescent="0.25">
      <c r="A210" s="23"/>
      <c r="B210" s="20"/>
      <c r="C210" s="20"/>
      <c r="D210" s="20"/>
      <c r="E210" s="20"/>
      <c r="F210" s="20"/>
      <c r="G210" s="20"/>
      <c r="H210" s="20"/>
      <c r="I210" s="20"/>
    </row>
    <row r="211" spans="1:9" x14ac:dyDescent="0.25">
      <c r="A211" s="23"/>
      <c r="B211" s="20"/>
      <c r="C211" s="20"/>
      <c r="D211" s="20"/>
      <c r="E211" s="20"/>
      <c r="F211" s="20"/>
      <c r="G211" s="20"/>
      <c r="H211" s="20"/>
      <c r="I211" s="20"/>
    </row>
    <row r="212" spans="1:9" x14ac:dyDescent="0.25">
      <c r="A212" s="23"/>
      <c r="B212" s="20"/>
      <c r="C212" s="20"/>
      <c r="D212" s="20"/>
      <c r="E212" s="20"/>
      <c r="F212" s="20"/>
      <c r="G212" s="20"/>
      <c r="H212" s="20"/>
      <c r="I212" s="20"/>
    </row>
    <row r="213" spans="1:9" x14ac:dyDescent="0.25">
      <c r="A213" s="23"/>
      <c r="B213" s="20"/>
      <c r="C213" s="20"/>
      <c r="D213" s="20"/>
      <c r="E213" s="20"/>
      <c r="F213" s="20"/>
      <c r="G213" s="20"/>
      <c r="H213" s="20"/>
      <c r="I213" s="20"/>
    </row>
    <row r="214" spans="1:9" x14ac:dyDescent="0.25">
      <c r="A214" s="23"/>
      <c r="B214" s="20"/>
      <c r="C214" s="20"/>
      <c r="D214" s="20"/>
      <c r="E214" s="20"/>
      <c r="F214" s="20"/>
      <c r="G214" s="20"/>
      <c r="H214" s="20"/>
      <c r="I214" s="20"/>
    </row>
    <row r="215" spans="1:9" x14ac:dyDescent="0.25">
      <c r="A215" s="23"/>
      <c r="B215" s="20"/>
      <c r="C215" s="20"/>
      <c r="D215" s="20"/>
      <c r="E215" s="20"/>
      <c r="F215" s="20"/>
      <c r="G215" s="20"/>
      <c r="H215" s="20"/>
      <c r="I215" s="20"/>
    </row>
    <row r="216" spans="1:9" x14ac:dyDescent="0.25">
      <c r="A216" s="23"/>
      <c r="B216" s="20"/>
      <c r="C216" s="20"/>
      <c r="D216" s="20"/>
      <c r="E216" s="20"/>
      <c r="F216" s="20"/>
      <c r="G216" s="20"/>
      <c r="H216" s="20"/>
      <c r="I216" s="20"/>
    </row>
    <row r="217" spans="1:9" x14ac:dyDescent="0.25">
      <c r="A217" s="23"/>
      <c r="B217" s="20"/>
      <c r="C217" s="20"/>
      <c r="D217" s="20"/>
      <c r="E217" s="20"/>
      <c r="F217" s="20"/>
      <c r="G217" s="20"/>
      <c r="H217" s="20"/>
      <c r="I217" s="20"/>
    </row>
    <row r="218" spans="1:9" x14ac:dyDescent="0.25">
      <c r="A218" s="23"/>
      <c r="B218" s="20"/>
      <c r="C218" s="20"/>
      <c r="D218" s="20"/>
      <c r="E218" s="20"/>
      <c r="F218" s="20"/>
      <c r="G218" s="20"/>
      <c r="H218" s="20"/>
      <c r="I218" s="20"/>
    </row>
    <row r="219" spans="1:9" x14ac:dyDescent="0.25">
      <c r="A219" s="23"/>
      <c r="B219" s="20"/>
      <c r="C219" s="20"/>
      <c r="D219" s="20"/>
      <c r="E219" s="20"/>
      <c r="F219" s="20"/>
      <c r="G219" s="20"/>
      <c r="H219" s="20"/>
      <c r="I219" s="20"/>
    </row>
    <row r="220" spans="1:9" x14ac:dyDescent="0.25">
      <c r="A220" s="23"/>
      <c r="B220" s="20"/>
      <c r="C220" s="20"/>
      <c r="D220" s="20"/>
      <c r="E220" s="20"/>
      <c r="F220" s="20"/>
      <c r="G220" s="20"/>
      <c r="H220" s="20"/>
      <c r="I220" s="20"/>
    </row>
    <row r="221" spans="1:9" x14ac:dyDescent="0.25">
      <c r="A221" s="23"/>
      <c r="B221" s="20"/>
      <c r="C221" s="20"/>
      <c r="D221" s="20"/>
      <c r="E221" s="20"/>
      <c r="F221" s="20"/>
      <c r="G221" s="20"/>
      <c r="H221" s="20"/>
      <c r="I221" s="20"/>
    </row>
    <row r="222" spans="1:9" x14ac:dyDescent="0.25">
      <c r="A222" s="23"/>
      <c r="B222" s="20"/>
      <c r="C222" s="20"/>
      <c r="D222" s="20"/>
      <c r="E222" s="20"/>
      <c r="F222" s="20"/>
      <c r="G222" s="20"/>
      <c r="H222" s="20"/>
      <c r="I222" s="20"/>
    </row>
    <row r="223" spans="1:9" x14ac:dyDescent="0.25">
      <c r="A223" s="23"/>
      <c r="B223" s="20"/>
      <c r="C223" s="20"/>
      <c r="D223" s="20"/>
      <c r="E223" s="20"/>
      <c r="F223" s="20"/>
      <c r="G223" s="20"/>
      <c r="H223" s="20"/>
      <c r="I223" s="20"/>
    </row>
    <row r="224" spans="1:9" x14ac:dyDescent="0.25">
      <c r="A224" s="23"/>
      <c r="B224" s="20"/>
      <c r="C224" s="20"/>
      <c r="D224" s="20"/>
      <c r="E224" s="20"/>
      <c r="F224" s="20"/>
      <c r="G224" s="20"/>
      <c r="H224" s="20"/>
      <c r="I224" s="20"/>
    </row>
    <row r="225" spans="1:9" x14ac:dyDescent="0.25">
      <c r="A225" s="23"/>
      <c r="B225" s="20"/>
      <c r="C225" s="20"/>
      <c r="D225" s="20"/>
      <c r="E225" s="20"/>
      <c r="F225" s="20"/>
      <c r="G225" s="20"/>
      <c r="H225" s="20"/>
      <c r="I225" s="20"/>
    </row>
    <row r="226" spans="1:9" x14ac:dyDescent="0.25">
      <c r="A226" s="23"/>
      <c r="B226" s="20"/>
      <c r="C226" s="20"/>
      <c r="D226" s="20"/>
      <c r="E226" s="20"/>
      <c r="F226" s="20"/>
      <c r="G226" s="20"/>
      <c r="H226" s="20"/>
      <c r="I226" s="20"/>
    </row>
    <row r="227" spans="1:9" x14ac:dyDescent="0.25">
      <c r="A227" s="23"/>
      <c r="B227" s="20"/>
      <c r="C227" s="20"/>
      <c r="D227" s="20"/>
      <c r="E227" s="20"/>
      <c r="F227" s="20"/>
      <c r="G227" s="20"/>
      <c r="H227" s="20"/>
      <c r="I227" s="20"/>
    </row>
    <row r="228" spans="1:9" x14ac:dyDescent="0.25">
      <c r="A228" s="23"/>
      <c r="B228" s="20"/>
      <c r="C228" s="20"/>
      <c r="D228" s="20"/>
      <c r="E228" s="20"/>
      <c r="F228" s="20"/>
      <c r="G228" s="20"/>
      <c r="H228" s="20"/>
      <c r="I228" s="20"/>
    </row>
    <row r="229" spans="1:9" x14ac:dyDescent="0.25">
      <c r="A229" s="23"/>
      <c r="B229" s="20"/>
      <c r="C229" s="20"/>
      <c r="D229" s="20"/>
      <c r="E229" s="20"/>
      <c r="F229" s="20"/>
      <c r="G229" s="20"/>
      <c r="H229" s="20"/>
      <c r="I229" s="20"/>
    </row>
    <row r="230" spans="1:9" x14ac:dyDescent="0.25">
      <c r="A230" s="23"/>
      <c r="B230" s="20"/>
      <c r="C230" s="20"/>
      <c r="D230" s="20"/>
      <c r="E230" s="20"/>
      <c r="F230" s="20"/>
      <c r="G230" s="20"/>
      <c r="H230" s="20"/>
      <c r="I230" s="20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189"/>
  <sheetViews>
    <sheetView topLeftCell="A76" zoomScale="90" zoomScaleNormal="90" workbookViewId="0">
      <selection activeCell="W145" sqref="W145"/>
    </sheetView>
  </sheetViews>
  <sheetFormatPr defaultRowHeight="15" x14ac:dyDescent="0.25"/>
  <cols>
    <col min="1" max="1" width="14.140625" customWidth="1"/>
    <col min="4" max="4" width="10.85546875" customWidth="1"/>
    <col min="6" max="6" width="10" bestFit="1" customWidth="1"/>
    <col min="10" max="10" width="9.28515625" bestFit="1" customWidth="1"/>
    <col min="11" max="11" width="11.28515625" bestFit="1" customWidth="1"/>
    <col min="12" max="14" width="9.28515625" bestFit="1" customWidth="1"/>
    <col min="15" max="15" width="10.5703125" customWidth="1"/>
  </cols>
  <sheetData>
    <row r="1" spans="1:33" ht="18.75" x14ac:dyDescent="0.3">
      <c r="A1" s="106" t="s">
        <v>79</v>
      </c>
    </row>
    <row r="2" spans="1:33" ht="43.5" customHeight="1" x14ac:dyDescent="0.25">
      <c r="A2" s="109" t="s">
        <v>7</v>
      </c>
      <c r="B2" s="102" t="s">
        <v>96</v>
      </c>
      <c r="F2" s="111" t="s">
        <v>99</v>
      </c>
      <c r="J2" s="102" t="s">
        <v>77</v>
      </c>
      <c r="K2" s="102" t="s">
        <v>101</v>
      </c>
      <c r="L2" s="102" t="s">
        <v>102</v>
      </c>
      <c r="M2" s="102" t="s">
        <v>80</v>
      </c>
    </row>
    <row r="3" spans="1:33" x14ac:dyDescent="0.25">
      <c r="C3" t="s">
        <v>4</v>
      </c>
      <c r="D3" t="s">
        <v>5</v>
      </c>
      <c r="E3" t="s">
        <v>97</v>
      </c>
      <c r="F3" s="21" t="s">
        <v>3</v>
      </c>
      <c r="G3" s="21" t="s">
        <v>100</v>
      </c>
    </row>
    <row r="4" spans="1:33" x14ac:dyDescent="0.25">
      <c r="A4" s="48" t="s">
        <v>78</v>
      </c>
      <c r="B4">
        <v>0</v>
      </c>
      <c r="C4" s="110"/>
      <c r="D4" s="20">
        <v>538.57830000000001</v>
      </c>
      <c r="E4" s="20">
        <v>563.65764999999999</v>
      </c>
      <c r="F4" s="103">
        <f t="shared" ref="F4:F9" si="0">AVERAGE(C4:E4)</f>
        <v>551.117975</v>
      </c>
      <c r="G4" s="104">
        <f>LOG(F4)</f>
        <v>2.7412445759973547</v>
      </c>
      <c r="I4" s="48" t="s">
        <v>98</v>
      </c>
      <c r="J4">
        <v>0</v>
      </c>
      <c r="K4" s="20">
        <v>1793343.0631399998</v>
      </c>
      <c r="L4" s="104">
        <f>LOG(K4)</f>
        <v>6.2536633772236128</v>
      </c>
      <c r="M4" s="104"/>
    </row>
    <row r="5" spans="1:33" x14ac:dyDescent="0.25">
      <c r="A5" s="24" t="s">
        <v>81</v>
      </c>
      <c r="B5">
        <v>10</v>
      </c>
      <c r="C5" s="20">
        <v>601.29</v>
      </c>
      <c r="D5" s="20">
        <v>815.11676</v>
      </c>
      <c r="E5" s="20">
        <v>724.37932999999998</v>
      </c>
      <c r="F5" s="105">
        <f t="shared" si="0"/>
        <v>713.59536333333324</v>
      </c>
      <c r="G5" s="104">
        <f t="shared" ref="G5:G23" si="1">LOG(F5)</f>
        <v>2.8534520194996671</v>
      </c>
      <c r="H5" s="24"/>
      <c r="J5">
        <v>10</v>
      </c>
      <c r="K5" s="20">
        <v>48306.009640000004</v>
      </c>
      <c r="L5" s="104">
        <f t="shared" ref="L5:L9" si="2">LOG(K5)</f>
        <v>4.6840011636942522</v>
      </c>
      <c r="M5" s="104">
        <f>$L$4-L5</f>
        <v>1.5696622135293605</v>
      </c>
    </row>
    <row r="6" spans="1:33" x14ac:dyDescent="0.25">
      <c r="A6" t="s">
        <v>82</v>
      </c>
      <c r="B6">
        <v>20</v>
      </c>
      <c r="C6" s="20">
        <v>589.78705000000002</v>
      </c>
      <c r="D6" s="20">
        <v>707.01350000000002</v>
      </c>
      <c r="E6" s="20">
        <v>708.58954000000006</v>
      </c>
      <c r="F6" s="105">
        <f t="shared" si="0"/>
        <v>668.46336333333329</v>
      </c>
      <c r="G6" s="104">
        <f t="shared" si="1"/>
        <v>2.8250776097458221</v>
      </c>
      <c r="J6">
        <v>20</v>
      </c>
      <c r="K6" s="20">
        <v>500</v>
      </c>
      <c r="L6" s="104">
        <f t="shared" si="2"/>
        <v>2.6989700043360187</v>
      </c>
      <c r="M6" s="104">
        <f t="shared" ref="M6:M9" si="3">$L$4-L6</f>
        <v>3.554693372887594</v>
      </c>
    </row>
    <row r="7" spans="1:33" x14ac:dyDescent="0.25">
      <c r="A7" t="s">
        <v>83</v>
      </c>
      <c r="B7">
        <v>30</v>
      </c>
      <c r="C7" s="20">
        <v>481.60775999999998</v>
      </c>
      <c r="D7" s="20">
        <v>691.18395999999996</v>
      </c>
      <c r="E7" s="20">
        <v>582.90314000000001</v>
      </c>
      <c r="F7" s="105">
        <f t="shared" si="0"/>
        <v>585.23162000000002</v>
      </c>
      <c r="G7" s="104">
        <f t="shared" si="1"/>
        <v>2.7673277829702441</v>
      </c>
      <c r="J7">
        <v>30</v>
      </c>
      <c r="K7" s="39">
        <v>10</v>
      </c>
      <c r="L7" s="104">
        <f t="shared" si="2"/>
        <v>1</v>
      </c>
      <c r="M7" s="104">
        <f t="shared" si="3"/>
        <v>5.2536633772236128</v>
      </c>
    </row>
    <row r="8" spans="1:33" x14ac:dyDescent="0.25">
      <c r="A8" t="s">
        <v>84</v>
      </c>
      <c r="B8">
        <v>50</v>
      </c>
      <c r="C8" s="20">
        <v>656.70839999999998</v>
      </c>
      <c r="D8" s="20">
        <v>770.21789999999999</v>
      </c>
      <c r="E8" s="20">
        <v>626.18664999999999</v>
      </c>
      <c r="F8" s="105">
        <f t="shared" si="0"/>
        <v>684.37098333333336</v>
      </c>
      <c r="G8" s="104">
        <f t="shared" si="1"/>
        <v>2.8352915875941291</v>
      </c>
      <c r="J8">
        <v>50</v>
      </c>
      <c r="K8" s="39">
        <v>10</v>
      </c>
      <c r="L8" s="104">
        <f t="shared" si="2"/>
        <v>1</v>
      </c>
      <c r="M8" s="104">
        <f t="shared" si="3"/>
        <v>5.2536633772236128</v>
      </c>
    </row>
    <row r="9" spans="1:33" x14ac:dyDescent="0.25">
      <c r="A9" t="s">
        <v>85</v>
      </c>
      <c r="B9">
        <v>100</v>
      </c>
      <c r="C9" s="20">
        <v>619.05190000000005</v>
      </c>
      <c r="D9" s="20">
        <v>679.59753000000001</v>
      </c>
      <c r="E9" s="20">
        <v>636.53394000000003</v>
      </c>
      <c r="F9" s="105">
        <f t="shared" si="0"/>
        <v>645.06112333333328</v>
      </c>
      <c r="G9" s="104">
        <f t="shared" si="1"/>
        <v>2.8096008685401825</v>
      </c>
      <c r="J9">
        <v>100</v>
      </c>
      <c r="K9" s="39">
        <v>10</v>
      </c>
      <c r="L9" s="104">
        <f t="shared" si="2"/>
        <v>1</v>
      </c>
      <c r="M9" s="104">
        <f t="shared" si="3"/>
        <v>5.2536633772236128</v>
      </c>
    </row>
    <row r="10" spans="1:33" x14ac:dyDescent="0.25">
      <c r="F10" s="25"/>
      <c r="G10" s="104"/>
      <c r="K10" s="20"/>
      <c r="L10" s="108"/>
      <c r="M10" s="104"/>
    </row>
    <row r="11" spans="1:33" x14ac:dyDescent="0.25">
      <c r="A11" s="48" t="s">
        <v>78</v>
      </c>
      <c r="B11">
        <v>0</v>
      </c>
      <c r="C11" s="110"/>
      <c r="D11" s="20">
        <v>549.20129999999995</v>
      </c>
      <c r="E11" s="20">
        <v>447.78460000000001</v>
      </c>
      <c r="F11" s="103">
        <f>AVERAGE(C11:E11)</f>
        <v>498.49294999999995</v>
      </c>
      <c r="G11" s="104">
        <f t="shared" si="1"/>
        <v>2.6976590206261135</v>
      </c>
      <c r="I11" s="48" t="s">
        <v>98</v>
      </c>
      <c r="J11">
        <v>0</v>
      </c>
      <c r="K11" s="20">
        <v>1793343.0631399998</v>
      </c>
      <c r="L11" s="104">
        <f>LOG(K11)</f>
        <v>6.2536633772236128</v>
      </c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</row>
    <row r="12" spans="1:33" x14ac:dyDescent="0.25">
      <c r="A12" s="24" t="s">
        <v>95</v>
      </c>
      <c r="B12">
        <v>10</v>
      </c>
      <c r="C12" s="20">
        <v>554.82420000000002</v>
      </c>
      <c r="D12" s="20">
        <v>830.43395999999996</v>
      </c>
      <c r="E12" s="20">
        <v>615.18230000000005</v>
      </c>
      <c r="F12" s="103">
        <f t="shared" ref="F12:F23" si="4">AVERAGE(C12:E12)</f>
        <v>666.81348666666656</v>
      </c>
      <c r="G12" s="104">
        <f t="shared" si="1"/>
        <v>2.8240043750877009</v>
      </c>
      <c r="J12">
        <v>10</v>
      </c>
      <c r="K12" s="20">
        <v>87654.871140000003</v>
      </c>
      <c r="L12" s="104">
        <f t="shared" ref="L12:L16" si="5">LOG(K12)</f>
        <v>4.9427760556316409</v>
      </c>
      <c r="M12" s="104">
        <f>$L$11-L12</f>
        <v>1.3108873215919719</v>
      </c>
    </row>
    <row r="13" spans="1:33" x14ac:dyDescent="0.25">
      <c r="A13" t="s">
        <v>91</v>
      </c>
      <c r="B13">
        <v>20</v>
      </c>
      <c r="C13" s="20">
        <v>591.64197000000001</v>
      </c>
      <c r="D13" s="20">
        <v>869.63739999999996</v>
      </c>
      <c r="E13" s="20">
        <v>612.33887000000004</v>
      </c>
      <c r="F13" s="103">
        <f t="shared" si="4"/>
        <v>691.20607999999993</v>
      </c>
      <c r="G13" s="104">
        <f t="shared" si="1"/>
        <v>2.8396075496369777</v>
      </c>
      <c r="J13">
        <v>20</v>
      </c>
      <c r="K13" s="20">
        <v>579.69908999999996</v>
      </c>
      <c r="L13" s="104">
        <f t="shared" si="5"/>
        <v>2.7632026186245429</v>
      </c>
      <c r="M13" s="104">
        <f t="shared" ref="M13:M16" si="6">$L$11-L13</f>
        <v>3.4904607585990699</v>
      </c>
    </row>
    <row r="14" spans="1:33" x14ac:dyDescent="0.25">
      <c r="A14" t="s">
        <v>92</v>
      </c>
      <c r="B14">
        <v>30</v>
      </c>
      <c r="C14" s="20">
        <v>628.15436</v>
      </c>
      <c r="D14" s="20">
        <v>735.47973999999999</v>
      </c>
      <c r="E14" s="20">
        <v>694.03830000000005</v>
      </c>
      <c r="F14" s="103">
        <f t="shared" si="4"/>
        <v>685.89080000000001</v>
      </c>
      <c r="G14" s="104">
        <f t="shared" si="1"/>
        <v>2.8362549776127808</v>
      </c>
      <c r="J14">
        <v>30</v>
      </c>
      <c r="K14" s="39">
        <v>10</v>
      </c>
      <c r="L14" s="104">
        <f t="shared" si="5"/>
        <v>1</v>
      </c>
      <c r="M14" s="104">
        <f t="shared" si="6"/>
        <v>5.2536633772236128</v>
      </c>
    </row>
    <row r="15" spans="1:33" x14ac:dyDescent="0.25">
      <c r="A15" t="s">
        <v>93</v>
      </c>
      <c r="B15">
        <v>50</v>
      </c>
      <c r="C15" s="20">
        <v>616.28326000000004</v>
      </c>
      <c r="D15" s="20">
        <v>605.34199999999998</v>
      </c>
      <c r="E15" s="20">
        <v>607.8895</v>
      </c>
      <c r="F15" s="103">
        <f t="shared" si="4"/>
        <v>609.83825333333334</v>
      </c>
      <c r="G15" s="104">
        <f t="shared" si="1"/>
        <v>2.7852146628803318</v>
      </c>
      <c r="J15">
        <v>50</v>
      </c>
      <c r="K15" s="39">
        <v>10</v>
      </c>
      <c r="L15" s="104">
        <f t="shared" si="5"/>
        <v>1</v>
      </c>
      <c r="M15" s="104">
        <f t="shared" si="6"/>
        <v>5.2536633772236128</v>
      </c>
    </row>
    <row r="16" spans="1:33" x14ac:dyDescent="0.25">
      <c r="A16" t="s">
        <v>94</v>
      </c>
      <c r="B16">
        <v>100</v>
      </c>
      <c r="C16" s="20">
        <v>621.13696000000004</v>
      </c>
      <c r="D16" s="20">
        <v>722.99834999999996</v>
      </c>
      <c r="E16" s="20">
        <v>661.84595000000002</v>
      </c>
      <c r="F16" s="103">
        <f t="shared" si="4"/>
        <v>668.66042000000004</v>
      </c>
      <c r="G16" s="104">
        <f t="shared" si="1"/>
        <v>2.8252056167779935</v>
      </c>
      <c r="J16">
        <v>100</v>
      </c>
      <c r="K16" s="39">
        <v>10</v>
      </c>
      <c r="L16" s="104">
        <f t="shared" si="5"/>
        <v>1</v>
      </c>
      <c r="M16" s="104">
        <f t="shared" si="6"/>
        <v>5.2536633772236128</v>
      </c>
    </row>
    <row r="17" spans="1:54" x14ac:dyDescent="0.25">
      <c r="F17" s="103"/>
      <c r="G17" s="104"/>
      <c r="K17" s="20"/>
    </row>
    <row r="18" spans="1:54" x14ac:dyDescent="0.25">
      <c r="A18" s="48" t="s">
        <v>78</v>
      </c>
      <c r="B18">
        <v>0</v>
      </c>
      <c r="C18" s="20">
        <v>665.23145</v>
      </c>
      <c r="D18" s="20">
        <v>701.18610000000001</v>
      </c>
      <c r="E18" s="110"/>
      <c r="F18" s="103">
        <f t="shared" si="4"/>
        <v>683.20877500000006</v>
      </c>
      <c r="G18" s="104">
        <f t="shared" si="1"/>
        <v>2.8345534357102302</v>
      </c>
      <c r="I18" s="48" t="s">
        <v>98</v>
      </c>
      <c r="J18">
        <v>0</v>
      </c>
      <c r="K18" s="20">
        <v>1793343.0631399998</v>
      </c>
      <c r="L18" s="104">
        <f>LOG(K18)</f>
        <v>6.2536633772236128</v>
      </c>
      <c r="M18" s="104"/>
    </row>
    <row r="19" spans="1:54" x14ac:dyDescent="0.25">
      <c r="A19" s="24" t="s">
        <v>86</v>
      </c>
      <c r="B19">
        <v>10</v>
      </c>
      <c r="C19" s="20">
        <v>528.63229999999999</v>
      </c>
      <c r="D19" s="20">
        <v>764.51415999999995</v>
      </c>
      <c r="E19" s="20">
        <v>804.23194999999998</v>
      </c>
      <c r="F19" s="103">
        <f t="shared" si="4"/>
        <v>699.12613666666664</v>
      </c>
      <c r="G19" s="104">
        <f t="shared" si="1"/>
        <v>2.844555538429864</v>
      </c>
      <c r="J19">
        <v>10</v>
      </c>
      <c r="K19" s="20">
        <v>82717.984739999985</v>
      </c>
      <c r="L19" s="104">
        <f t="shared" ref="L19:L23" si="7">LOG(K19)</f>
        <v>4.9175999451531682</v>
      </c>
      <c r="M19" s="104">
        <f>$L$18-L19</f>
        <v>1.3360634320704445</v>
      </c>
    </row>
    <row r="20" spans="1:54" x14ac:dyDescent="0.25">
      <c r="A20" t="s">
        <v>87</v>
      </c>
      <c r="B20">
        <v>20</v>
      </c>
      <c r="C20" s="20">
        <v>538.01890000000003</v>
      </c>
      <c r="D20" s="20">
        <v>602.27350000000001</v>
      </c>
      <c r="E20" s="20">
        <v>473.27096999999998</v>
      </c>
      <c r="F20" s="103">
        <f t="shared" si="4"/>
        <v>537.85445666666669</v>
      </c>
      <c r="G20" s="104">
        <f t="shared" si="1"/>
        <v>2.7306647715438968</v>
      </c>
      <c r="J20">
        <v>20</v>
      </c>
      <c r="K20" s="20">
        <v>590.36497499999996</v>
      </c>
      <c r="L20" s="104">
        <f t="shared" si="7"/>
        <v>2.7711205838836817</v>
      </c>
      <c r="M20" s="104">
        <f t="shared" ref="M20:M23" si="8">$L$18-L20</f>
        <v>3.4825427933399311</v>
      </c>
    </row>
    <row r="21" spans="1:54" x14ac:dyDescent="0.25">
      <c r="A21" t="s">
        <v>88</v>
      </c>
      <c r="B21">
        <v>30</v>
      </c>
      <c r="C21" s="20">
        <v>597.38319999999999</v>
      </c>
      <c r="D21" s="20">
        <v>582.73580000000004</v>
      </c>
      <c r="E21" s="20">
        <v>550.85749999999996</v>
      </c>
      <c r="F21" s="103">
        <f t="shared" si="4"/>
        <v>576.99216666666678</v>
      </c>
      <c r="G21" s="104">
        <f t="shared" si="1"/>
        <v>2.761169917147873</v>
      </c>
      <c r="J21">
        <v>30</v>
      </c>
      <c r="K21" s="39">
        <v>10</v>
      </c>
      <c r="L21" s="104">
        <f t="shared" si="7"/>
        <v>1</v>
      </c>
      <c r="M21" s="104">
        <f t="shared" si="8"/>
        <v>5.2536633772236128</v>
      </c>
    </row>
    <row r="22" spans="1:54" x14ac:dyDescent="0.25">
      <c r="A22" t="s">
        <v>89</v>
      </c>
      <c r="B22">
        <v>50</v>
      </c>
      <c r="C22" s="20">
        <v>598.22069999999997</v>
      </c>
      <c r="D22" s="20">
        <v>569.73224000000005</v>
      </c>
      <c r="E22" s="20">
        <v>592.97029999999995</v>
      </c>
      <c r="F22" s="103">
        <f t="shared" si="4"/>
        <v>586.97441333333336</v>
      </c>
      <c r="G22" s="104">
        <f t="shared" si="1"/>
        <v>2.768619170429329</v>
      </c>
      <c r="J22">
        <v>50</v>
      </c>
      <c r="K22" s="39">
        <v>10</v>
      </c>
      <c r="L22" s="104">
        <f t="shared" si="7"/>
        <v>1</v>
      </c>
      <c r="M22" s="104">
        <f t="shared" si="8"/>
        <v>5.2536633772236128</v>
      </c>
    </row>
    <row r="23" spans="1:54" x14ac:dyDescent="0.25">
      <c r="A23" t="s">
        <v>90</v>
      </c>
      <c r="B23">
        <v>100</v>
      </c>
      <c r="C23" s="20">
        <v>631.28750000000002</v>
      </c>
      <c r="D23" s="20">
        <v>728.60249999999996</v>
      </c>
      <c r="E23" s="20">
        <v>540.49854000000005</v>
      </c>
      <c r="F23" s="103">
        <f t="shared" si="4"/>
        <v>633.46284666666668</v>
      </c>
      <c r="G23" s="104">
        <f t="shared" si="1"/>
        <v>2.8017211480895088</v>
      </c>
      <c r="J23">
        <v>100</v>
      </c>
      <c r="K23" s="39">
        <v>10</v>
      </c>
      <c r="L23" s="104">
        <f t="shared" si="7"/>
        <v>1</v>
      </c>
      <c r="M23" s="104">
        <f t="shared" si="8"/>
        <v>5.2536633772236128</v>
      </c>
    </row>
    <row r="24" spans="1:54" x14ac:dyDescent="0.25">
      <c r="F24" s="24"/>
      <c r="G24" s="104"/>
    </row>
    <row r="25" spans="1:54" ht="15.75" thickBot="1" x14ac:dyDescent="0.3">
      <c r="R25" s="107"/>
      <c r="S25" s="102"/>
      <c r="T25" s="107"/>
      <c r="U25" s="102"/>
      <c r="V25" s="102"/>
      <c r="W25" s="102"/>
      <c r="X25" s="102"/>
    </row>
    <row r="26" spans="1:54" ht="45" x14ac:dyDescent="0.25">
      <c r="A26" s="109" t="s">
        <v>1</v>
      </c>
      <c r="B26" s="102" t="s">
        <v>96</v>
      </c>
      <c r="F26" s="111" t="s">
        <v>99</v>
      </c>
      <c r="J26" s="102" t="s">
        <v>77</v>
      </c>
      <c r="K26" s="102" t="s">
        <v>101</v>
      </c>
      <c r="L26" s="102" t="s">
        <v>102</v>
      </c>
      <c r="M26" s="102" t="s">
        <v>80</v>
      </c>
      <c r="O26" s="20"/>
      <c r="P26" s="20"/>
      <c r="Q26" s="20"/>
      <c r="V26" s="24"/>
      <c r="X26" s="104"/>
      <c r="AI26" t="s">
        <v>113</v>
      </c>
      <c r="AJ26" s="158" t="s">
        <v>7</v>
      </c>
      <c r="AK26" s="158"/>
      <c r="AL26" s="158"/>
      <c r="AM26" s="158" t="s">
        <v>1</v>
      </c>
      <c r="AN26" s="158"/>
      <c r="AO26" s="158"/>
      <c r="AP26" s="158" t="s">
        <v>2</v>
      </c>
      <c r="AQ26" s="158"/>
      <c r="AR26" s="158"/>
      <c r="AS26" s="158" t="s">
        <v>0</v>
      </c>
      <c r="AT26" s="158"/>
      <c r="AU26" s="158"/>
      <c r="AX26" s="148"/>
      <c r="AY26" s="149" t="s">
        <v>7</v>
      </c>
      <c r="AZ26" s="149" t="s">
        <v>1</v>
      </c>
      <c r="BA26" s="149" t="s">
        <v>2</v>
      </c>
      <c r="BB26" s="150" t="s">
        <v>0</v>
      </c>
    </row>
    <row r="27" spans="1:54" ht="15.75" thickBot="1" x14ac:dyDescent="0.3">
      <c r="C27" t="s">
        <v>4</v>
      </c>
      <c r="D27" t="s">
        <v>5</v>
      </c>
      <c r="E27" t="s">
        <v>97</v>
      </c>
      <c r="F27" s="21" t="s">
        <v>3</v>
      </c>
      <c r="G27" s="21" t="s">
        <v>100</v>
      </c>
      <c r="O27" s="20"/>
      <c r="P27" s="20"/>
      <c r="Q27" s="20"/>
      <c r="V27" s="24"/>
      <c r="W27" s="108"/>
      <c r="X27" s="104"/>
      <c r="AI27">
        <v>0</v>
      </c>
      <c r="AK27" t="s">
        <v>3</v>
      </c>
      <c r="AL27" t="s">
        <v>114</v>
      </c>
      <c r="AN27" t="s">
        <v>3</v>
      </c>
      <c r="AO27" t="s">
        <v>114</v>
      </c>
      <c r="AQ27" t="s">
        <v>3</v>
      </c>
      <c r="AR27" t="s">
        <v>114</v>
      </c>
      <c r="AT27" t="s">
        <v>3</v>
      </c>
      <c r="AU27" t="s">
        <v>114</v>
      </c>
      <c r="AX27" s="155"/>
      <c r="AY27" s="156">
        <v>0.17269999999999999</v>
      </c>
      <c r="AZ27" s="156">
        <v>0.09</v>
      </c>
      <c r="BA27" s="156">
        <v>0.1462</v>
      </c>
      <c r="BB27" s="157">
        <v>0.1079</v>
      </c>
    </row>
    <row r="28" spans="1:54" ht="15.75" thickTop="1" x14ac:dyDescent="0.25">
      <c r="A28" s="48" t="s">
        <v>78</v>
      </c>
      <c r="B28">
        <v>0</v>
      </c>
      <c r="C28" s="20">
        <v>1571.1573000000001</v>
      </c>
      <c r="D28" s="20">
        <v>1807.4766</v>
      </c>
      <c r="E28" s="20">
        <v>2250.6504</v>
      </c>
      <c r="F28" s="103">
        <f t="shared" ref="F28:F33" si="9">AVERAGE(C28:E28)</f>
        <v>1876.4280999999999</v>
      </c>
      <c r="G28" s="104">
        <f>LOG(F28)</f>
        <v>3.2733319279969093</v>
      </c>
      <c r="I28" s="48" t="s">
        <v>98</v>
      </c>
      <c r="J28">
        <v>0</v>
      </c>
      <c r="K28" s="20">
        <v>7063.5820500000009</v>
      </c>
      <c r="L28" s="104">
        <f>LOG(K28)</f>
        <v>3.8490249942574155</v>
      </c>
      <c r="O28" s="20"/>
      <c r="P28" s="20"/>
      <c r="Q28" s="20"/>
      <c r="V28" s="24"/>
      <c r="W28" s="108"/>
      <c r="X28" s="104"/>
      <c r="AI28">
        <v>10</v>
      </c>
      <c r="AJ28">
        <v>1.5696622135293605</v>
      </c>
      <c r="AK28">
        <f>AVERAGE(AJ28,AJ31,AJ34)</f>
        <v>1.4055376557305923</v>
      </c>
      <c r="AL28">
        <f>STDEVA(AJ28,AJ31,AJ34)</f>
        <v>0.14269236836350771</v>
      </c>
      <c r="AM28">
        <v>0.86849484861333792</v>
      </c>
      <c r="AN28">
        <f>AVERAGE(AM28,AM31,AM34)</f>
        <v>1.0462180253368689</v>
      </c>
      <c r="AO28">
        <f>STDEVA(AM28,AM31,AM34)</f>
        <v>0.37957497663645701</v>
      </c>
      <c r="AP28">
        <v>1.4001124775524998</v>
      </c>
      <c r="AQ28">
        <f>AVERAGE(AP28,AP31,AP34)</f>
        <v>1.7367429699807964</v>
      </c>
      <c r="AR28">
        <f>STDEVA(AP28,AP31,AP34)</f>
        <v>0.29953594309522391</v>
      </c>
      <c r="AS28">
        <v>1.0524228940218676</v>
      </c>
      <c r="AT28">
        <f>AVERAGE(AS28,AS31,AS34)</f>
        <v>1.226326892301677</v>
      </c>
      <c r="AU28">
        <f>STDEVA(AS28,AS31,AS34)</f>
        <v>0.15096198215482934</v>
      </c>
      <c r="AX28" s="153">
        <v>1</v>
      </c>
      <c r="AY28" s="11">
        <f>$AX28/AY$27</f>
        <v>5.7903879559930518</v>
      </c>
      <c r="AZ28" s="11">
        <f t="shared" ref="AZ28:BB28" si="10">$AX28/AZ$27</f>
        <v>11.111111111111111</v>
      </c>
      <c r="BA28" s="11">
        <f t="shared" si="10"/>
        <v>6.8399452804377567</v>
      </c>
      <c r="BB28" s="154">
        <f t="shared" si="10"/>
        <v>9.2678405931417984</v>
      </c>
    </row>
    <row r="29" spans="1:54" x14ac:dyDescent="0.25">
      <c r="A29" s="24" t="s">
        <v>81</v>
      </c>
      <c r="B29">
        <v>10</v>
      </c>
      <c r="C29" s="20">
        <v>2651.8877000000002</v>
      </c>
      <c r="D29" s="20">
        <v>2082.3188</v>
      </c>
      <c r="E29" s="20">
        <v>1846.9897000000001</v>
      </c>
      <c r="F29" s="105">
        <f t="shared" si="9"/>
        <v>2193.7320666666669</v>
      </c>
      <c r="G29" s="104">
        <f t="shared" ref="G29:G47" si="11">LOG(F29)</f>
        <v>3.3411835835514183</v>
      </c>
      <c r="H29" s="24"/>
      <c r="J29">
        <v>10</v>
      </c>
      <c r="K29" s="20">
        <v>956.15906249999989</v>
      </c>
      <c r="L29" s="104">
        <f t="shared" ref="L29:L33" si="12">LOG(K29)</f>
        <v>2.9805301456440776</v>
      </c>
      <c r="M29" s="104">
        <f>$L$28-L29</f>
        <v>0.86849484861333792</v>
      </c>
      <c r="N29" s="69"/>
      <c r="O29" s="71"/>
      <c r="P29" s="71"/>
      <c r="Q29" s="71"/>
      <c r="R29" s="69"/>
      <c r="S29" s="69"/>
      <c r="T29" s="69"/>
      <c r="U29" s="69"/>
      <c r="V29" s="25"/>
      <c r="W29" s="112"/>
      <c r="X29" s="113"/>
      <c r="Y29" s="69"/>
      <c r="Z29" s="69"/>
      <c r="AA29" s="69"/>
      <c r="AB29" s="69"/>
      <c r="AC29" s="69"/>
      <c r="AD29" s="69"/>
      <c r="AE29" s="69"/>
      <c r="AF29" s="69"/>
      <c r="AG29" s="69"/>
      <c r="AH29" s="69"/>
      <c r="AI29" s="69">
        <v>20</v>
      </c>
      <c r="AJ29">
        <v>3.554693372887594</v>
      </c>
      <c r="AK29">
        <f t="shared" ref="AK29:AK30" si="13">AVERAGE(AJ29,AJ32,AJ35)</f>
        <v>3.5092323082755317</v>
      </c>
      <c r="AL29">
        <f t="shared" ref="AL29:AL30" si="14">STDEVA(AJ29,AJ32,AJ35)</f>
        <v>3.9568988364725881E-2</v>
      </c>
      <c r="AM29">
        <v>1.5500549899214</v>
      </c>
      <c r="AN29">
        <f t="shared" ref="AN29:AN30" si="15">AVERAGE(AM29,AM32,AM35)</f>
        <v>1.9500549899213979</v>
      </c>
      <c r="AO29">
        <f t="shared" ref="AO29:AO30" si="16">STDEVA(AM29,AM32,AM35)</f>
        <v>0.34641016151377307</v>
      </c>
      <c r="AP29">
        <v>2.8671030671066582</v>
      </c>
      <c r="AQ29">
        <f t="shared" ref="AQ29:AQ30" si="17">AVERAGE(AP29,AP32,AP35)</f>
        <v>2.7066960878123574</v>
      </c>
      <c r="AR29">
        <f t="shared" ref="AR29:AR30" si="18">STDEVA(AP29,AP32,AP35)</f>
        <v>0.20817956861214326</v>
      </c>
      <c r="AS29">
        <v>2.4011902679063732</v>
      </c>
      <c r="AT29">
        <f t="shared" ref="AT29:AT30" si="19">AVERAGE(AS29,AS32,AS35)</f>
        <v>2.478140836379044</v>
      </c>
      <c r="AU29">
        <f t="shared" ref="AU29:AU30" si="20">STDEVA(AS29,AS32,AS35)</f>
        <v>0.10920510661201875</v>
      </c>
      <c r="AX29" s="151">
        <v>2</v>
      </c>
      <c r="AY29" s="3">
        <f t="shared" ref="AY29:BB31" si="21">$AX29/AY$27</f>
        <v>11.580775911986104</v>
      </c>
      <c r="AZ29" s="3">
        <f t="shared" si="21"/>
        <v>22.222222222222221</v>
      </c>
      <c r="BA29" s="3">
        <f t="shared" si="21"/>
        <v>13.679890560875513</v>
      </c>
      <c r="BB29" s="120">
        <f t="shared" si="21"/>
        <v>18.535681186283597</v>
      </c>
    </row>
    <row r="30" spans="1:54" x14ac:dyDescent="0.25">
      <c r="A30" t="s">
        <v>82</v>
      </c>
      <c r="B30">
        <v>20</v>
      </c>
      <c r="C30" s="20">
        <v>2499.6</v>
      </c>
      <c r="D30" s="20">
        <v>2006.1005</v>
      </c>
      <c r="E30" s="20">
        <v>1827.0983000000001</v>
      </c>
      <c r="F30" s="105">
        <f t="shared" si="9"/>
        <v>2110.9329333333335</v>
      </c>
      <c r="G30" s="104">
        <f t="shared" si="11"/>
        <v>3.3244744355123266</v>
      </c>
      <c r="J30">
        <v>20</v>
      </c>
      <c r="K30" s="39">
        <v>50</v>
      </c>
      <c r="L30" s="104">
        <f t="shared" si="12"/>
        <v>1.6989700043360187</v>
      </c>
      <c r="M30" s="104">
        <f t="shared" ref="M30:M33" si="22">$L$28-L30</f>
        <v>2.1500549899213968</v>
      </c>
      <c r="O30" s="20"/>
      <c r="P30" s="20"/>
      <c r="Q30" s="20"/>
      <c r="V30" s="24"/>
      <c r="W30" s="108"/>
      <c r="X30" s="104"/>
      <c r="AI30">
        <v>30</v>
      </c>
      <c r="AJ30">
        <v>5.2536633772236128</v>
      </c>
      <c r="AK30">
        <f t="shared" si="13"/>
        <v>5.2536633772236128</v>
      </c>
      <c r="AL30">
        <f t="shared" si="14"/>
        <v>0</v>
      </c>
      <c r="AM30">
        <v>2.1500549899213968</v>
      </c>
      <c r="AN30">
        <f t="shared" si="15"/>
        <v>2.5500549899213989</v>
      </c>
      <c r="AO30">
        <f t="shared" si="16"/>
        <v>0.36055512754640245</v>
      </c>
      <c r="AP30">
        <v>4.2691269697239678</v>
      </c>
      <c r="AQ30">
        <f t="shared" si="17"/>
        <v>4.4383248919086542</v>
      </c>
      <c r="AR30">
        <f t="shared" si="18"/>
        <v>0.23928199627893112</v>
      </c>
      <c r="AS30">
        <v>2.8731737928719232</v>
      </c>
      <c r="AT30">
        <f t="shared" si="19"/>
        <v>2.9728937091942123</v>
      </c>
      <c r="AU30">
        <f t="shared" si="20"/>
        <v>9.1832917705880507E-2</v>
      </c>
      <c r="AX30" s="151">
        <v>3</v>
      </c>
      <c r="AY30" s="3">
        <f t="shared" si="21"/>
        <v>17.371163867979156</v>
      </c>
      <c r="AZ30" s="3">
        <f t="shared" si="21"/>
        <v>33.333333333333336</v>
      </c>
      <c r="BA30" s="3">
        <f t="shared" si="21"/>
        <v>20.51983584131327</v>
      </c>
      <c r="BB30" s="120">
        <f t="shared" si="21"/>
        <v>27.803521779425395</v>
      </c>
    </row>
    <row r="31" spans="1:54" ht="15.75" thickBot="1" x14ac:dyDescent="0.3">
      <c r="A31" t="s">
        <v>83</v>
      </c>
      <c r="B31">
        <v>30</v>
      </c>
      <c r="C31" s="20">
        <v>2279.2096999999999</v>
      </c>
      <c r="D31" s="20">
        <v>1820.6570999999999</v>
      </c>
      <c r="E31" s="20">
        <v>1680.0491999999999</v>
      </c>
      <c r="F31" s="105">
        <f t="shared" si="9"/>
        <v>1926.6386666666665</v>
      </c>
      <c r="G31" s="104">
        <f t="shared" si="11"/>
        <v>3.2848002721089</v>
      </c>
      <c r="J31">
        <v>30</v>
      </c>
      <c r="K31" s="39">
        <v>50</v>
      </c>
      <c r="L31" s="104">
        <f t="shared" si="12"/>
        <v>1.6989700043360187</v>
      </c>
      <c r="M31" s="104">
        <f t="shared" si="22"/>
        <v>2.1500549899213968</v>
      </c>
      <c r="O31" s="20"/>
      <c r="P31" s="20"/>
      <c r="Q31" s="20"/>
      <c r="V31" s="24"/>
      <c r="W31" s="108"/>
      <c r="X31" s="104"/>
      <c r="AI31">
        <v>10</v>
      </c>
      <c r="AJ31">
        <v>1.3108873215919719</v>
      </c>
      <c r="AM31">
        <v>1.4820493778424852</v>
      </c>
      <c r="AP31">
        <v>1.9738456778544435</v>
      </c>
      <c r="AS31">
        <v>1.3029073152432726</v>
      </c>
      <c r="AX31" s="152">
        <v>4</v>
      </c>
      <c r="AY31" s="7">
        <f t="shared" si="21"/>
        <v>23.161551823972207</v>
      </c>
      <c r="AZ31" s="7">
        <f t="shared" si="21"/>
        <v>44.444444444444443</v>
      </c>
      <c r="BA31" s="7">
        <f t="shared" si="21"/>
        <v>27.359781121751027</v>
      </c>
      <c r="BB31" s="123">
        <f t="shared" si="21"/>
        <v>37.071362372567194</v>
      </c>
    </row>
    <row r="32" spans="1:54" x14ac:dyDescent="0.25">
      <c r="A32" t="s">
        <v>84</v>
      </c>
      <c r="B32">
        <v>50</v>
      </c>
      <c r="C32" s="20">
        <v>2031.8655000000001</v>
      </c>
      <c r="D32" s="20">
        <v>1890.0707</v>
      </c>
      <c r="E32" s="20">
        <v>2130.1462000000001</v>
      </c>
      <c r="F32" s="105">
        <f t="shared" si="9"/>
        <v>2017.3608000000002</v>
      </c>
      <c r="G32" s="104">
        <f t="shared" si="11"/>
        <v>3.3047835776555603</v>
      </c>
      <c r="J32">
        <v>50</v>
      </c>
      <c r="K32" s="39">
        <v>50</v>
      </c>
      <c r="L32" s="104">
        <f t="shared" si="12"/>
        <v>1.6989700043360187</v>
      </c>
      <c r="M32" s="104">
        <f t="shared" si="22"/>
        <v>2.1500549899213968</v>
      </c>
      <c r="O32" s="20"/>
      <c r="P32" s="20"/>
      <c r="Q32" s="20"/>
      <c r="V32" s="24"/>
      <c r="W32" s="108"/>
      <c r="X32" s="104"/>
      <c r="AI32" s="69">
        <v>20</v>
      </c>
      <c r="AJ32">
        <v>3.4904607585990699</v>
      </c>
      <c r="AM32">
        <v>2.1500549899213968</v>
      </c>
      <c r="AP32">
        <v>2.4714412081914423</v>
      </c>
      <c r="AS32">
        <v>2.6031303553917557</v>
      </c>
    </row>
    <row r="33" spans="1:45" x14ac:dyDescent="0.25">
      <c r="A33" t="s">
        <v>85</v>
      </c>
      <c r="B33">
        <v>100</v>
      </c>
      <c r="C33" s="20">
        <v>2400.5962</v>
      </c>
      <c r="D33" s="20">
        <v>1833.527</v>
      </c>
      <c r="E33" s="20">
        <v>1417.2037</v>
      </c>
      <c r="F33" s="105">
        <f t="shared" si="9"/>
        <v>1883.7756333333334</v>
      </c>
      <c r="G33" s="104">
        <f t="shared" si="11"/>
        <v>3.2750291749919529</v>
      </c>
      <c r="J33">
        <v>100</v>
      </c>
      <c r="K33" s="39">
        <v>50</v>
      </c>
      <c r="L33" s="104">
        <f t="shared" si="12"/>
        <v>1.6989700043360187</v>
      </c>
      <c r="M33" s="104">
        <f t="shared" si="22"/>
        <v>2.1500549899213968</v>
      </c>
      <c r="O33" s="20"/>
      <c r="P33" s="20"/>
      <c r="Q33" s="20"/>
      <c r="AI33">
        <v>30</v>
      </c>
      <c r="AJ33">
        <v>5.2536633772236128</v>
      </c>
      <c r="AM33">
        <v>2.6500549899213999</v>
      </c>
      <c r="AP33">
        <v>4.6075228140933406</v>
      </c>
      <c r="AS33">
        <v>2.9915248586864092</v>
      </c>
    </row>
    <row r="34" spans="1:45" x14ac:dyDescent="0.25">
      <c r="F34" s="25"/>
      <c r="G34" s="104"/>
      <c r="K34" s="20"/>
      <c r="L34" s="108"/>
      <c r="M34" s="104"/>
      <c r="O34" s="20"/>
      <c r="P34" s="20"/>
      <c r="Q34" s="20"/>
      <c r="AI34">
        <v>10</v>
      </c>
      <c r="AJ34">
        <v>1.3360634320704445</v>
      </c>
      <c r="AM34">
        <v>0.78810984955478336</v>
      </c>
      <c r="AP34">
        <v>1.8362707545354455</v>
      </c>
      <c r="AS34">
        <v>1.323650467639891</v>
      </c>
    </row>
    <row r="35" spans="1:45" x14ac:dyDescent="0.25">
      <c r="A35" s="48" t="s">
        <v>78</v>
      </c>
      <c r="B35">
        <v>0</v>
      </c>
      <c r="C35" s="20">
        <v>1980.8132000000001</v>
      </c>
      <c r="D35" s="20">
        <v>1583.8939</v>
      </c>
      <c r="E35" s="20">
        <v>1853.8496</v>
      </c>
      <c r="F35" s="103">
        <f>AVERAGE(C35:E35)</f>
        <v>1806.1855666666668</v>
      </c>
      <c r="G35" s="104">
        <f t="shared" si="11"/>
        <v>3.2567623674831889</v>
      </c>
      <c r="I35" s="48" t="s">
        <v>98</v>
      </c>
      <c r="J35">
        <v>0</v>
      </c>
      <c r="K35" s="20">
        <v>7063.5820500000009</v>
      </c>
      <c r="L35" s="104">
        <f>LOG(K35)</f>
        <v>3.8490249942574155</v>
      </c>
      <c r="M35" s="20"/>
      <c r="O35" s="20"/>
      <c r="P35" s="20"/>
      <c r="Q35" s="20"/>
      <c r="AI35" s="69">
        <v>20</v>
      </c>
      <c r="AJ35">
        <v>3.4825427933399311</v>
      </c>
      <c r="AM35">
        <v>2.1500549899213968</v>
      </c>
      <c r="AP35">
        <v>2.7815439881389707</v>
      </c>
      <c r="AS35">
        <v>2.4301018858390027</v>
      </c>
    </row>
    <row r="36" spans="1:45" x14ac:dyDescent="0.25">
      <c r="A36" s="24" t="s">
        <v>95</v>
      </c>
      <c r="B36">
        <v>10</v>
      </c>
      <c r="C36" s="20">
        <v>1807.9946</v>
      </c>
      <c r="D36" s="20">
        <v>1581.3049000000001</v>
      </c>
      <c r="E36" s="72"/>
      <c r="F36" s="103">
        <f t="shared" ref="F36:F40" si="23">AVERAGE(C36:E36)</f>
        <v>1694.64975</v>
      </c>
      <c r="G36" s="104">
        <f t="shared" si="11"/>
        <v>3.2290799518839908</v>
      </c>
      <c r="J36">
        <v>10</v>
      </c>
      <c r="K36" s="114">
        <v>232.796055</v>
      </c>
      <c r="L36" s="104">
        <f t="shared" ref="L36:L40" si="24">LOG(K36)</f>
        <v>2.3669756164149303</v>
      </c>
      <c r="M36" s="104">
        <f>$L$35-L36</f>
        <v>1.4820493778424852</v>
      </c>
      <c r="O36" s="20"/>
      <c r="P36" s="20"/>
      <c r="Q36" s="20"/>
      <c r="AI36">
        <v>30</v>
      </c>
      <c r="AJ36">
        <v>5.2536633772236128</v>
      </c>
      <c r="AM36">
        <v>2.8500549899214001</v>
      </c>
      <c r="AS36">
        <v>3.0539824760243048</v>
      </c>
    </row>
    <row r="37" spans="1:45" x14ac:dyDescent="0.25">
      <c r="A37" t="s">
        <v>91</v>
      </c>
      <c r="B37">
        <v>20</v>
      </c>
      <c r="C37" s="20">
        <v>1929.7222999999999</v>
      </c>
      <c r="D37" s="20">
        <v>1721.5550000000001</v>
      </c>
      <c r="E37" s="72"/>
      <c r="F37" s="103">
        <f t="shared" si="23"/>
        <v>1825.6386499999999</v>
      </c>
      <c r="G37" s="104">
        <f t="shared" si="11"/>
        <v>3.2614148214781951</v>
      </c>
      <c r="J37">
        <v>20</v>
      </c>
      <c r="K37" s="39">
        <v>50</v>
      </c>
      <c r="L37" s="104">
        <f t="shared" si="24"/>
        <v>1.6989700043360187</v>
      </c>
      <c r="M37" s="104">
        <f t="shared" ref="M37:M40" si="25">$L$35-L37</f>
        <v>2.1500549899213968</v>
      </c>
      <c r="O37" s="20"/>
      <c r="P37" s="20"/>
      <c r="Q37" s="20"/>
    </row>
    <row r="38" spans="1:45" x14ac:dyDescent="0.25">
      <c r="A38" t="s">
        <v>92</v>
      </c>
      <c r="B38">
        <v>30</v>
      </c>
      <c r="C38" s="20">
        <v>2072.7078000000001</v>
      </c>
      <c r="D38" s="20">
        <v>1796.2512999999999</v>
      </c>
      <c r="E38" s="72"/>
      <c r="F38" s="103">
        <f t="shared" si="23"/>
        <v>1934.47955</v>
      </c>
      <c r="G38" s="104">
        <f t="shared" si="11"/>
        <v>3.286564143016117</v>
      </c>
      <c r="J38">
        <v>30</v>
      </c>
      <c r="K38" s="39">
        <v>50</v>
      </c>
      <c r="L38" s="104">
        <f t="shared" si="24"/>
        <v>1.6989700043360187</v>
      </c>
      <c r="M38" s="104">
        <f t="shared" si="25"/>
        <v>2.1500549899213968</v>
      </c>
      <c r="O38" s="20"/>
      <c r="P38" s="20"/>
      <c r="Q38" s="20"/>
    </row>
    <row r="39" spans="1:45" x14ac:dyDescent="0.25">
      <c r="A39" t="s">
        <v>93</v>
      </c>
      <c r="B39">
        <v>50</v>
      </c>
      <c r="C39" s="20">
        <v>2019.4917</v>
      </c>
      <c r="D39" s="20">
        <v>1761.9984999999999</v>
      </c>
      <c r="E39" s="72"/>
      <c r="F39" s="103">
        <f t="shared" si="23"/>
        <v>1890.7451000000001</v>
      </c>
      <c r="G39" s="104">
        <f t="shared" si="11"/>
        <v>3.2766329835646584</v>
      </c>
      <c r="J39">
        <v>50</v>
      </c>
      <c r="K39" s="39">
        <v>50</v>
      </c>
      <c r="L39" s="104">
        <f t="shared" si="24"/>
        <v>1.6989700043360187</v>
      </c>
      <c r="M39" s="104">
        <f t="shared" si="25"/>
        <v>2.1500549899213968</v>
      </c>
      <c r="O39" s="20"/>
      <c r="P39" s="20"/>
      <c r="Q39" s="20"/>
    </row>
    <row r="40" spans="1:45" x14ac:dyDescent="0.25">
      <c r="A40" t="s">
        <v>94</v>
      </c>
      <c r="B40">
        <v>100</v>
      </c>
      <c r="C40" s="20">
        <v>2016.1994999999999</v>
      </c>
      <c r="D40" s="20">
        <v>1843.2550000000001</v>
      </c>
      <c r="E40" s="72"/>
      <c r="F40" s="103">
        <f t="shared" si="23"/>
        <v>1929.7272499999999</v>
      </c>
      <c r="G40" s="104">
        <f t="shared" si="11"/>
        <v>3.2854959296343291</v>
      </c>
      <c r="J40">
        <v>100</v>
      </c>
      <c r="K40" s="39">
        <v>50</v>
      </c>
      <c r="L40" s="104">
        <f t="shared" si="24"/>
        <v>1.6989700043360187</v>
      </c>
      <c r="M40" s="104">
        <f t="shared" si="25"/>
        <v>2.1500549899213968</v>
      </c>
      <c r="O40" s="20"/>
      <c r="P40" s="20"/>
      <c r="Q40" s="20"/>
    </row>
    <row r="41" spans="1:45" x14ac:dyDescent="0.25">
      <c r="F41" s="103"/>
      <c r="G41" s="104"/>
      <c r="K41" s="20"/>
      <c r="O41" s="20"/>
      <c r="P41" s="20"/>
      <c r="Q41" s="20"/>
    </row>
    <row r="42" spans="1:45" x14ac:dyDescent="0.25">
      <c r="A42" s="48" t="s">
        <v>78</v>
      </c>
      <c r="B42">
        <v>0</v>
      </c>
      <c r="C42" s="20">
        <v>1783.9124999999999</v>
      </c>
      <c r="D42" s="20">
        <v>1782.4117000000001</v>
      </c>
      <c r="E42" s="72"/>
      <c r="F42" s="103">
        <f t="shared" ref="F42:F47" si="26">AVERAGE(C42:E42)</f>
        <v>1783.1621</v>
      </c>
      <c r="G42" s="104">
        <f t="shared" si="11"/>
        <v>3.2511908249115131</v>
      </c>
      <c r="I42" s="48" t="s">
        <v>98</v>
      </c>
      <c r="J42">
        <v>0</v>
      </c>
      <c r="K42" s="20">
        <v>7063.5820500000009</v>
      </c>
      <c r="L42" s="104">
        <f>LOG(K42)</f>
        <v>3.8490249942574155</v>
      </c>
      <c r="M42" s="104"/>
      <c r="O42" s="20"/>
      <c r="P42" s="20"/>
      <c r="Q42" s="20"/>
    </row>
    <row r="43" spans="1:45" x14ac:dyDescent="0.25">
      <c r="A43" s="24" t="s">
        <v>86</v>
      </c>
      <c r="B43">
        <v>10</v>
      </c>
      <c r="C43" s="20">
        <v>1303.1783</v>
      </c>
      <c r="D43" s="72"/>
      <c r="E43" s="20">
        <v>1762.6865</v>
      </c>
      <c r="F43" s="103">
        <f t="shared" si="26"/>
        <v>1532.9324000000001</v>
      </c>
      <c r="G43" s="104">
        <f t="shared" si="11"/>
        <v>3.1855230035469417</v>
      </c>
      <c r="J43">
        <v>10</v>
      </c>
      <c r="K43" s="20">
        <v>1150.57556</v>
      </c>
      <c r="L43" s="104">
        <f t="shared" ref="L43:L47" si="27">LOG(K43)</f>
        <v>3.0609151447026322</v>
      </c>
      <c r="M43" s="104">
        <f>$L$42-L43</f>
        <v>0.78810984955478336</v>
      </c>
      <c r="O43" s="20"/>
      <c r="P43" s="20"/>
      <c r="Q43" s="20"/>
    </row>
    <row r="44" spans="1:45" x14ac:dyDescent="0.25">
      <c r="A44" t="s">
        <v>87</v>
      </c>
      <c r="B44">
        <v>20</v>
      </c>
      <c r="C44" s="20">
        <v>1816.8859</v>
      </c>
      <c r="D44" s="20">
        <v>1687.1846</v>
      </c>
      <c r="E44" s="20">
        <v>1725.3225</v>
      </c>
      <c r="F44" s="103">
        <f t="shared" si="26"/>
        <v>1743.1310000000001</v>
      </c>
      <c r="G44" s="104">
        <f t="shared" si="11"/>
        <v>3.2413300264899569</v>
      </c>
      <c r="J44">
        <v>20</v>
      </c>
      <c r="K44" s="39">
        <v>50</v>
      </c>
      <c r="L44" s="104">
        <f t="shared" si="27"/>
        <v>1.6989700043360187</v>
      </c>
      <c r="M44" s="104">
        <f t="shared" ref="M44:M47" si="28">$L$42-L44</f>
        <v>2.1500549899213968</v>
      </c>
    </row>
    <row r="45" spans="1:45" x14ac:dyDescent="0.25">
      <c r="A45" t="s">
        <v>88</v>
      </c>
      <c r="B45">
        <v>30</v>
      </c>
      <c r="C45" s="20">
        <v>1783.1007</v>
      </c>
      <c r="D45" s="20">
        <v>1541.4879000000001</v>
      </c>
      <c r="E45" s="20">
        <v>1571.3806999999999</v>
      </c>
      <c r="F45" s="103">
        <f t="shared" si="26"/>
        <v>1631.9897666666666</v>
      </c>
      <c r="G45" s="104">
        <f t="shared" si="11"/>
        <v>3.2127174311983988</v>
      </c>
      <c r="J45">
        <v>30</v>
      </c>
      <c r="K45" s="39">
        <v>50</v>
      </c>
      <c r="L45" s="104">
        <f t="shared" si="27"/>
        <v>1.6989700043360187</v>
      </c>
      <c r="M45" s="104">
        <f t="shared" si="28"/>
        <v>2.1500549899213968</v>
      </c>
    </row>
    <row r="46" spans="1:45" x14ac:dyDescent="0.25">
      <c r="A46" t="s">
        <v>89</v>
      </c>
      <c r="B46">
        <v>50</v>
      </c>
      <c r="C46" s="20">
        <v>1937.3511000000001</v>
      </c>
      <c r="D46" s="20">
        <v>1821.4069</v>
      </c>
      <c r="E46" s="20">
        <v>1661.3426999999999</v>
      </c>
      <c r="F46" s="103">
        <f t="shared" si="26"/>
        <v>1806.7002333333332</v>
      </c>
      <c r="G46" s="104">
        <f t="shared" si="11"/>
        <v>3.2568861006467804</v>
      </c>
      <c r="J46">
        <v>50</v>
      </c>
      <c r="K46" s="39">
        <v>50</v>
      </c>
      <c r="L46" s="104">
        <f t="shared" si="27"/>
        <v>1.6989700043360187</v>
      </c>
      <c r="M46" s="104">
        <f t="shared" si="28"/>
        <v>2.1500549899213968</v>
      </c>
    </row>
    <row r="47" spans="1:45" x14ac:dyDescent="0.25">
      <c r="A47" t="s">
        <v>90</v>
      </c>
      <c r="B47">
        <v>100</v>
      </c>
      <c r="C47" s="20">
        <v>2297.0277999999998</v>
      </c>
      <c r="D47" s="20">
        <v>1824.8988999999999</v>
      </c>
      <c r="E47" s="20">
        <v>1842.4518</v>
      </c>
      <c r="F47" s="103">
        <f t="shared" si="26"/>
        <v>1988.1261666666667</v>
      </c>
      <c r="G47" s="104">
        <f t="shared" si="11"/>
        <v>3.2984439413029931</v>
      </c>
      <c r="J47">
        <v>100</v>
      </c>
      <c r="K47" s="39">
        <v>50</v>
      </c>
      <c r="L47" s="104">
        <f t="shared" si="27"/>
        <v>1.6989700043360187</v>
      </c>
      <c r="M47" s="104">
        <f t="shared" si="28"/>
        <v>2.1500549899213968</v>
      </c>
    </row>
    <row r="48" spans="1:45" x14ac:dyDescent="0.25">
      <c r="C48" s="20"/>
      <c r="D48" s="20"/>
      <c r="E48" s="20"/>
    </row>
    <row r="49" spans="1:35" x14ac:dyDescent="0.25">
      <c r="C49" s="20"/>
      <c r="D49" s="20"/>
      <c r="E49" s="20"/>
    </row>
    <row r="50" spans="1:35" ht="45" x14ac:dyDescent="0.25">
      <c r="A50" s="109" t="s">
        <v>2</v>
      </c>
      <c r="B50" s="102" t="s">
        <v>96</v>
      </c>
      <c r="F50" s="111" t="s">
        <v>99</v>
      </c>
      <c r="J50" s="102" t="s">
        <v>77</v>
      </c>
      <c r="K50" s="102" t="s">
        <v>101</v>
      </c>
      <c r="L50" s="102" t="s">
        <v>102</v>
      </c>
      <c r="M50" s="102" t="s">
        <v>80</v>
      </c>
    </row>
    <row r="51" spans="1:35" x14ac:dyDescent="0.25">
      <c r="C51" t="s">
        <v>4</v>
      </c>
      <c r="D51" t="s">
        <v>5</v>
      </c>
      <c r="E51" t="s">
        <v>97</v>
      </c>
      <c r="F51" s="21" t="s">
        <v>3</v>
      </c>
      <c r="G51" s="21" t="s">
        <v>100</v>
      </c>
    </row>
    <row r="52" spans="1:35" x14ac:dyDescent="0.25">
      <c r="A52" s="48" t="s">
        <v>78</v>
      </c>
      <c r="B52">
        <v>0</v>
      </c>
      <c r="C52" s="20">
        <v>2116.4616999999998</v>
      </c>
      <c r="D52" s="20">
        <v>2276.6936000000001</v>
      </c>
      <c r="E52" s="20">
        <v>2872.9812000000002</v>
      </c>
      <c r="F52" s="103">
        <f t="shared" ref="F52:F57" si="29">AVERAGE(C52:E52)</f>
        <v>2422.0455000000002</v>
      </c>
      <c r="G52" s="104">
        <f>LOG(F52)</f>
        <v>3.3841822974417646</v>
      </c>
      <c r="I52" s="48" t="s">
        <v>98</v>
      </c>
      <c r="J52">
        <v>0</v>
      </c>
      <c r="K52" s="20">
        <v>535816011.28000003</v>
      </c>
      <c r="L52" s="104">
        <f>LOG(K52)</f>
        <v>8.7290156870748348</v>
      </c>
    </row>
    <row r="53" spans="1:35" x14ac:dyDescent="0.25">
      <c r="A53" s="24" t="s">
        <v>81</v>
      </c>
      <c r="B53">
        <v>10</v>
      </c>
      <c r="C53" s="20">
        <v>2951.7020000000002</v>
      </c>
      <c r="D53" s="20">
        <v>4122.9440000000004</v>
      </c>
      <c r="E53" s="20">
        <v>2283.7800000000002</v>
      </c>
      <c r="F53" s="105">
        <f t="shared" si="29"/>
        <v>3119.4753333333338</v>
      </c>
      <c r="G53" s="104">
        <f t="shared" ref="G53:G71" si="30">LOG(F53)</f>
        <v>3.4940815558777225</v>
      </c>
      <c r="H53" s="24"/>
      <c r="J53">
        <v>10</v>
      </c>
      <c r="K53" s="20">
        <v>21325695.780000001</v>
      </c>
      <c r="L53" s="104">
        <f t="shared" ref="L53:L57" si="31">LOG(K53)</f>
        <v>7.328903209522335</v>
      </c>
      <c r="M53" s="104">
        <f>$L$52-L53</f>
        <v>1.4001124775524998</v>
      </c>
    </row>
    <row r="54" spans="1:35" x14ac:dyDescent="0.25">
      <c r="A54" t="s">
        <v>82</v>
      </c>
      <c r="B54">
        <v>20</v>
      </c>
      <c r="C54" s="20">
        <v>3639.8645000000001</v>
      </c>
      <c r="D54" s="20">
        <v>3604.5012000000002</v>
      </c>
      <c r="E54" s="20">
        <v>3268.0893999999998</v>
      </c>
      <c r="F54" s="105">
        <f t="shared" si="29"/>
        <v>3504.1516999999999</v>
      </c>
      <c r="G54" s="104">
        <f t="shared" si="30"/>
        <v>3.5445828991646526</v>
      </c>
      <c r="J54">
        <v>20</v>
      </c>
      <c r="K54" s="20">
        <v>727633.39</v>
      </c>
      <c r="L54" s="104">
        <f t="shared" si="31"/>
        <v>5.8619126199681766</v>
      </c>
      <c r="M54" s="104">
        <f t="shared" ref="M54:M57" si="32">$L$52-L54</f>
        <v>2.8671030671066582</v>
      </c>
    </row>
    <row r="55" spans="1:35" x14ac:dyDescent="0.25">
      <c r="A55" t="s">
        <v>83</v>
      </c>
      <c r="B55">
        <v>30</v>
      </c>
      <c r="C55" s="20">
        <v>4200.5649999999996</v>
      </c>
      <c r="D55" s="20">
        <v>4281.0663999999997</v>
      </c>
      <c r="E55" s="20">
        <v>2832.2698</v>
      </c>
      <c r="F55" s="105">
        <f t="shared" si="29"/>
        <v>3771.3003999999996</v>
      </c>
      <c r="G55" s="104">
        <f t="shared" si="30"/>
        <v>3.5764911271726048</v>
      </c>
      <c r="J55">
        <v>30</v>
      </c>
      <c r="K55" s="20">
        <v>28832.925999999999</v>
      </c>
      <c r="L55" s="104">
        <f t="shared" si="31"/>
        <v>4.459888717350867</v>
      </c>
      <c r="M55" s="104">
        <f t="shared" si="32"/>
        <v>4.2691269697239678</v>
      </c>
      <c r="O55" s="20"/>
      <c r="P55" s="20"/>
      <c r="Q55" s="20"/>
    </row>
    <row r="56" spans="1:35" x14ac:dyDescent="0.25">
      <c r="A56" t="s">
        <v>84</v>
      </c>
      <c r="B56">
        <v>50</v>
      </c>
      <c r="C56" s="20">
        <v>4474.3984</v>
      </c>
      <c r="D56" s="20">
        <v>4934.6367</v>
      </c>
      <c r="E56" s="20">
        <v>1838.7524000000001</v>
      </c>
      <c r="F56" s="105">
        <f t="shared" si="29"/>
        <v>3749.2625000000003</v>
      </c>
      <c r="G56" s="104">
        <f t="shared" si="30"/>
        <v>3.5739458480797373</v>
      </c>
      <c r="J56">
        <v>50</v>
      </c>
      <c r="K56" s="20">
        <v>192.41264499999997</v>
      </c>
      <c r="L56" s="104">
        <f t="shared" si="31"/>
        <v>2.2842336096626523</v>
      </c>
      <c r="M56" s="104">
        <f t="shared" si="32"/>
        <v>6.4447820774121825</v>
      </c>
      <c r="O56" s="20"/>
      <c r="P56" s="20"/>
      <c r="Q56" s="20"/>
    </row>
    <row r="57" spans="1:35" x14ac:dyDescent="0.25">
      <c r="A57" t="s">
        <v>85</v>
      </c>
      <c r="B57">
        <v>100</v>
      </c>
      <c r="C57" s="20">
        <v>6331.3909999999996</v>
      </c>
      <c r="D57" s="20">
        <v>6032.4040000000005</v>
      </c>
      <c r="E57" s="20">
        <v>2164.6120000000001</v>
      </c>
      <c r="F57" s="105">
        <f t="shared" si="29"/>
        <v>4842.8023333333331</v>
      </c>
      <c r="G57" s="104">
        <f t="shared" si="30"/>
        <v>3.6850967429894412</v>
      </c>
      <c r="J57">
        <v>100</v>
      </c>
      <c r="K57" s="20">
        <v>97.921301249999999</v>
      </c>
      <c r="L57" s="104">
        <f t="shared" si="31"/>
        <v>1.9908771760631245</v>
      </c>
      <c r="M57" s="104">
        <f t="shared" si="32"/>
        <v>6.7381385110117105</v>
      </c>
      <c r="O57" s="20"/>
      <c r="P57" s="20"/>
      <c r="Q57" s="20"/>
    </row>
    <row r="58" spans="1:35" x14ac:dyDescent="0.25">
      <c r="C58" s="69"/>
      <c r="D58" s="69"/>
      <c r="E58" s="69"/>
      <c r="F58" s="25"/>
      <c r="G58" s="104"/>
      <c r="K58" s="20"/>
      <c r="L58" s="108"/>
      <c r="M58" s="104"/>
      <c r="N58" s="69"/>
      <c r="O58" s="71"/>
      <c r="P58" s="71"/>
      <c r="Q58" s="71"/>
      <c r="R58" s="69"/>
      <c r="S58" s="69"/>
      <c r="T58" s="69"/>
      <c r="U58" s="69"/>
      <c r="V58" s="69"/>
      <c r="W58" s="69"/>
      <c r="X58" s="69"/>
      <c r="Y58" s="69"/>
      <c r="Z58" s="69"/>
      <c r="AA58" s="69"/>
      <c r="AB58" s="69"/>
      <c r="AC58" s="69"/>
      <c r="AD58" s="69"/>
      <c r="AE58" s="69"/>
      <c r="AF58" s="69"/>
      <c r="AG58" s="69"/>
      <c r="AH58" s="69"/>
      <c r="AI58" s="69"/>
    </row>
    <row r="59" spans="1:35" x14ac:dyDescent="0.25">
      <c r="A59" s="48" t="s">
        <v>78</v>
      </c>
      <c r="B59">
        <v>0</v>
      </c>
      <c r="C59" s="20">
        <v>1899.2352000000001</v>
      </c>
      <c r="D59" s="20">
        <v>1878.9440999999999</v>
      </c>
      <c r="E59" s="72"/>
      <c r="F59" s="103">
        <f>AVERAGE(C59:E59)</f>
        <v>1889.0896499999999</v>
      </c>
      <c r="G59" s="104">
        <f t="shared" si="30"/>
        <v>3.2762525686028479</v>
      </c>
      <c r="I59" s="48" t="s">
        <v>98</v>
      </c>
      <c r="J59">
        <v>0</v>
      </c>
      <c r="K59" s="20">
        <v>535816011.28000003</v>
      </c>
      <c r="L59" s="104">
        <f>LOG(K59)</f>
        <v>8.7290156870748348</v>
      </c>
      <c r="M59" s="20"/>
      <c r="N59" s="69"/>
      <c r="O59" s="71"/>
      <c r="P59" s="71"/>
      <c r="Q59" s="71"/>
      <c r="R59" s="69"/>
      <c r="S59" s="69"/>
      <c r="T59" s="69"/>
      <c r="U59" s="69"/>
      <c r="V59" s="69"/>
      <c r="W59" s="69"/>
      <c r="X59" s="69"/>
      <c r="Y59" s="69"/>
      <c r="Z59" s="69"/>
      <c r="AA59" s="69"/>
      <c r="AB59" s="69"/>
      <c r="AC59" s="69"/>
      <c r="AD59" s="69"/>
      <c r="AE59" s="69"/>
      <c r="AF59" s="69"/>
      <c r="AG59" s="69"/>
      <c r="AH59" s="69"/>
      <c r="AI59" s="69"/>
    </row>
    <row r="60" spans="1:35" x14ac:dyDescent="0.25">
      <c r="A60" s="24" t="s">
        <v>95</v>
      </c>
      <c r="B60">
        <v>10</v>
      </c>
      <c r="C60" s="20">
        <v>2733.61</v>
      </c>
      <c r="D60" s="20">
        <v>2917.5835000000002</v>
      </c>
      <c r="E60" s="20">
        <v>2748.8771999999999</v>
      </c>
      <c r="F60" s="103">
        <f t="shared" ref="F60:F64" si="33">AVERAGE(C60:E60)</f>
        <v>2800.0235666666667</v>
      </c>
      <c r="G60" s="104">
        <f t="shared" si="30"/>
        <v>3.4471616866387258</v>
      </c>
      <c r="J60">
        <v>10</v>
      </c>
      <c r="K60" s="20">
        <v>5690756.5800000001</v>
      </c>
      <c r="L60" s="104">
        <f t="shared" ref="L60:L64" si="34">LOG(K60)</f>
        <v>6.7551700092203912</v>
      </c>
      <c r="M60" s="104">
        <f>$L$59-L60</f>
        <v>1.9738456778544435</v>
      </c>
      <c r="N60" s="69"/>
      <c r="O60" s="71"/>
      <c r="P60" s="71"/>
      <c r="Q60" s="71"/>
      <c r="R60" s="69"/>
      <c r="S60" s="69"/>
      <c r="T60" s="69"/>
      <c r="U60" s="69"/>
      <c r="V60" s="69"/>
      <c r="W60" s="69"/>
      <c r="X60" s="69"/>
      <c r="Y60" s="69"/>
      <c r="Z60" s="69"/>
      <c r="AA60" s="69"/>
      <c r="AB60" s="69"/>
      <c r="AC60" s="69"/>
      <c r="AD60" s="69"/>
      <c r="AE60" s="69"/>
      <c r="AF60" s="69"/>
      <c r="AG60" s="69"/>
      <c r="AH60" s="69"/>
      <c r="AI60" s="69"/>
    </row>
    <row r="61" spans="1:35" x14ac:dyDescent="0.25">
      <c r="A61" t="s">
        <v>91</v>
      </c>
      <c r="B61">
        <v>20</v>
      </c>
      <c r="C61" s="20">
        <v>2777.9115999999999</v>
      </c>
      <c r="D61" s="20">
        <v>3664.5037000000002</v>
      </c>
      <c r="E61" s="20">
        <v>2000.43</v>
      </c>
      <c r="F61" s="103">
        <f t="shared" si="33"/>
        <v>2814.281766666667</v>
      </c>
      <c r="G61" s="104">
        <f t="shared" si="30"/>
        <v>3.4493675769588794</v>
      </c>
      <c r="J61">
        <v>20</v>
      </c>
      <c r="K61" s="20">
        <v>1809566.2133333334</v>
      </c>
      <c r="L61" s="104">
        <f t="shared" si="34"/>
        <v>6.2575744788833925</v>
      </c>
      <c r="M61" s="104">
        <f t="shared" ref="M61:M64" si="35">$L$59-L61</f>
        <v>2.4714412081914423</v>
      </c>
      <c r="N61" s="69"/>
      <c r="O61" s="71"/>
      <c r="P61" s="71"/>
      <c r="Q61" s="71"/>
      <c r="R61" s="69"/>
      <c r="S61" s="69"/>
      <c r="T61" s="69"/>
      <c r="U61" s="69"/>
      <c r="V61" s="69"/>
      <c r="W61" s="69"/>
      <c r="X61" s="69"/>
      <c r="Y61" s="69"/>
      <c r="Z61" s="69"/>
      <c r="AA61" s="69"/>
      <c r="AB61" s="69"/>
      <c r="AC61" s="69"/>
      <c r="AD61" s="69"/>
      <c r="AE61" s="69"/>
      <c r="AF61" s="69"/>
      <c r="AG61" s="69"/>
      <c r="AH61" s="69"/>
      <c r="AI61" s="69"/>
    </row>
    <row r="62" spans="1:35" x14ac:dyDescent="0.25">
      <c r="A62" t="s">
        <v>92</v>
      </c>
      <c r="B62">
        <v>30</v>
      </c>
      <c r="C62" s="20">
        <v>3790.4436000000001</v>
      </c>
      <c r="D62" s="20">
        <v>3886.7640000000001</v>
      </c>
      <c r="E62" s="20">
        <v>2776.1615999999999</v>
      </c>
      <c r="F62" s="103">
        <f t="shared" si="33"/>
        <v>3484.4563999999996</v>
      </c>
      <c r="G62" s="104">
        <f t="shared" si="30"/>
        <v>3.5421350346880658</v>
      </c>
      <c r="J62">
        <v>30</v>
      </c>
      <c r="K62" s="20">
        <v>13227.960000000001</v>
      </c>
      <c r="L62" s="104">
        <f t="shared" si="34"/>
        <v>4.1214928729814941</v>
      </c>
      <c r="M62" s="104">
        <f t="shared" si="35"/>
        <v>4.6075228140933406</v>
      </c>
      <c r="N62" s="69"/>
      <c r="O62" s="71"/>
      <c r="P62" s="71"/>
      <c r="Q62" s="71"/>
      <c r="R62" s="69"/>
      <c r="S62" s="69"/>
      <c r="T62" s="69"/>
      <c r="U62" s="69"/>
      <c r="V62" s="69"/>
      <c r="W62" s="69"/>
      <c r="X62" s="69"/>
      <c r="Y62" s="69"/>
      <c r="Z62" s="69"/>
      <c r="AA62" s="69"/>
      <c r="AB62" s="69"/>
      <c r="AC62" s="69"/>
      <c r="AD62" s="69"/>
      <c r="AE62" s="69"/>
      <c r="AF62" s="69"/>
      <c r="AG62" s="69"/>
      <c r="AH62" s="69"/>
      <c r="AI62" s="69"/>
    </row>
    <row r="63" spans="1:35" x14ac:dyDescent="0.25">
      <c r="A63" t="s">
        <v>93</v>
      </c>
      <c r="B63">
        <v>50</v>
      </c>
      <c r="C63" s="20">
        <v>4765.7875999999997</v>
      </c>
      <c r="D63" s="20">
        <v>4847.4489999999996</v>
      </c>
      <c r="E63" s="20">
        <v>2253.3676999999998</v>
      </c>
      <c r="F63" s="103">
        <f t="shared" si="33"/>
        <v>3955.5347666666662</v>
      </c>
      <c r="G63" s="104">
        <f t="shared" si="30"/>
        <v>3.5972052060416657</v>
      </c>
      <c r="J63">
        <v>50</v>
      </c>
      <c r="K63" s="20">
        <v>699.62308999999993</v>
      </c>
      <c r="L63" s="104">
        <f t="shared" si="34"/>
        <v>2.8448641342744891</v>
      </c>
      <c r="M63" s="104">
        <f t="shared" si="35"/>
        <v>5.8841515528003452</v>
      </c>
      <c r="N63" s="69"/>
      <c r="O63" s="71"/>
      <c r="P63" s="71"/>
      <c r="Q63" s="71"/>
      <c r="R63" s="69"/>
      <c r="S63" s="69"/>
      <c r="T63" s="69"/>
      <c r="U63" s="69"/>
      <c r="V63" s="69"/>
      <c r="W63" s="69"/>
      <c r="X63" s="69"/>
      <c r="Y63" s="69"/>
      <c r="Z63" s="69"/>
      <c r="AA63" s="69"/>
      <c r="AB63" s="69"/>
      <c r="AC63" s="69"/>
      <c r="AD63" s="69"/>
      <c r="AE63" s="69"/>
      <c r="AF63" s="69"/>
      <c r="AG63" s="69"/>
      <c r="AH63" s="69"/>
      <c r="AI63" s="69"/>
    </row>
    <row r="64" spans="1:35" x14ac:dyDescent="0.25">
      <c r="A64" t="s">
        <v>94</v>
      </c>
      <c r="B64">
        <v>100</v>
      </c>
      <c r="C64" s="20">
        <v>6661.6005999999998</v>
      </c>
      <c r="D64" s="20">
        <v>5619.4076999999997</v>
      </c>
      <c r="E64" s="20">
        <v>4181.4179999999997</v>
      </c>
      <c r="F64" s="103">
        <f t="shared" si="33"/>
        <v>5487.4754333333331</v>
      </c>
      <c r="G64" s="104">
        <f t="shared" si="30"/>
        <v>3.73937258897835</v>
      </c>
      <c r="J64">
        <v>100</v>
      </c>
      <c r="K64" s="20">
        <v>68.635396749999998</v>
      </c>
      <c r="L64" s="104">
        <f t="shared" si="34"/>
        <v>1.8365481484841146</v>
      </c>
      <c r="M64" s="104">
        <f t="shared" si="35"/>
        <v>6.8924675385907204</v>
      </c>
      <c r="N64" s="69"/>
      <c r="O64" s="71"/>
      <c r="P64" s="71"/>
      <c r="Q64" s="71"/>
      <c r="R64" s="69"/>
      <c r="S64" s="69"/>
      <c r="T64" s="69"/>
      <c r="U64" s="69"/>
      <c r="V64" s="69"/>
      <c r="W64" s="69"/>
      <c r="X64" s="69"/>
      <c r="Y64" s="69"/>
      <c r="Z64" s="69"/>
      <c r="AA64" s="69"/>
      <c r="AB64" s="69"/>
      <c r="AC64" s="69"/>
      <c r="AD64" s="69"/>
      <c r="AE64" s="69"/>
      <c r="AF64" s="69"/>
      <c r="AG64" s="69"/>
      <c r="AH64" s="69"/>
      <c r="AI64" s="69"/>
    </row>
    <row r="65" spans="1:35" x14ac:dyDescent="0.25">
      <c r="C65" s="69"/>
      <c r="D65" s="69"/>
      <c r="E65" s="69"/>
      <c r="F65" s="103"/>
      <c r="G65" s="104"/>
      <c r="K65" s="20"/>
      <c r="N65" s="69"/>
      <c r="O65" s="71"/>
      <c r="P65" s="71"/>
      <c r="Q65" s="71"/>
      <c r="R65" s="69"/>
      <c r="S65" s="69"/>
      <c r="T65" s="69"/>
      <c r="U65" s="69"/>
      <c r="V65" s="69"/>
      <c r="W65" s="69"/>
      <c r="X65" s="69"/>
      <c r="Y65" s="69"/>
      <c r="Z65" s="69"/>
      <c r="AA65" s="69"/>
      <c r="AB65" s="69"/>
      <c r="AC65" s="69"/>
      <c r="AD65" s="69"/>
      <c r="AE65" s="69"/>
      <c r="AF65" s="69"/>
      <c r="AG65" s="69"/>
      <c r="AH65" s="69"/>
      <c r="AI65" s="69"/>
    </row>
    <row r="66" spans="1:35" x14ac:dyDescent="0.25">
      <c r="A66" s="48" t="s">
        <v>78</v>
      </c>
      <c r="B66">
        <v>0</v>
      </c>
      <c r="C66" s="20">
        <v>1829.4047</v>
      </c>
      <c r="D66" s="20">
        <v>2116.8928000000001</v>
      </c>
      <c r="E66" s="20">
        <v>1972.0355</v>
      </c>
      <c r="F66" s="103">
        <f t="shared" ref="F66:F71" si="36">AVERAGE(C66:E66)</f>
        <v>1972.7776666666668</v>
      </c>
      <c r="G66" s="104">
        <f t="shared" si="30"/>
        <v>3.2950781427379043</v>
      </c>
      <c r="I66" s="48" t="s">
        <v>98</v>
      </c>
      <c r="J66">
        <v>0</v>
      </c>
      <c r="K66" s="20">
        <v>535816011.28000003</v>
      </c>
      <c r="L66" s="104">
        <f>LOG(K66)</f>
        <v>8.7290156870748348</v>
      </c>
      <c r="M66" s="104"/>
      <c r="N66" s="69"/>
      <c r="O66" s="69"/>
      <c r="P66" s="69"/>
      <c r="Q66" s="69"/>
      <c r="R66" s="69"/>
      <c r="S66" s="69"/>
      <c r="T66" s="69"/>
      <c r="U66" s="69"/>
      <c r="V66" s="69"/>
      <c r="W66" s="69"/>
      <c r="X66" s="69"/>
      <c r="Y66" s="69"/>
      <c r="Z66" s="69"/>
      <c r="AA66" s="69"/>
      <c r="AB66" s="69"/>
      <c r="AC66" s="69"/>
      <c r="AD66" s="69"/>
      <c r="AE66" s="69"/>
      <c r="AF66" s="69"/>
      <c r="AG66" s="69"/>
      <c r="AH66" s="69"/>
      <c r="AI66" s="69"/>
    </row>
    <row r="67" spans="1:35" x14ac:dyDescent="0.25">
      <c r="A67" s="24" t="s">
        <v>86</v>
      </c>
      <c r="B67">
        <v>10</v>
      </c>
      <c r="C67" s="20">
        <v>1701.5715</v>
      </c>
      <c r="D67" s="20">
        <v>1502.5365999999999</v>
      </c>
      <c r="E67" s="20">
        <v>1645.7483</v>
      </c>
      <c r="F67" s="103">
        <f t="shared" si="36"/>
        <v>1616.6188</v>
      </c>
      <c r="G67" s="104">
        <f t="shared" si="30"/>
        <v>3.2086076249937614</v>
      </c>
      <c r="J67">
        <v>10</v>
      </c>
      <c r="K67" s="20">
        <v>7811688.7800000003</v>
      </c>
      <c r="L67" s="104">
        <f t="shared" ref="L67:L71" si="37">LOG(K67)</f>
        <v>6.8927449325393892</v>
      </c>
      <c r="M67" s="104">
        <f>$L$66-L67</f>
        <v>1.8362707545354455</v>
      </c>
      <c r="N67" s="69"/>
      <c r="O67" s="71"/>
      <c r="P67" s="71"/>
      <c r="Q67" s="71"/>
      <c r="R67" s="69"/>
      <c r="S67" s="69"/>
      <c r="T67" s="69"/>
      <c r="U67" s="69"/>
      <c r="V67" s="69"/>
      <c r="W67" s="69"/>
      <c r="X67" s="69"/>
      <c r="Y67" s="69"/>
      <c r="Z67" s="69"/>
      <c r="AA67" s="69"/>
      <c r="AB67" s="69"/>
      <c r="AC67" s="69"/>
      <c r="AD67" s="69"/>
      <c r="AE67" s="69"/>
      <c r="AF67" s="69"/>
      <c r="AG67" s="69"/>
      <c r="AH67" s="69"/>
      <c r="AI67" s="69"/>
    </row>
    <row r="68" spans="1:35" x14ac:dyDescent="0.25">
      <c r="A68" t="s">
        <v>87</v>
      </c>
      <c r="B68">
        <v>20</v>
      </c>
      <c r="C68" s="20">
        <v>3168.0327000000002</v>
      </c>
      <c r="D68" s="20">
        <v>3335.52</v>
      </c>
      <c r="E68" s="20">
        <v>3405.7103999999999</v>
      </c>
      <c r="F68" s="103">
        <f t="shared" si="36"/>
        <v>3303.0877</v>
      </c>
      <c r="G68" s="104">
        <f t="shared" si="30"/>
        <v>3.518920104760269</v>
      </c>
      <c r="J68">
        <v>20</v>
      </c>
      <c r="K68" s="20">
        <v>886077.48</v>
      </c>
      <c r="L68" s="104">
        <f t="shared" si="37"/>
        <v>5.947471698935864</v>
      </c>
      <c r="M68" s="104">
        <f t="shared" ref="M68:M71" si="38">$L$66-L68</f>
        <v>2.7815439881389707</v>
      </c>
      <c r="O68" s="20"/>
      <c r="P68" s="20"/>
      <c r="Q68" s="20"/>
    </row>
    <row r="69" spans="1:35" x14ac:dyDescent="0.25">
      <c r="A69" t="s">
        <v>88</v>
      </c>
      <c r="B69">
        <v>30</v>
      </c>
      <c r="C69" s="20">
        <v>4491.0389999999998</v>
      </c>
      <c r="D69" s="20">
        <v>4108.1587</v>
      </c>
      <c r="E69" s="20">
        <v>4019.9277000000002</v>
      </c>
      <c r="F69" s="103">
        <f t="shared" si="36"/>
        <v>4206.3751333333339</v>
      </c>
      <c r="G69" s="104">
        <f t="shared" si="30"/>
        <v>3.6239080013678322</v>
      </c>
      <c r="J69">
        <v>30</v>
      </c>
      <c r="K69" s="20">
        <v>514.37623499999995</v>
      </c>
      <c r="L69" s="104">
        <f t="shared" si="37"/>
        <v>2.7112808952840073</v>
      </c>
      <c r="M69" s="104">
        <f t="shared" si="38"/>
        <v>6.0177347917908275</v>
      </c>
      <c r="O69" s="20"/>
      <c r="P69" s="20"/>
      <c r="Q69" s="20"/>
    </row>
    <row r="70" spans="1:35" x14ac:dyDescent="0.25">
      <c r="A70" t="s">
        <v>89</v>
      </c>
      <c r="B70">
        <v>50</v>
      </c>
      <c r="C70" s="20">
        <v>4907.0684000000001</v>
      </c>
      <c r="D70" s="20">
        <v>4726.0396000000001</v>
      </c>
      <c r="E70" s="20">
        <v>4584.5614999999998</v>
      </c>
      <c r="F70" s="103">
        <f t="shared" si="36"/>
        <v>4739.2231666666667</v>
      </c>
      <c r="G70" s="104">
        <f t="shared" si="30"/>
        <v>3.675707159800877</v>
      </c>
      <c r="J70">
        <v>50</v>
      </c>
      <c r="K70" s="20">
        <v>191.4358</v>
      </c>
      <c r="L70" s="104">
        <f t="shared" si="37"/>
        <v>2.2820231575191241</v>
      </c>
      <c r="M70" s="104">
        <f t="shared" si="38"/>
        <v>6.4469925295557111</v>
      </c>
      <c r="O70" s="20"/>
      <c r="P70" s="20"/>
      <c r="Q70" s="20"/>
    </row>
    <row r="71" spans="1:35" x14ac:dyDescent="0.25">
      <c r="A71" t="s">
        <v>90</v>
      </c>
      <c r="B71">
        <v>100</v>
      </c>
      <c r="C71" s="20">
        <v>5752.6019999999999</v>
      </c>
      <c r="D71" s="20">
        <v>4917.3779999999997</v>
      </c>
      <c r="E71" s="20">
        <v>4689.9049999999997</v>
      </c>
      <c r="F71" s="103">
        <f t="shared" si="36"/>
        <v>5119.9616666666661</v>
      </c>
      <c r="G71" s="104">
        <f t="shared" si="30"/>
        <v>3.7092667094099201</v>
      </c>
      <c r="J71">
        <v>100</v>
      </c>
      <c r="K71" s="20">
        <v>77.036535499999999</v>
      </c>
      <c r="L71" s="104">
        <f t="shared" si="37"/>
        <v>1.8866967433913366</v>
      </c>
      <c r="M71" s="104">
        <f t="shared" si="38"/>
        <v>6.8423189436834981</v>
      </c>
      <c r="O71" s="20"/>
      <c r="P71" s="20"/>
      <c r="Q71" s="20"/>
    </row>
    <row r="72" spans="1:35" x14ac:dyDescent="0.25">
      <c r="C72" s="20"/>
      <c r="D72" s="20"/>
      <c r="E72" s="20"/>
      <c r="O72" s="20"/>
      <c r="P72" s="20"/>
      <c r="Q72" s="20"/>
    </row>
    <row r="73" spans="1:35" x14ac:dyDescent="0.25">
      <c r="C73" s="20"/>
      <c r="D73" s="20"/>
      <c r="E73" s="20"/>
    </row>
    <row r="74" spans="1:35" ht="45" x14ac:dyDescent="0.25">
      <c r="A74" s="109" t="s">
        <v>0</v>
      </c>
      <c r="B74" s="102" t="s">
        <v>96</v>
      </c>
      <c r="F74" s="111" t="s">
        <v>99</v>
      </c>
      <c r="J74" s="102" t="s">
        <v>77</v>
      </c>
      <c r="K74" s="102" t="s">
        <v>101</v>
      </c>
      <c r="L74" s="102" t="s">
        <v>102</v>
      </c>
      <c r="M74" s="102" t="s">
        <v>80</v>
      </c>
    </row>
    <row r="75" spans="1:35" x14ac:dyDescent="0.25">
      <c r="C75" t="s">
        <v>4</v>
      </c>
      <c r="D75" t="s">
        <v>5</v>
      </c>
      <c r="E75" t="s">
        <v>97</v>
      </c>
      <c r="F75" s="21" t="s">
        <v>3</v>
      </c>
      <c r="G75" s="21" t="s">
        <v>100</v>
      </c>
    </row>
    <row r="76" spans="1:35" x14ac:dyDescent="0.25">
      <c r="A76" s="48" t="s">
        <v>78</v>
      </c>
      <c r="B76">
        <v>0</v>
      </c>
      <c r="C76" s="20">
        <v>2005.9880000000001</v>
      </c>
      <c r="D76" s="20">
        <v>1753.2671</v>
      </c>
      <c r="E76" s="20">
        <v>1797.2081000000001</v>
      </c>
      <c r="F76" s="103">
        <f t="shared" ref="F76:F81" si="39">AVERAGE(C76:E76)</f>
        <v>1852.1544000000001</v>
      </c>
      <c r="G76" s="104">
        <f>LOG(F76)</f>
        <v>3.2676771876769055</v>
      </c>
      <c r="I76" s="48" t="s">
        <v>98</v>
      </c>
      <c r="J76">
        <v>0</v>
      </c>
      <c r="K76" s="20">
        <v>34481.249999999993</v>
      </c>
      <c r="L76" s="104">
        <f>LOG(K76)</f>
        <v>4.5375830013018152</v>
      </c>
    </row>
    <row r="77" spans="1:35" x14ac:dyDescent="0.25">
      <c r="A77" s="24" t="s">
        <v>81</v>
      </c>
      <c r="B77">
        <v>10</v>
      </c>
      <c r="C77" s="20">
        <v>2449.3332999999998</v>
      </c>
      <c r="D77" s="20">
        <v>3206.0198</v>
      </c>
      <c r="E77" s="20">
        <v>1473.4347</v>
      </c>
      <c r="F77" s="105">
        <f t="shared" si="39"/>
        <v>2376.2626</v>
      </c>
      <c r="G77" s="104">
        <f t="shared" ref="G77:G95" si="40">LOG(F77)</f>
        <v>3.3758944327018905</v>
      </c>
      <c r="H77" s="24"/>
      <c r="J77">
        <v>10</v>
      </c>
      <c r="K77" s="20">
        <v>3056.0475499999993</v>
      </c>
      <c r="L77" s="104">
        <f t="shared" ref="L77:L81" si="41">LOG(K77)</f>
        <v>3.4851601072799476</v>
      </c>
      <c r="M77" s="104">
        <f>$L$76-L77</f>
        <v>1.0524228940218676</v>
      </c>
    </row>
    <row r="78" spans="1:35" x14ac:dyDescent="0.25">
      <c r="A78" t="s">
        <v>82</v>
      </c>
      <c r="B78">
        <v>20</v>
      </c>
      <c r="C78" s="20">
        <v>3324.0639999999999</v>
      </c>
      <c r="D78" s="20">
        <v>3279.5630000000001</v>
      </c>
      <c r="E78" s="20">
        <v>1610.1416999999999</v>
      </c>
      <c r="F78" s="105">
        <f t="shared" si="39"/>
        <v>2737.9229</v>
      </c>
      <c r="G78" s="104">
        <f t="shared" si="40"/>
        <v>3.4374212142230967</v>
      </c>
      <c r="J78">
        <v>20</v>
      </c>
      <c r="K78" s="20">
        <v>136.89662250000003</v>
      </c>
      <c r="L78" s="104">
        <f t="shared" si="41"/>
        <v>2.136392733395442</v>
      </c>
      <c r="M78" s="104">
        <f t="shared" ref="M78:M81" si="42">$L$76-L78</f>
        <v>2.4011902679063732</v>
      </c>
    </row>
    <row r="79" spans="1:35" x14ac:dyDescent="0.25">
      <c r="A79" t="s">
        <v>83</v>
      </c>
      <c r="B79">
        <v>30</v>
      </c>
      <c r="C79" s="20">
        <v>3485.9639000000002</v>
      </c>
      <c r="D79" s="20">
        <v>3191.0715</v>
      </c>
      <c r="E79" s="20">
        <v>1653.1736000000001</v>
      </c>
      <c r="F79" s="105">
        <f t="shared" si="39"/>
        <v>2776.7363333333337</v>
      </c>
      <c r="G79" s="104">
        <f t="shared" si="40"/>
        <v>3.443534643014623</v>
      </c>
      <c r="J79">
        <v>30</v>
      </c>
      <c r="K79" s="20">
        <v>46.175245000000004</v>
      </c>
      <c r="L79" s="104">
        <f t="shared" si="41"/>
        <v>1.6644092084298923</v>
      </c>
      <c r="M79" s="104">
        <f t="shared" si="42"/>
        <v>2.8731737928719232</v>
      </c>
    </row>
    <row r="80" spans="1:35" x14ac:dyDescent="0.25">
      <c r="A80" t="s">
        <v>84</v>
      </c>
      <c r="B80">
        <v>50</v>
      </c>
      <c r="C80" s="20">
        <v>3958.9756000000002</v>
      </c>
      <c r="D80" s="20">
        <v>4572.0625</v>
      </c>
      <c r="E80" s="20">
        <v>1875.7008000000001</v>
      </c>
      <c r="F80" s="105">
        <f t="shared" si="39"/>
        <v>3468.9129666666668</v>
      </c>
      <c r="G80" s="104">
        <f t="shared" si="40"/>
        <v>3.5401934037421543</v>
      </c>
      <c r="J80">
        <v>50</v>
      </c>
      <c r="K80" s="20">
        <v>7.5020507499999987</v>
      </c>
      <c r="L80" s="104">
        <f t="shared" si="41"/>
        <v>0.87517999774730937</v>
      </c>
      <c r="M80" s="104">
        <f t="shared" si="42"/>
        <v>3.6624030035545059</v>
      </c>
    </row>
    <row r="81" spans="1:13" x14ac:dyDescent="0.25">
      <c r="A81" t="s">
        <v>85</v>
      </c>
      <c r="B81">
        <v>100</v>
      </c>
      <c r="C81" s="20">
        <v>5825.2790000000005</v>
      </c>
      <c r="D81" s="20">
        <v>5036.8990000000003</v>
      </c>
      <c r="E81" s="20">
        <v>1884.5762999999999</v>
      </c>
      <c r="F81" s="105">
        <f t="shared" si="39"/>
        <v>4248.9180999999999</v>
      </c>
      <c r="G81" s="104">
        <f t="shared" si="40"/>
        <v>3.6282783599290371</v>
      </c>
      <c r="J81">
        <v>100</v>
      </c>
      <c r="K81" s="39">
        <v>1</v>
      </c>
      <c r="L81" s="104">
        <f t="shared" si="41"/>
        <v>0</v>
      </c>
      <c r="M81" s="104">
        <f t="shared" si="42"/>
        <v>4.5375830013018152</v>
      </c>
    </row>
    <row r="82" spans="1:13" x14ac:dyDescent="0.25">
      <c r="C82" s="69"/>
      <c r="D82" s="69"/>
      <c r="E82" s="69"/>
      <c r="F82" s="25"/>
      <c r="G82" s="104"/>
      <c r="K82" s="20"/>
      <c r="L82" s="108"/>
      <c r="M82" s="104"/>
    </row>
    <row r="83" spans="1:13" x14ac:dyDescent="0.25">
      <c r="A83" s="48" t="s">
        <v>78</v>
      </c>
      <c r="B83">
        <v>0</v>
      </c>
      <c r="C83" s="20">
        <v>1550.8724</v>
      </c>
      <c r="D83" s="20">
        <v>1815.4042999999999</v>
      </c>
      <c r="E83" s="20">
        <v>1790.89</v>
      </c>
      <c r="F83" s="103">
        <f>AVERAGE(C83:E83)</f>
        <v>1719.0555666666667</v>
      </c>
      <c r="G83" s="104">
        <f t="shared" si="40"/>
        <v>3.235289915027181</v>
      </c>
      <c r="I83" s="48" t="s">
        <v>98</v>
      </c>
      <c r="J83">
        <v>0</v>
      </c>
      <c r="K83" s="20">
        <v>34481.249999999993</v>
      </c>
      <c r="L83" s="104">
        <f>LOG(K83)</f>
        <v>4.5375830013018152</v>
      </c>
      <c r="M83" s="20"/>
    </row>
    <row r="84" spans="1:13" x14ac:dyDescent="0.25">
      <c r="A84" s="24" t="s">
        <v>95</v>
      </c>
      <c r="B84">
        <v>10</v>
      </c>
      <c r="C84" s="20">
        <v>2390.6394</v>
      </c>
      <c r="D84" s="20">
        <v>2663.2339999999999</v>
      </c>
      <c r="E84" s="20">
        <v>2166.2348999999999</v>
      </c>
      <c r="F84" s="103">
        <f t="shared" ref="F84:F88" si="43">AVERAGE(C84:E84)</f>
        <v>2406.7027666666668</v>
      </c>
      <c r="G84" s="104">
        <f t="shared" si="40"/>
        <v>3.3814224572183478</v>
      </c>
      <c r="J84">
        <v>10</v>
      </c>
      <c r="K84" s="20">
        <v>1716.626</v>
      </c>
      <c r="L84" s="104">
        <f t="shared" ref="L84:L88" si="44">LOG(K84)</f>
        <v>3.2346756860585426</v>
      </c>
      <c r="M84" s="104">
        <f>$L$83-L84</f>
        <v>1.3029073152432726</v>
      </c>
    </row>
    <row r="85" spans="1:13" x14ac:dyDescent="0.25">
      <c r="A85" t="s">
        <v>91</v>
      </c>
      <c r="B85">
        <v>20</v>
      </c>
      <c r="C85" s="20">
        <v>3521.0996</v>
      </c>
      <c r="D85" s="20">
        <v>3059.5745000000002</v>
      </c>
      <c r="E85" s="20">
        <v>1742.1719000000001</v>
      </c>
      <c r="F85" s="103">
        <f t="shared" si="43"/>
        <v>2774.2819999999997</v>
      </c>
      <c r="G85" s="104">
        <f t="shared" si="40"/>
        <v>3.4431506041126165</v>
      </c>
      <c r="J85">
        <v>20</v>
      </c>
      <c r="K85" s="20">
        <v>85.990929999999992</v>
      </c>
      <c r="L85" s="104">
        <f t="shared" si="44"/>
        <v>1.9344526459100595</v>
      </c>
      <c r="M85" s="104">
        <f t="shared" ref="M85:M88" si="45">$L$83-L85</f>
        <v>2.6031303553917557</v>
      </c>
    </row>
    <row r="86" spans="1:13" x14ac:dyDescent="0.25">
      <c r="A86" t="s">
        <v>92</v>
      </c>
      <c r="B86">
        <v>30</v>
      </c>
      <c r="C86" s="20">
        <v>3434.2878000000001</v>
      </c>
      <c r="D86" s="20">
        <v>3424.6316000000002</v>
      </c>
      <c r="E86" s="20">
        <v>2066.0427</v>
      </c>
      <c r="F86" s="103">
        <f t="shared" si="43"/>
        <v>2974.9873666666667</v>
      </c>
      <c r="G86" s="104">
        <f t="shared" si="40"/>
        <v>3.4734851258297437</v>
      </c>
      <c r="J86">
        <v>30</v>
      </c>
      <c r="K86" s="20">
        <v>35.160751000000005</v>
      </c>
      <c r="L86" s="104">
        <f t="shared" si="44"/>
        <v>1.5460581426154063</v>
      </c>
      <c r="M86" s="104">
        <f t="shared" si="45"/>
        <v>2.9915248586864092</v>
      </c>
    </row>
    <row r="87" spans="1:13" x14ac:dyDescent="0.25">
      <c r="A87" t="s">
        <v>93</v>
      </c>
      <c r="B87">
        <v>50</v>
      </c>
      <c r="C87" s="20">
        <v>4299.6356999999998</v>
      </c>
      <c r="D87" s="20">
        <v>4771.4660000000003</v>
      </c>
      <c r="E87" s="20">
        <v>1984.1162999999999</v>
      </c>
      <c r="F87" s="103">
        <f t="shared" si="43"/>
        <v>3685.0726666666665</v>
      </c>
      <c r="G87" s="104">
        <f t="shared" si="40"/>
        <v>3.5664460562171039</v>
      </c>
      <c r="J87">
        <v>50</v>
      </c>
      <c r="K87" s="20">
        <v>4.6235307500000005</v>
      </c>
      <c r="L87" s="104">
        <f t="shared" si="44"/>
        <v>0.66497375036339912</v>
      </c>
      <c r="M87" s="104">
        <f t="shared" si="45"/>
        <v>3.872609250938416</v>
      </c>
    </row>
    <row r="88" spans="1:13" x14ac:dyDescent="0.25">
      <c r="A88" t="s">
        <v>94</v>
      </c>
      <c r="B88">
        <v>100</v>
      </c>
      <c r="C88" s="20">
        <v>4145.7152999999998</v>
      </c>
      <c r="D88" s="20">
        <v>6191.0083000000004</v>
      </c>
      <c r="E88" s="20">
        <v>3124.0985999999998</v>
      </c>
      <c r="F88" s="103">
        <f t="shared" si="43"/>
        <v>4486.9407333333338</v>
      </c>
      <c r="G88" s="104">
        <f t="shared" si="40"/>
        <v>3.6519503331042169</v>
      </c>
      <c r="J88">
        <v>100</v>
      </c>
      <c r="K88" s="39">
        <v>1</v>
      </c>
      <c r="L88" s="104">
        <f t="shared" si="44"/>
        <v>0</v>
      </c>
      <c r="M88" s="104">
        <f t="shared" si="45"/>
        <v>4.5375830013018152</v>
      </c>
    </row>
    <row r="89" spans="1:13" x14ac:dyDescent="0.25">
      <c r="C89" s="69"/>
      <c r="D89" s="69"/>
      <c r="E89" s="69"/>
      <c r="F89" s="103"/>
      <c r="G89" s="104"/>
      <c r="K89" s="20"/>
    </row>
    <row r="90" spans="1:13" x14ac:dyDescent="0.25">
      <c r="A90" s="48" t="s">
        <v>78</v>
      </c>
      <c r="B90">
        <v>0</v>
      </c>
      <c r="C90" s="20">
        <v>1599.3666000000001</v>
      </c>
      <c r="D90" s="20">
        <v>1568.3961999999999</v>
      </c>
      <c r="E90" s="72"/>
      <c r="F90" s="103">
        <f t="shared" ref="F90:F95" si="46">AVERAGE(C90:E90)</f>
        <v>1583.8814</v>
      </c>
      <c r="G90" s="104">
        <f t="shared" si="40"/>
        <v>3.1997226587850891</v>
      </c>
      <c r="I90" s="48" t="s">
        <v>98</v>
      </c>
      <c r="J90">
        <v>0</v>
      </c>
      <c r="K90" s="20">
        <v>34481.249999999993</v>
      </c>
      <c r="L90" s="104">
        <f>LOG(K90)</f>
        <v>4.5375830013018152</v>
      </c>
      <c r="M90" s="104"/>
    </row>
    <row r="91" spans="1:13" x14ac:dyDescent="0.25">
      <c r="A91" s="24" t="s">
        <v>86</v>
      </c>
      <c r="B91">
        <v>10</v>
      </c>
      <c r="C91" s="20">
        <v>1413.537</v>
      </c>
      <c r="D91" s="72"/>
      <c r="E91" s="20">
        <v>1738.3552999999999</v>
      </c>
      <c r="F91" s="103">
        <f t="shared" si="46"/>
        <v>1575.94615</v>
      </c>
      <c r="G91" s="104">
        <f t="shared" si="40"/>
        <v>3.1975413735866534</v>
      </c>
      <c r="J91">
        <v>10</v>
      </c>
      <c r="K91" s="20">
        <v>1636.5622666666668</v>
      </c>
      <c r="L91" s="104">
        <f t="shared" ref="L91:L95" si="47">LOG(K91)</f>
        <v>3.2139325336619242</v>
      </c>
      <c r="M91" s="104">
        <f>$L$90-L91</f>
        <v>1.323650467639891</v>
      </c>
    </row>
    <row r="92" spans="1:13" x14ac:dyDescent="0.25">
      <c r="A92" t="s">
        <v>87</v>
      </c>
      <c r="B92">
        <v>20</v>
      </c>
      <c r="C92" s="20">
        <v>3038.9342999999999</v>
      </c>
      <c r="D92" s="20">
        <v>4040.6370000000002</v>
      </c>
      <c r="E92" s="20">
        <v>2864.9722000000002</v>
      </c>
      <c r="F92" s="103">
        <f t="shared" si="46"/>
        <v>3314.8478333333333</v>
      </c>
      <c r="G92" s="104">
        <f t="shared" si="40"/>
        <v>3.5204635970966156</v>
      </c>
      <c r="J92">
        <v>20</v>
      </c>
      <c r="K92" s="20">
        <v>128.07993999999999</v>
      </c>
      <c r="L92" s="104">
        <f t="shared" si="47"/>
        <v>2.1074811154628126</v>
      </c>
      <c r="M92" s="104">
        <f t="shared" ref="M92:M95" si="48">$L$90-L92</f>
        <v>2.4301018858390027</v>
      </c>
    </row>
    <row r="93" spans="1:13" x14ac:dyDescent="0.25">
      <c r="A93" t="s">
        <v>88</v>
      </c>
      <c r="B93">
        <v>30</v>
      </c>
      <c r="C93" s="20">
        <v>3933.6975000000002</v>
      </c>
      <c r="D93" s="20">
        <v>4068.3933000000002</v>
      </c>
      <c r="E93" s="20">
        <v>3264.0264000000002</v>
      </c>
      <c r="F93" s="103">
        <f t="shared" si="46"/>
        <v>3755.3724000000002</v>
      </c>
      <c r="G93" s="104">
        <f t="shared" si="40"/>
        <v>3.5746530101140319</v>
      </c>
      <c r="J93">
        <v>30</v>
      </c>
      <c r="K93" s="20">
        <v>30.450927499999992</v>
      </c>
      <c r="L93" s="104">
        <f t="shared" si="47"/>
        <v>1.4836005252775104</v>
      </c>
      <c r="M93" s="104">
        <f t="shared" si="48"/>
        <v>3.0539824760243048</v>
      </c>
    </row>
    <row r="94" spans="1:13" x14ac:dyDescent="0.25">
      <c r="A94" t="s">
        <v>89</v>
      </c>
      <c r="B94">
        <v>50</v>
      </c>
      <c r="C94" s="20">
        <v>4888.2236000000003</v>
      </c>
      <c r="D94" s="20">
        <v>4711.0673999999999</v>
      </c>
      <c r="E94" s="20">
        <v>3608.5680000000002</v>
      </c>
      <c r="F94" s="103">
        <f t="shared" si="46"/>
        <v>4402.6196666666665</v>
      </c>
      <c r="G94" s="104">
        <f t="shared" si="40"/>
        <v>3.64371116926548</v>
      </c>
      <c r="J94">
        <v>50</v>
      </c>
      <c r="K94" s="20">
        <v>15.050022499999997</v>
      </c>
      <c r="L94" s="104">
        <f t="shared" si="47"/>
        <v>1.1775371492068414</v>
      </c>
      <c r="M94" s="104">
        <f t="shared" si="48"/>
        <v>3.3600458520949736</v>
      </c>
    </row>
    <row r="95" spans="1:13" x14ac:dyDescent="0.25">
      <c r="A95" t="s">
        <v>90</v>
      </c>
      <c r="B95">
        <v>100</v>
      </c>
      <c r="C95" s="20">
        <v>6059.0150000000003</v>
      </c>
      <c r="D95" s="20">
        <v>4643.5775999999996</v>
      </c>
      <c r="E95" s="20">
        <v>4153.1459999999997</v>
      </c>
      <c r="F95" s="103">
        <f t="shared" si="46"/>
        <v>4951.9128666666666</v>
      </c>
      <c r="G95" s="104">
        <f t="shared" si="40"/>
        <v>3.6947729942796741</v>
      </c>
      <c r="J95">
        <v>100</v>
      </c>
      <c r="K95" s="39">
        <v>1</v>
      </c>
      <c r="L95" s="104">
        <f t="shared" si="47"/>
        <v>0</v>
      </c>
      <c r="M95" s="104">
        <f t="shared" si="48"/>
        <v>4.5375830013018152</v>
      </c>
    </row>
    <row r="96" spans="1:13" x14ac:dyDescent="0.25">
      <c r="B96" s="20"/>
      <c r="C96" s="20"/>
      <c r="D96" s="20"/>
    </row>
    <row r="97" spans="1:17" x14ac:dyDescent="0.25">
      <c r="B97" s="20"/>
      <c r="C97" s="20"/>
      <c r="D97" s="20"/>
    </row>
    <row r="98" spans="1:17" ht="18.75" x14ac:dyDescent="0.3">
      <c r="A98" s="106" t="s">
        <v>103</v>
      </c>
      <c r="B98" s="20"/>
      <c r="C98" s="20"/>
      <c r="D98" s="20"/>
    </row>
    <row r="99" spans="1:17" ht="15.75" thickBot="1" x14ac:dyDescent="0.3">
      <c r="B99" s="20"/>
      <c r="C99" s="20"/>
      <c r="D99" s="20"/>
    </row>
    <row r="100" spans="1:17" x14ac:dyDescent="0.25">
      <c r="A100" s="129"/>
      <c r="B100" s="163" t="s">
        <v>107</v>
      </c>
      <c r="C100" s="164"/>
      <c r="D100" s="164"/>
      <c r="E100" s="164"/>
      <c r="F100" s="164"/>
      <c r="G100" s="164"/>
      <c r="H100" s="164"/>
      <c r="I100" s="165"/>
      <c r="J100" s="166" t="s">
        <v>108</v>
      </c>
      <c r="K100" s="167"/>
      <c r="L100" s="167"/>
      <c r="M100" s="167"/>
      <c r="N100" s="167"/>
      <c r="O100" s="167"/>
      <c r="P100" s="167"/>
      <c r="Q100" s="168"/>
    </row>
    <row r="101" spans="1:17" x14ac:dyDescent="0.25">
      <c r="A101" s="130"/>
      <c r="B101" s="159" t="s">
        <v>105</v>
      </c>
      <c r="C101" s="160"/>
      <c r="D101" s="160"/>
      <c r="E101" s="160"/>
      <c r="F101" s="161" t="s">
        <v>106</v>
      </c>
      <c r="G101" s="160"/>
      <c r="H101" s="160"/>
      <c r="I101" s="162"/>
      <c r="J101" s="169" t="s">
        <v>105</v>
      </c>
      <c r="K101" s="160"/>
      <c r="L101" s="160"/>
      <c r="M101" s="160"/>
      <c r="N101" s="161" t="s">
        <v>106</v>
      </c>
      <c r="O101" s="160"/>
      <c r="P101" s="160"/>
      <c r="Q101" s="170"/>
    </row>
    <row r="102" spans="1:17" ht="15.75" thickBot="1" x14ac:dyDescent="0.3">
      <c r="A102" s="131" t="s">
        <v>109</v>
      </c>
      <c r="B102" s="135" t="s">
        <v>7</v>
      </c>
      <c r="C102" s="124" t="s">
        <v>1</v>
      </c>
      <c r="D102" s="124" t="s">
        <v>2</v>
      </c>
      <c r="E102" s="124" t="s">
        <v>104</v>
      </c>
      <c r="F102" s="124" t="s">
        <v>7</v>
      </c>
      <c r="G102" s="124" t="s">
        <v>1</v>
      </c>
      <c r="H102" s="124" t="s">
        <v>2</v>
      </c>
      <c r="I102" s="139" t="s">
        <v>104</v>
      </c>
      <c r="J102" s="144" t="s">
        <v>7</v>
      </c>
      <c r="K102" s="124" t="s">
        <v>1</v>
      </c>
      <c r="L102" s="124" t="s">
        <v>2</v>
      </c>
      <c r="M102" s="124" t="s">
        <v>104</v>
      </c>
      <c r="N102" s="124" t="s">
        <v>7</v>
      </c>
      <c r="O102" s="124" t="s">
        <v>1</v>
      </c>
      <c r="P102" s="124" t="s">
        <v>2</v>
      </c>
      <c r="Q102" s="125" t="s">
        <v>104</v>
      </c>
    </row>
    <row r="103" spans="1:17" ht="15.75" thickTop="1" x14ac:dyDescent="0.25">
      <c r="A103" s="132">
        <v>100000</v>
      </c>
      <c r="B103" s="136">
        <v>4789953.4390000002</v>
      </c>
      <c r="C103" s="126">
        <v>91035.788750000007</v>
      </c>
      <c r="D103" s="127">
        <v>146606403.80000001</v>
      </c>
      <c r="E103" s="126">
        <v>324308.08749999997</v>
      </c>
      <c r="F103" s="126">
        <v>20882420.5</v>
      </c>
      <c r="G103" s="126">
        <v>117055.88400000001</v>
      </c>
      <c r="H103" s="127">
        <v>51380948.299999997</v>
      </c>
      <c r="I103" s="140">
        <v>322669.17800000001</v>
      </c>
      <c r="J103" s="145">
        <v>327911.15124231821</v>
      </c>
      <c r="K103" s="126">
        <v>15247.292293961676</v>
      </c>
      <c r="L103" s="126"/>
      <c r="M103" s="126">
        <v>54985.561134050826</v>
      </c>
      <c r="N103" s="126">
        <v>4144466.4555230346</v>
      </c>
      <c r="O103" s="126">
        <v>36258.130899460477</v>
      </c>
      <c r="P103" s="126">
        <v>3098763.3222843376</v>
      </c>
      <c r="Q103" s="128">
        <v>82999.137940476983</v>
      </c>
    </row>
    <row r="104" spans="1:17" x14ac:dyDescent="0.25">
      <c r="A104" s="133">
        <v>10000</v>
      </c>
      <c r="B104" s="137">
        <v>3111872.7313999995</v>
      </c>
      <c r="C104" s="3">
        <v>3890.7673</v>
      </c>
      <c r="D104" s="119">
        <v>20954720.780000001</v>
      </c>
      <c r="E104" s="3">
        <v>17234.172999999999</v>
      </c>
      <c r="F104" s="3">
        <v>5790188.5399999991</v>
      </c>
      <c r="G104" s="3">
        <v>6861.8617000000004</v>
      </c>
      <c r="H104" s="119">
        <v>18112868.73</v>
      </c>
      <c r="I104" s="141">
        <v>26744.341700000001</v>
      </c>
      <c r="J104" s="146">
        <v>343474.11793290026</v>
      </c>
      <c r="K104" s="3">
        <v>2193.1836404928081</v>
      </c>
      <c r="L104" s="3"/>
      <c r="M104" s="3">
        <v>6159.8812552537865</v>
      </c>
      <c r="N104" s="3">
        <v>3289362.5393281714</v>
      </c>
      <c r="O104" s="3">
        <v>2984.1936525021924</v>
      </c>
      <c r="P104" s="3">
        <v>1056116.3036039164</v>
      </c>
      <c r="Q104" s="120">
        <v>6430.8701853315333</v>
      </c>
    </row>
    <row r="105" spans="1:17" x14ac:dyDescent="0.25">
      <c r="A105" s="133">
        <v>1000</v>
      </c>
      <c r="B105" s="137">
        <v>446618.91313999996</v>
      </c>
      <c r="C105" s="3">
        <v>216.86479499999999</v>
      </c>
      <c r="D105" s="119">
        <v>2099035.5529999998</v>
      </c>
      <c r="E105" s="3">
        <v>1669.0200666666667</v>
      </c>
      <c r="F105" s="3">
        <v>350460.576</v>
      </c>
      <c r="G105" s="3">
        <v>182.41405000000003</v>
      </c>
      <c r="H105" s="119">
        <v>3226187.4930000002</v>
      </c>
      <c r="I105" s="141">
        <v>2553.3175733333333</v>
      </c>
      <c r="J105" s="146">
        <v>132157.34867642037</v>
      </c>
      <c r="K105" s="3">
        <v>78.645854179668206</v>
      </c>
      <c r="L105" s="3">
        <v>1129254.7183589553</v>
      </c>
      <c r="M105" s="3">
        <v>695.73465676206206</v>
      </c>
      <c r="N105" s="3">
        <v>153084.44616742342</v>
      </c>
      <c r="O105" s="3">
        <v>181.02701486561787</v>
      </c>
      <c r="P105" s="3">
        <v>1023082.424391498</v>
      </c>
      <c r="Q105" s="120">
        <v>543.10707445951095</v>
      </c>
    </row>
    <row r="106" spans="1:17" x14ac:dyDescent="0.25">
      <c r="A106" s="133">
        <v>100</v>
      </c>
      <c r="B106" s="137">
        <v>19812.257313999995</v>
      </c>
      <c r="C106" s="3">
        <v>60</v>
      </c>
      <c r="D106" s="119">
        <v>179873.28279999999</v>
      </c>
      <c r="E106" s="3">
        <v>66.383729500000001</v>
      </c>
      <c r="F106" s="3">
        <v>32088.059900000004</v>
      </c>
      <c r="G106" s="3">
        <v>10</v>
      </c>
      <c r="H106" s="119">
        <v>13322.925700000002</v>
      </c>
      <c r="I106" s="141">
        <v>415.57071999999994</v>
      </c>
      <c r="J106" s="146">
        <v>3417.7489434000577</v>
      </c>
      <c r="K106" s="3">
        <v>39.489868778298309</v>
      </c>
      <c r="L106" s="3">
        <v>11651.557047968281</v>
      </c>
      <c r="M106" s="3">
        <v>47.808256001734343</v>
      </c>
      <c r="N106" s="3">
        <v>44096.855479160622</v>
      </c>
      <c r="O106" s="3">
        <v>1.865595665978016</v>
      </c>
      <c r="P106" s="3">
        <v>14022.916854737474</v>
      </c>
      <c r="Q106" s="120">
        <v>177.03313435145648</v>
      </c>
    </row>
    <row r="107" spans="1:17" x14ac:dyDescent="0.25">
      <c r="A107" s="133">
        <v>10</v>
      </c>
      <c r="B107" s="137">
        <v>1186.5508314000001</v>
      </c>
      <c r="C107" s="3"/>
      <c r="D107" s="119">
        <v>27.041373974999999</v>
      </c>
      <c r="E107" s="3"/>
      <c r="F107" s="3">
        <v>2511.577084</v>
      </c>
      <c r="G107" s="3"/>
      <c r="H107" s="119">
        <v>23.745790500000002</v>
      </c>
      <c r="I107" s="142"/>
      <c r="J107" s="146"/>
      <c r="K107" s="3"/>
      <c r="L107" s="3">
        <v>44.420307633647333</v>
      </c>
      <c r="M107" s="3">
        <v>0.64626381556921841</v>
      </c>
      <c r="N107" s="3">
        <v>3533.6312456333376</v>
      </c>
      <c r="O107" s="3"/>
      <c r="P107" s="3">
        <v>24.755611847702685</v>
      </c>
      <c r="Q107" s="120">
        <v>1.8035272549342776</v>
      </c>
    </row>
    <row r="108" spans="1:17" ht="15.75" thickBot="1" x14ac:dyDescent="0.3">
      <c r="A108" s="134" t="s">
        <v>112</v>
      </c>
      <c r="B108" s="138">
        <v>8793.6859999999997</v>
      </c>
      <c r="C108" s="7">
        <v>358</v>
      </c>
      <c r="D108" s="7">
        <v>1220</v>
      </c>
      <c r="E108" s="7">
        <v>2350</v>
      </c>
      <c r="F108" s="7">
        <v>5011</v>
      </c>
      <c r="G108" s="7">
        <v>648</v>
      </c>
      <c r="H108" s="7">
        <v>2270</v>
      </c>
      <c r="I108" s="143">
        <v>3623</v>
      </c>
      <c r="J108" s="147"/>
      <c r="K108" s="7"/>
      <c r="L108" s="7"/>
      <c r="M108" s="121"/>
      <c r="N108" s="122"/>
      <c r="O108" s="7"/>
      <c r="P108" s="7"/>
      <c r="Q108" s="123"/>
    </row>
    <row r="109" spans="1:17" x14ac:dyDescent="0.25">
      <c r="B109" s="20"/>
      <c r="C109" s="20"/>
      <c r="D109" s="20"/>
      <c r="E109" s="20"/>
      <c r="F109" s="20"/>
      <c r="G109" s="20"/>
      <c r="H109" s="20"/>
      <c r="I109" s="20"/>
      <c r="J109" s="20"/>
      <c r="K109" s="20"/>
      <c r="L109" s="20"/>
      <c r="N109" s="23"/>
      <c r="O109" s="20"/>
      <c r="P109" s="20"/>
      <c r="Q109" s="20"/>
    </row>
    <row r="110" spans="1:17" x14ac:dyDescent="0.25">
      <c r="A110" s="115" t="s">
        <v>110</v>
      </c>
      <c r="B110" s="20"/>
      <c r="C110" s="20"/>
      <c r="D110" s="20"/>
      <c r="N110" s="23"/>
      <c r="O110" s="20"/>
      <c r="P110" s="20"/>
      <c r="Q110" s="20"/>
    </row>
    <row r="111" spans="1:17" x14ac:dyDescent="0.25">
      <c r="B111" s="20"/>
      <c r="C111" s="20"/>
      <c r="D111" s="20"/>
      <c r="N111" s="23"/>
      <c r="O111" s="20"/>
      <c r="P111" s="20"/>
      <c r="Q111" s="20"/>
    </row>
    <row r="112" spans="1:17" x14ac:dyDescent="0.25">
      <c r="B112" s="20"/>
      <c r="C112" s="20"/>
      <c r="D112" s="24"/>
      <c r="N112" s="23"/>
      <c r="O112" s="20"/>
      <c r="P112" s="20"/>
      <c r="Q112" s="20"/>
    </row>
    <row r="113" spans="2:17" x14ac:dyDescent="0.25">
      <c r="B113" s="20"/>
      <c r="C113" s="20"/>
      <c r="D113" s="24"/>
      <c r="N113" s="28"/>
      <c r="O113" s="20"/>
      <c r="P113" s="20"/>
      <c r="Q113" s="20"/>
    </row>
    <row r="114" spans="2:17" x14ac:dyDescent="0.25">
      <c r="B114" s="20"/>
      <c r="C114" s="20"/>
      <c r="D114" s="24"/>
      <c r="N114" s="23"/>
      <c r="O114" s="20"/>
      <c r="P114" s="20"/>
      <c r="Q114" s="20"/>
    </row>
    <row r="115" spans="2:17" x14ac:dyDescent="0.25">
      <c r="B115" s="20"/>
      <c r="C115" s="20"/>
      <c r="D115" s="24"/>
      <c r="N115" s="23"/>
      <c r="O115" s="20"/>
      <c r="P115" s="20"/>
      <c r="Q115" s="20"/>
    </row>
    <row r="116" spans="2:17" x14ac:dyDescent="0.25">
      <c r="B116" s="20"/>
      <c r="C116" s="20"/>
      <c r="D116" s="24"/>
      <c r="N116" s="23"/>
      <c r="O116" s="20"/>
      <c r="P116" s="20"/>
      <c r="Q116" s="20"/>
    </row>
    <row r="117" spans="2:17" x14ac:dyDescent="0.25">
      <c r="B117" s="20"/>
      <c r="C117" s="20"/>
      <c r="D117" s="20"/>
      <c r="N117" s="23"/>
      <c r="O117" s="20"/>
      <c r="P117" s="20"/>
      <c r="Q117" s="20"/>
    </row>
    <row r="118" spans="2:17" x14ac:dyDescent="0.25">
      <c r="B118" s="20"/>
      <c r="C118" s="20"/>
      <c r="D118" s="20"/>
      <c r="N118" s="23"/>
      <c r="O118" s="20"/>
      <c r="P118" s="20"/>
      <c r="Q118" s="20"/>
    </row>
    <row r="119" spans="2:17" x14ac:dyDescent="0.25">
      <c r="B119" s="20"/>
      <c r="C119" s="20"/>
      <c r="D119" s="20"/>
      <c r="N119" s="23"/>
      <c r="O119" s="20"/>
      <c r="P119" s="20"/>
      <c r="Q119" s="20"/>
    </row>
    <row r="120" spans="2:17" x14ac:dyDescent="0.25">
      <c r="B120" s="20"/>
      <c r="C120" s="20"/>
      <c r="D120" s="20"/>
      <c r="N120" s="23"/>
      <c r="O120" s="20"/>
      <c r="P120" s="20"/>
      <c r="Q120" s="20"/>
    </row>
    <row r="121" spans="2:17" x14ac:dyDescent="0.25">
      <c r="B121" s="20"/>
      <c r="C121" s="20"/>
      <c r="D121" s="20"/>
      <c r="N121" s="23"/>
      <c r="O121" s="20"/>
      <c r="P121" s="20"/>
      <c r="Q121" s="20"/>
    </row>
    <row r="122" spans="2:17" x14ac:dyDescent="0.25">
      <c r="B122" s="20"/>
      <c r="C122" s="20"/>
      <c r="D122" s="20"/>
      <c r="N122" s="23"/>
      <c r="O122" s="20"/>
      <c r="P122" s="20"/>
      <c r="Q122" s="20"/>
    </row>
    <row r="123" spans="2:17" x14ac:dyDescent="0.25">
      <c r="B123" s="20"/>
      <c r="C123" s="20"/>
      <c r="D123" s="20"/>
      <c r="N123" s="23"/>
      <c r="O123" s="20"/>
      <c r="P123" s="20"/>
      <c r="Q123" s="20"/>
    </row>
    <row r="124" spans="2:17" x14ac:dyDescent="0.25">
      <c r="B124" s="20"/>
      <c r="C124" s="20"/>
      <c r="D124" s="20"/>
      <c r="N124" s="23"/>
      <c r="O124" s="20"/>
      <c r="P124" s="20"/>
      <c r="Q124" s="20"/>
    </row>
    <row r="125" spans="2:17" x14ac:dyDescent="0.25">
      <c r="B125" s="20"/>
      <c r="C125" s="20"/>
      <c r="D125" s="20"/>
      <c r="N125" s="23"/>
      <c r="O125" s="20"/>
      <c r="P125" s="20"/>
      <c r="Q125" s="20"/>
    </row>
    <row r="126" spans="2:17" x14ac:dyDescent="0.25">
      <c r="B126" s="20"/>
      <c r="C126" s="20"/>
      <c r="D126" s="20"/>
      <c r="N126" s="23"/>
    </row>
    <row r="127" spans="2:17" x14ac:dyDescent="0.25">
      <c r="B127" s="20"/>
      <c r="C127" s="20"/>
      <c r="D127" s="20"/>
      <c r="N127" s="23"/>
    </row>
    <row r="128" spans="2:17" x14ac:dyDescent="0.25">
      <c r="B128" s="20"/>
      <c r="C128" s="20"/>
      <c r="D128" s="20"/>
      <c r="N128" s="23"/>
    </row>
    <row r="129" spans="2:14" x14ac:dyDescent="0.25">
      <c r="B129" s="20"/>
      <c r="C129" s="20"/>
      <c r="D129" s="20"/>
      <c r="N129" s="23"/>
    </row>
    <row r="130" spans="2:14" x14ac:dyDescent="0.25">
      <c r="B130" s="20"/>
      <c r="C130" s="20"/>
      <c r="D130" s="20"/>
      <c r="N130" s="23"/>
    </row>
    <row r="131" spans="2:14" x14ac:dyDescent="0.25">
      <c r="B131" s="20"/>
      <c r="C131" s="20"/>
      <c r="D131" s="20"/>
      <c r="N131" s="23"/>
    </row>
    <row r="132" spans="2:14" x14ac:dyDescent="0.25">
      <c r="B132" s="20"/>
      <c r="C132" s="20"/>
      <c r="D132" s="20"/>
      <c r="N132" s="23"/>
    </row>
    <row r="133" spans="2:14" x14ac:dyDescent="0.25">
      <c r="B133" s="20"/>
      <c r="C133" s="20"/>
      <c r="D133" s="20"/>
      <c r="N133" s="23"/>
    </row>
    <row r="134" spans="2:14" x14ac:dyDescent="0.25">
      <c r="N134" s="23"/>
    </row>
    <row r="135" spans="2:14" x14ac:dyDescent="0.25">
      <c r="N135" s="23"/>
    </row>
    <row r="136" spans="2:14" x14ac:dyDescent="0.25">
      <c r="C136" s="20"/>
      <c r="N136" s="23"/>
    </row>
    <row r="137" spans="2:14" x14ac:dyDescent="0.25">
      <c r="C137" s="20"/>
      <c r="N137" s="28"/>
    </row>
    <row r="138" spans="2:14" x14ac:dyDescent="0.25">
      <c r="C138" s="20"/>
      <c r="N138" s="23"/>
    </row>
    <row r="139" spans="2:14" x14ac:dyDescent="0.25">
      <c r="C139" s="20"/>
      <c r="N139" s="23"/>
    </row>
    <row r="140" spans="2:14" x14ac:dyDescent="0.25">
      <c r="C140" s="20"/>
      <c r="N140" s="23"/>
    </row>
    <row r="141" spans="2:14" x14ac:dyDescent="0.25">
      <c r="C141" s="20"/>
      <c r="N141" s="23"/>
    </row>
    <row r="142" spans="2:14" x14ac:dyDescent="0.25">
      <c r="C142" s="20"/>
      <c r="N142" s="23"/>
    </row>
    <row r="143" spans="2:14" x14ac:dyDescent="0.25">
      <c r="C143" s="20"/>
      <c r="N143" s="23"/>
    </row>
    <row r="144" spans="2:14" x14ac:dyDescent="0.25">
      <c r="C144" s="20"/>
      <c r="N144" s="23"/>
    </row>
    <row r="145" spans="2:14" x14ac:dyDescent="0.25">
      <c r="C145" s="20"/>
      <c r="N145" s="23"/>
    </row>
    <row r="146" spans="2:14" x14ac:dyDescent="0.25">
      <c r="C146" s="20"/>
      <c r="N146" s="23"/>
    </row>
    <row r="147" spans="2:14" x14ac:dyDescent="0.25">
      <c r="C147" s="20"/>
      <c r="N147" s="23"/>
    </row>
    <row r="148" spans="2:14" x14ac:dyDescent="0.25">
      <c r="C148" s="20"/>
      <c r="N148" s="23"/>
    </row>
    <row r="149" spans="2:14" x14ac:dyDescent="0.25">
      <c r="C149" s="20"/>
      <c r="N149" s="28"/>
    </row>
    <row r="150" spans="2:14" x14ac:dyDescent="0.25">
      <c r="C150" s="20"/>
      <c r="N150" s="23"/>
    </row>
    <row r="151" spans="2:14" x14ac:dyDescent="0.25">
      <c r="C151" s="20"/>
      <c r="N151" s="23"/>
    </row>
    <row r="152" spans="2:14" x14ac:dyDescent="0.25">
      <c r="C152" s="20"/>
      <c r="N152" s="23"/>
    </row>
    <row r="153" spans="2:14" x14ac:dyDescent="0.25">
      <c r="C153" s="20"/>
      <c r="N153" s="23"/>
    </row>
    <row r="154" spans="2:14" x14ac:dyDescent="0.25">
      <c r="C154" s="20"/>
      <c r="N154" s="23"/>
    </row>
    <row r="155" spans="2:14" x14ac:dyDescent="0.25">
      <c r="C155" s="20"/>
      <c r="N155" s="23"/>
    </row>
    <row r="156" spans="2:14" ht="15.75" thickBot="1" x14ac:dyDescent="0.3">
      <c r="B156" t="s">
        <v>105</v>
      </c>
      <c r="C156" s="20" t="s">
        <v>106</v>
      </c>
      <c r="N156" s="23"/>
    </row>
    <row r="157" spans="2:14" ht="15.75" thickTop="1" x14ac:dyDescent="0.25">
      <c r="B157" s="136">
        <v>4789953.4390000002</v>
      </c>
      <c r="C157" s="126">
        <v>20882420.5</v>
      </c>
      <c r="N157" s="23"/>
    </row>
    <row r="158" spans="2:14" x14ac:dyDescent="0.25">
      <c r="B158" s="137">
        <v>3111872.7313999995</v>
      </c>
      <c r="C158" s="3">
        <v>5790188.5399999991</v>
      </c>
      <c r="N158" s="23"/>
    </row>
    <row r="159" spans="2:14" x14ac:dyDescent="0.25">
      <c r="B159" s="137">
        <v>446618.91313999996</v>
      </c>
      <c r="C159" s="3">
        <v>350460.576</v>
      </c>
      <c r="N159" s="23"/>
    </row>
    <row r="160" spans="2:14" x14ac:dyDescent="0.25">
      <c r="B160" s="137">
        <v>19812.257313999995</v>
      </c>
      <c r="C160" s="3">
        <v>32088.059900000004</v>
      </c>
      <c r="N160" s="23"/>
    </row>
    <row r="161" spans="2:14" ht="15.75" thickBot="1" x14ac:dyDescent="0.3">
      <c r="B161" s="137">
        <v>1186.5508314000001</v>
      </c>
      <c r="C161" s="3">
        <v>2511.577084</v>
      </c>
      <c r="E161" s="3"/>
      <c r="G161" s="3"/>
      <c r="I161" s="142"/>
      <c r="N161" s="23"/>
    </row>
    <row r="162" spans="2:14" ht="15.75" thickTop="1" x14ac:dyDescent="0.25">
      <c r="B162" s="126">
        <v>91035.788750000007</v>
      </c>
      <c r="C162" s="126">
        <v>117055.88400000001</v>
      </c>
    </row>
    <row r="163" spans="2:14" x14ac:dyDescent="0.25">
      <c r="B163" s="3">
        <v>3890.7673</v>
      </c>
      <c r="C163" s="3">
        <v>6861.8617000000004</v>
      </c>
    </row>
    <row r="164" spans="2:14" x14ac:dyDescent="0.25">
      <c r="B164" s="3">
        <v>216.86479499999999</v>
      </c>
      <c r="C164" s="3">
        <v>182.41405000000003</v>
      </c>
    </row>
    <row r="165" spans="2:14" ht="15.75" thickBot="1" x14ac:dyDescent="0.3">
      <c r="B165" s="3">
        <v>60</v>
      </c>
      <c r="C165" s="3">
        <v>10</v>
      </c>
    </row>
    <row r="166" spans="2:14" ht="15.75" thickTop="1" x14ac:dyDescent="0.25">
      <c r="B166" s="127">
        <v>146606403.80000001</v>
      </c>
      <c r="C166" s="127">
        <v>51380948.299999997</v>
      </c>
    </row>
    <row r="167" spans="2:14" x14ac:dyDescent="0.25">
      <c r="B167" s="119">
        <v>20954720.780000001</v>
      </c>
      <c r="C167" s="119">
        <v>18112868.73</v>
      </c>
    </row>
    <row r="168" spans="2:14" x14ac:dyDescent="0.25">
      <c r="B168" s="119">
        <v>2099035.5529999998</v>
      </c>
      <c r="C168" s="119">
        <v>3226187.4930000002</v>
      </c>
    </row>
    <row r="169" spans="2:14" x14ac:dyDescent="0.25">
      <c r="B169" s="119">
        <v>179873.28279999999</v>
      </c>
      <c r="C169" s="119">
        <v>13322.925700000002</v>
      </c>
    </row>
    <row r="170" spans="2:14" ht="15.75" thickBot="1" x14ac:dyDescent="0.3">
      <c r="B170" s="119">
        <v>27.041373974999999</v>
      </c>
      <c r="C170" s="119">
        <v>23.745790500000002</v>
      </c>
    </row>
    <row r="171" spans="2:14" ht="15.75" thickTop="1" x14ac:dyDescent="0.25">
      <c r="B171" s="126">
        <v>324308.08749999997</v>
      </c>
      <c r="C171" s="140">
        <v>322669.17800000001</v>
      </c>
    </row>
    <row r="172" spans="2:14" x14ac:dyDescent="0.25">
      <c r="B172" s="3">
        <v>17234.172999999999</v>
      </c>
      <c r="C172" s="141">
        <v>26744.341700000001</v>
      </c>
    </row>
    <row r="173" spans="2:14" x14ac:dyDescent="0.25">
      <c r="B173" s="3">
        <v>1669.0200666666667</v>
      </c>
      <c r="C173" s="141">
        <v>2553.3175733333333</v>
      </c>
    </row>
    <row r="174" spans="2:14" x14ac:dyDescent="0.25">
      <c r="B174" s="3">
        <v>66.383729500000001</v>
      </c>
      <c r="C174" s="141">
        <v>415.57071999999994</v>
      </c>
    </row>
    <row r="175" spans="2:14" x14ac:dyDescent="0.25">
      <c r="C175" s="20"/>
    </row>
    <row r="176" spans="2:14" x14ac:dyDescent="0.25">
      <c r="C176" s="20"/>
    </row>
    <row r="177" spans="3:3" x14ac:dyDescent="0.25">
      <c r="C177" s="20"/>
    </row>
    <row r="178" spans="3:3" x14ac:dyDescent="0.25">
      <c r="C178" s="20"/>
    </row>
    <row r="179" spans="3:3" x14ac:dyDescent="0.25">
      <c r="C179" s="20"/>
    </row>
    <row r="180" spans="3:3" x14ac:dyDescent="0.25">
      <c r="C180" s="20"/>
    </row>
    <row r="181" spans="3:3" x14ac:dyDescent="0.25">
      <c r="C181" s="20"/>
    </row>
    <row r="182" spans="3:3" x14ac:dyDescent="0.25">
      <c r="C182" s="20"/>
    </row>
    <row r="183" spans="3:3" x14ac:dyDescent="0.25">
      <c r="C183" s="20"/>
    </row>
    <row r="184" spans="3:3" x14ac:dyDescent="0.25">
      <c r="C184" s="20"/>
    </row>
    <row r="185" spans="3:3" x14ac:dyDescent="0.25">
      <c r="C185" s="20"/>
    </row>
    <row r="186" spans="3:3" x14ac:dyDescent="0.25">
      <c r="C186" s="20"/>
    </row>
    <row r="187" spans="3:3" x14ac:dyDescent="0.25">
      <c r="C187" s="20"/>
    </row>
    <row r="188" spans="3:3" x14ac:dyDescent="0.25">
      <c r="C188" s="20"/>
    </row>
    <row r="189" spans="3:3" x14ac:dyDescent="0.25">
      <c r="C189" s="20"/>
    </row>
  </sheetData>
  <mergeCells count="10">
    <mergeCell ref="AJ26:AL26"/>
    <mergeCell ref="AM26:AO26"/>
    <mergeCell ref="AP26:AR26"/>
    <mergeCell ref="AS26:AU26"/>
    <mergeCell ref="B101:E101"/>
    <mergeCell ref="F101:I101"/>
    <mergeCell ref="B100:I100"/>
    <mergeCell ref="J100:Q100"/>
    <mergeCell ref="J101:M101"/>
    <mergeCell ref="N101:Q101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opLeftCell="I16" workbookViewId="0">
      <selection activeCell="X37" sqref="X37"/>
    </sheetView>
  </sheetViews>
  <sheetFormatPr defaultRowHeight="15" x14ac:dyDescent="0.25"/>
  <cols>
    <col min="1" max="1" width="18.28515625" customWidth="1"/>
  </cols>
  <sheetData>
    <row r="1" spans="1:13" ht="18.75" x14ac:dyDescent="0.3">
      <c r="A1" s="18" t="s">
        <v>9</v>
      </c>
    </row>
    <row r="2" spans="1:13" ht="15.75" thickBot="1" x14ac:dyDescent="0.3">
      <c r="A2" t="s">
        <v>10</v>
      </c>
    </row>
    <row r="3" spans="1:13" x14ac:dyDescent="0.25">
      <c r="A3" s="1" t="s">
        <v>6</v>
      </c>
      <c r="B3" s="171" t="s">
        <v>7</v>
      </c>
      <c r="C3" s="171"/>
      <c r="D3" s="171"/>
      <c r="E3" s="171" t="s">
        <v>1</v>
      </c>
      <c r="F3" s="171"/>
      <c r="G3" s="171"/>
      <c r="H3" s="171" t="s">
        <v>2</v>
      </c>
      <c r="I3" s="171"/>
      <c r="J3" s="171"/>
      <c r="K3" s="171" t="s">
        <v>0</v>
      </c>
      <c r="L3" s="171"/>
      <c r="M3" s="172"/>
    </row>
    <row r="4" spans="1:13" ht="15.75" thickBot="1" x14ac:dyDescent="0.3">
      <c r="A4" s="14" t="s">
        <v>8</v>
      </c>
      <c r="B4" s="15" t="s">
        <v>4</v>
      </c>
      <c r="C4" s="15" t="s">
        <v>5</v>
      </c>
      <c r="D4" s="16" t="s">
        <v>3</v>
      </c>
      <c r="E4" s="15" t="s">
        <v>4</v>
      </c>
      <c r="F4" s="15" t="s">
        <v>5</v>
      </c>
      <c r="G4" s="16" t="s">
        <v>3</v>
      </c>
      <c r="H4" s="15" t="s">
        <v>4</v>
      </c>
      <c r="I4" s="15" t="s">
        <v>5</v>
      </c>
      <c r="J4" s="16" t="s">
        <v>3</v>
      </c>
      <c r="K4" s="15" t="s">
        <v>4</v>
      </c>
      <c r="L4" s="15" t="s">
        <v>5</v>
      </c>
      <c r="M4" s="17" t="s">
        <v>3</v>
      </c>
    </row>
    <row r="5" spans="1:13" ht="15.75" thickTop="1" x14ac:dyDescent="0.25">
      <c r="A5" s="10">
        <v>250000</v>
      </c>
      <c r="B5" s="11">
        <v>96923.74</v>
      </c>
      <c r="C5" s="11">
        <v>91085.11</v>
      </c>
      <c r="D5" s="12">
        <f>AVERAGE(B5:C5)</f>
        <v>94004.425000000003</v>
      </c>
      <c r="E5" s="11">
        <v>204116.83</v>
      </c>
      <c r="F5" s="11">
        <v>220538.02</v>
      </c>
      <c r="G5" s="12">
        <f>AVERAGE(E5:F5)</f>
        <v>212327.42499999999</v>
      </c>
      <c r="H5" s="11">
        <v>157081.84</v>
      </c>
      <c r="I5" s="11">
        <v>158862.60999999999</v>
      </c>
      <c r="J5" s="12">
        <f>AVERAGE(H5:I5)</f>
        <v>157972.22499999998</v>
      </c>
      <c r="K5" s="11">
        <v>217078.6</v>
      </c>
      <c r="L5" s="11">
        <v>217270.3</v>
      </c>
      <c r="M5" s="13">
        <f>AVERAGE(K5:L5)</f>
        <v>217174.45</v>
      </c>
    </row>
    <row r="6" spans="1:13" x14ac:dyDescent="0.25">
      <c r="A6" s="2">
        <v>25000</v>
      </c>
      <c r="B6" s="3">
        <v>14134.112999999999</v>
      </c>
      <c r="C6" s="3">
        <v>13402.912</v>
      </c>
      <c r="D6" s="4">
        <f t="shared" ref="D6:D9" si="0">AVERAGE(B6:C6)</f>
        <v>13768.512500000001</v>
      </c>
      <c r="E6" s="3">
        <v>25925.451000000001</v>
      </c>
      <c r="F6" s="3">
        <v>25458.33</v>
      </c>
      <c r="G6" s="4">
        <f t="shared" ref="G6:G9" si="1">AVERAGE(E6:F6)</f>
        <v>25691.890500000001</v>
      </c>
      <c r="H6" s="3">
        <v>19257.958999999999</v>
      </c>
      <c r="I6" s="3">
        <v>17902.491999999998</v>
      </c>
      <c r="J6" s="4">
        <f t="shared" ref="J6:J9" si="2">AVERAGE(H6:I6)</f>
        <v>18580.2255</v>
      </c>
      <c r="K6" s="3">
        <v>23777.351999999999</v>
      </c>
      <c r="L6" s="3">
        <v>22831.895</v>
      </c>
      <c r="M6" s="5">
        <f t="shared" ref="M6:M9" si="3">AVERAGE(K6:L6)</f>
        <v>23304.623500000002</v>
      </c>
    </row>
    <row r="7" spans="1:13" x14ac:dyDescent="0.25">
      <c r="A7" s="2">
        <v>2500</v>
      </c>
      <c r="B7" s="3">
        <v>1838.1539</v>
      </c>
      <c r="C7" s="3">
        <v>1716.8596</v>
      </c>
      <c r="D7" s="4">
        <f t="shared" si="0"/>
        <v>1777.50675</v>
      </c>
      <c r="E7" s="3">
        <v>2576.0383000000002</v>
      </c>
      <c r="F7" s="3">
        <v>2817.4906999999998</v>
      </c>
      <c r="G7" s="4">
        <f t="shared" si="1"/>
        <v>2696.7645000000002</v>
      </c>
      <c r="H7" s="3">
        <v>2011.8123000000001</v>
      </c>
      <c r="I7" s="3">
        <v>2397.5853999999999</v>
      </c>
      <c r="J7" s="4">
        <f t="shared" si="2"/>
        <v>2204.6988499999998</v>
      </c>
      <c r="K7" s="3">
        <v>2704.8901000000001</v>
      </c>
      <c r="L7" s="3">
        <v>2554.0612999999998</v>
      </c>
      <c r="M7" s="5">
        <f t="shared" si="3"/>
        <v>2629.4757</v>
      </c>
    </row>
    <row r="8" spans="1:13" x14ac:dyDescent="0.25">
      <c r="A8" s="2">
        <v>250</v>
      </c>
      <c r="B8" s="3">
        <v>188.42824999999999</v>
      </c>
      <c r="C8" s="3">
        <v>207.98158000000001</v>
      </c>
      <c r="D8" s="4">
        <f t="shared" si="0"/>
        <v>198.204915</v>
      </c>
      <c r="E8" s="3">
        <v>206.33632</v>
      </c>
      <c r="F8" s="3">
        <v>237.02232000000001</v>
      </c>
      <c r="G8" s="4">
        <f t="shared" si="1"/>
        <v>221.67932000000002</v>
      </c>
      <c r="H8" s="3">
        <v>298.7441</v>
      </c>
      <c r="I8" s="3">
        <v>260.66138000000001</v>
      </c>
      <c r="J8" s="4">
        <f t="shared" si="2"/>
        <v>279.70274000000001</v>
      </c>
      <c r="K8" s="3">
        <v>224.93620000000001</v>
      </c>
      <c r="L8" s="3">
        <v>300.74988000000002</v>
      </c>
      <c r="M8" s="5">
        <f t="shared" si="3"/>
        <v>262.84304000000003</v>
      </c>
    </row>
    <row r="9" spans="1:13" ht="15.75" thickBot="1" x14ac:dyDescent="0.3">
      <c r="A9" s="6">
        <v>25</v>
      </c>
      <c r="B9" s="7">
        <v>8.7067029999999992</v>
      </c>
      <c r="C9" s="7">
        <v>15.000315000000001</v>
      </c>
      <c r="D9" s="8">
        <f t="shared" si="0"/>
        <v>11.853508999999999</v>
      </c>
      <c r="E9" s="7">
        <v>12.956631</v>
      </c>
      <c r="F9" s="7">
        <v>23.293312</v>
      </c>
      <c r="G9" s="8">
        <f t="shared" si="1"/>
        <v>18.124971500000001</v>
      </c>
      <c r="H9" s="7">
        <v>23.928339000000001</v>
      </c>
      <c r="I9" s="7">
        <v>16.416232999999998</v>
      </c>
      <c r="J9" s="8">
        <f t="shared" si="2"/>
        <v>20.172286</v>
      </c>
      <c r="K9" s="7">
        <v>44.556114000000001</v>
      </c>
      <c r="L9" s="7">
        <v>29.239242999999998</v>
      </c>
      <c r="M9" s="9">
        <f t="shared" si="3"/>
        <v>36.897678499999998</v>
      </c>
    </row>
  </sheetData>
  <mergeCells count="4">
    <mergeCell ref="B3:D3"/>
    <mergeCell ref="E3:G3"/>
    <mergeCell ref="H3:J3"/>
    <mergeCell ref="K3:M3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Raw_050914</vt:lpstr>
      <vt:lpstr>ICC-qPCR_050914</vt:lpstr>
      <vt:lpstr>Figures_050914</vt:lpstr>
      <vt:lpstr>RTqPCR-testing_112014</vt:lpstr>
    </vt:vector>
  </TitlesOfParts>
  <Company>US-EPA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Ryu, Hodon</dc:creator>
  <cp:lastModifiedBy>Ryu, Hodon</cp:lastModifiedBy>
  <dcterms:created xsi:type="dcterms:W3CDTF">2013-11-21T13:06:59Z</dcterms:created>
  <dcterms:modified xsi:type="dcterms:W3CDTF">2018-02-08T18:41:28Z</dcterms:modified>
</cp:coreProperties>
</file>