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filterPrivacy="1" codeName="ThisWorkbook" defaultThemeVersion="124226"/>
  <bookViews>
    <workbookView xWindow="240" yWindow="105" windowWidth="14805" windowHeight="8010"/>
  </bookViews>
  <sheets>
    <sheet name="AA PCU Results" sheetId="1" r:id="rId1"/>
    <sheet name="Equilibrium Data" sheetId="2" r:id="rId2"/>
  </sheets>
  <calcPr calcId="171027"/>
</workbook>
</file>

<file path=xl/calcChain.xml><?xml version="1.0" encoding="utf-8"?>
<calcChain xmlns="http://schemas.openxmlformats.org/spreadsheetml/2006/main">
  <c r="G5" i="1" l="1"/>
  <c r="G113" i="1" s="1"/>
  <c r="C89" i="1"/>
  <c r="F116" i="1" l="1"/>
  <c r="G122" i="1"/>
  <c r="H126" i="1"/>
  <c r="C56" i="1"/>
  <c r="H115" i="1"/>
  <c r="H116" i="1"/>
  <c r="H117" i="1"/>
  <c r="H118" i="1"/>
  <c r="H119" i="1"/>
  <c r="H120" i="1"/>
  <c r="H121" i="1"/>
  <c r="G93" i="1"/>
  <c r="C87" i="1"/>
  <c r="G149" i="1" l="1"/>
  <c r="G150" i="1"/>
  <c r="G151" i="1"/>
  <c r="G148" i="1"/>
  <c r="N142" i="1" l="1"/>
  <c r="N143" i="1" s="1"/>
  <c r="E132" i="1"/>
  <c r="F132" i="1"/>
  <c r="F127" i="1"/>
  <c r="F133" i="1"/>
  <c r="G133" i="1"/>
  <c r="G123" i="1"/>
  <c r="H123" i="1" s="1"/>
  <c r="F131" i="1"/>
  <c r="G132" i="1"/>
  <c r="G128" i="1"/>
  <c r="H128" i="1" s="1"/>
  <c r="H122" i="1"/>
  <c r="G127" i="1"/>
  <c r="G114" i="1"/>
  <c r="H114" i="1" s="1"/>
  <c r="H113" i="1"/>
  <c r="F129" i="1"/>
  <c r="H129" i="1" s="1"/>
  <c r="I129" i="1" s="1"/>
  <c r="D113" i="1"/>
  <c r="D132" i="1"/>
  <c r="F123" i="1"/>
  <c r="F122" i="1"/>
  <c r="E133" i="1"/>
  <c r="F113" i="1"/>
  <c r="F115" i="1"/>
  <c r="F114" i="1"/>
  <c r="E130" i="1"/>
  <c r="H130" i="1" s="1"/>
  <c r="E131" i="1"/>
  <c r="D118" i="1"/>
  <c r="I118" i="1" s="1"/>
  <c r="I113" i="1" l="1"/>
  <c r="H133" i="1"/>
  <c r="I133" i="1" s="1"/>
  <c r="H127" i="1"/>
  <c r="H131" i="1"/>
  <c r="I131" i="1" s="1"/>
  <c r="H132" i="1"/>
  <c r="I132" i="1" s="1"/>
  <c r="J135" i="1"/>
  <c r="D120" i="1"/>
  <c r="I120" i="1" s="1"/>
  <c r="D121" i="1"/>
  <c r="I121" i="1" s="1"/>
  <c r="D115" i="1"/>
  <c r="I115" i="1" s="1"/>
  <c r="D117" i="1"/>
  <c r="I117" i="1" s="1"/>
  <c r="D116" i="1"/>
  <c r="I116" i="1" s="1"/>
  <c r="D114" i="1"/>
  <c r="I114" i="1" s="1"/>
  <c r="D119" i="1"/>
  <c r="I119" i="1" s="1"/>
  <c r="G89" i="1" l="1"/>
  <c r="G90" i="1"/>
  <c r="G91" i="1"/>
  <c r="G92" i="1"/>
  <c r="G88" i="1"/>
  <c r="C96" i="1" l="1"/>
  <c r="C95" i="1"/>
  <c r="C94" i="1"/>
  <c r="C93" i="1"/>
  <c r="C92" i="1"/>
  <c r="C91" i="1"/>
  <c r="C90" i="1"/>
  <c r="C97" i="1"/>
  <c r="P104" i="1"/>
  <c r="Q91" i="1" s="1"/>
  <c r="Q98" i="1" l="1"/>
  <c r="Q89" i="1"/>
  <c r="Q96" i="1"/>
  <c r="Q103" i="1"/>
  <c r="Q102" i="1"/>
  <c r="Q93" i="1"/>
  <c r="Q100" i="1"/>
  <c r="Q92" i="1"/>
  <c r="Q90" i="1"/>
  <c r="Q97" i="1"/>
  <c r="Q104" i="1"/>
  <c r="Q95" i="1"/>
  <c r="Q94" i="1"/>
  <c r="Q101" i="1"/>
  <c r="Q99" i="1"/>
  <c r="F59" i="1" l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58" i="1"/>
  <c r="F37" i="1" l="1"/>
  <c r="E114" i="1" s="1"/>
  <c r="F38" i="1"/>
  <c r="E115" i="1" s="1"/>
  <c r="F39" i="1"/>
  <c r="E116" i="1" s="1"/>
  <c r="F40" i="1"/>
  <c r="E117" i="1" s="1"/>
  <c r="F41" i="1"/>
  <c r="E118" i="1" s="1"/>
  <c r="F42" i="1"/>
  <c r="E119" i="1" s="1"/>
  <c r="F43" i="1"/>
  <c r="F44" i="1"/>
  <c r="F45" i="1"/>
  <c r="F36" i="1"/>
  <c r="E113" i="1" s="1"/>
  <c r="C37" i="1"/>
  <c r="C38" i="1"/>
  <c r="C39" i="1"/>
  <c r="C40" i="1"/>
  <c r="C41" i="1"/>
  <c r="C42" i="1"/>
  <c r="C43" i="1"/>
  <c r="C45" i="1"/>
  <c r="C36" i="1"/>
  <c r="D31" i="1"/>
  <c r="D87" i="1" s="1"/>
  <c r="G40" i="1" l="1"/>
  <c r="C62" i="1" s="1"/>
  <c r="G36" i="1"/>
  <c r="C58" i="1" s="1"/>
  <c r="G43" i="1"/>
  <c r="C65" i="1" s="1"/>
  <c r="G42" i="1"/>
  <c r="C64" i="1" s="1"/>
  <c r="G41" i="1"/>
  <c r="C63" i="1" s="1"/>
  <c r="G39" i="1"/>
  <c r="C61" i="1" s="1"/>
  <c r="G38" i="1"/>
  <c r="C60" i="1" s="1"/>
  <c r="G45" i="1"/>
  <c r="C67" i="1" s="1"/>
  <c r="G37" i="1"/>
  <c r="C59" i="1" s="1"/>
  <c r="G44" i="1"/>
  <c r="C66" i="1" s="1"/>
  <c r="C50" i="1"/>
</calcChain>
</file>

<file path=xl/comments1.xml><?xml version="1.0" encoding="utf-8"?>
<comments xmlns="http://schemas.openxmlformats.org/spreadsheetml/2006/main">
  <authors>
    <author>Author</author>
  </authors>
  <commentList>
    <comment ref="B148" authorId="0" shapeId="0">
      <text>
        <r>
          <rPr>
            <b/>
            <sz val="9"/>
            <color indexed="81"/>
            <rFont val="Tahoma"/>
            <family val="2"/>
          </rPr>
          <t>ASW_Variable_Path:#Name
ASW_Variable_Attributes:Value</t>
        </r>
      </text>
    </comment>
    <comment ref="C148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P-1.Attributes.EQUIPMENT COSTS
ASW_Variable_Units:USD
ASW_Variable_Attributes:Value</t>
        </r>
      </text>
    </comment>
    <comment ref="D148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P-1.Attributes.DIRECT COSTS
ASW_Variable_Units:USD
ASW_Variable_Attributes:Value</t>
        </r>
      </text>
    </comment>
    <comment ref="E148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P-1.Attributes.EQUIPMENT WEIGHT
ASW_Variable_Units:LBS
ASW_Variable_Attributes:Value</t>
        </r>
      </text>
    </comment>
    <comment ref="F148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P-1.Attributes.TOTAL WEIGHT
ASW_Variable_Units:LBS
ASW_Variable_Attributes:Value</t>
        </r>
      </text>
    </comment>
    <comment ref="B149" authorId="0" shapeId="0">
      <text>
        <r>
          <rPr>
            <b/>
            <sz val="9"/>
            <color indexed="81"/>
            <rFont val="Tahoma"/>
            <family val="2"/>
          </rPr>
          <t>ASW_Variable_Path:#Name
ASW_Variable_Attributes:Value</t>
        </r>
      </text>
    </comment>
    <comment ref="C149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P-25.Attributes.EQUIPMENT COSTS
ASW_Variable_Units:USD
ASW_Variable_Attributes:Value</t>
        </r>
      </text>
    </comment>
    <comment ref="D149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P-25.Attributes.DIRECT COSTS
ASW_Variable_Units:USD
ASW_Variable_Attributes:Value</t>
        </r>
      </text>
    </comment>
    <comment ref="E149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P-25.Attributes.EQUIPMENT WEIGHT
ASW_Variable_Units:LBS
ASW_Variable_Attributes:Value</t>
        </r>
      </text>
    </comment>
    <comment ref="F149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P-25.Attributes.TOTAL WEIGHT
ASW_Variable_Units:LBS
ASW_Variable_Attributes:Value</t>
        </r>
      </text>
    </comment>
    <comment ref="B150" authorId="0" shapeId="0">
      <text>
        <r>
          <rPr>
            <b/>
            <sz val="9"/>
            <color indexed="81"/>
            <rFont val="Tahoma"/>
            <family val="2"/>
          </rPr>
          <t>ASW_Variable_Path:#Name
ASW_Variable_Attributes:Value</t>
        </r>
      </text>
    </comment>
    <comment ref="C150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P-4.Attributes.EQUIPMENT COSTS
ASW_Variable_Units:USD
ASW_Variable_Attributes:Value</t>
        </r>
      </text>
    </comment>
    <comment ref="D150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P-4.Attributes.DIRECT COSTS
ASW_Variable_Units:USD
ASW_Variable_Attributes:Value</t>
        </r>
      </text>
    </comment>
    <comment ref="E150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P-4.Attributes.EQUIPMENT WEIGHT
ASW_Variable_Units:LBS
ASW_Variable_Attributes:Value</t>
        </r>
      </text>
    </comment>
    <comment ref="F150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P-4.Attributes.TOTAL WEIGHT
ASW_Variable_Units:LBS
ASW_Variable_Attributes:Value</t>
        </r>
      </text>
    </comment>
    <comment ref="B151" authorId="0" shapeId="0">
      <text>
        <r>
          <rPr>
            <b/>
            <sz val="9"/>
            <color indexed="81"/>
            <rFont val="Tahoma"/>
            <family val="2"/>
          </rPr>
          <t>ASW_Variable_Path:#Name
ASW_Variable_Attributes:Value</t>
        </r>
      </text>
    </comment>
    <comment ref="C151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P-3.Attributes.EQUIPMENT COSTS
ASW_Variable_Units:USD
ASW_Variable_Attributes:Value</t>
        </r>
      </text>
    </comment>
    <comment ref="D151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P-3.Attributes.DIRECT COSTS
ASW_Variable_Units:USD
ASW_Variable_Attributes:Value</t>
        </r>
      </text>
    </comment>
    <comment ref="E151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P-3.Attributes.EQUIPMENT WEIGHT
ASW_Variable_Units:LBS
ASW_Variable_Attributes:Value</t>
        </r>
      </text>
    </comment>
    <comment ref="F151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P-3.Attributes.TOTAL WEIGHT
ASW_Variable_Units:LBS
ASW_Variable_Attributes:Value</t>
        </r>
      </text>
    </comment>
    <comment ref="C154" authorId="0" shapeId="0">
      <text>
        <r>
          <rPr>
            <b/>
            <sz val="9"/>
            <color indexed="81"/>
            <rFont val="Tahoma"/>
            <family val="2"/>
          </rPr>
          <t>ASW_Variable_Path:#Name
ASW_Variable_Attributes:Value</t>
        </r>
      </text>
    </comment>
    <comment ref="D154" authorId="0" shapeId="0">
      <text>
        <r>
          <rPr>
            <b/>
            <sz val="9"/>
            <color indexed="81"/>
            <rFont val="Tahoma"/>
            <family val="2"/>
          </rPr>
          <t>ASW_Variable_Path:#Name
ASW_Variable_Attributes:Value</t>
        </r>
      </text>
    </comment>
    <comment ref="E154" authorId="0" shapeId="0">
      <text>
        <r>
          <rPr>
            <b/>
            <sz val="9"/>
            <color indexed="81"/>
            <rFont val="Tahoma"/>
            <family val="2"/>
          </rPr>
          <t>ASW_Variable_Path:#Name
ASW_Variable_Attributes:Value</t>
        </r>
      </text>
    </comment>
    <comment ref="F154" authorId="0" shapeId="0">
      <text>
        <r>
          <rPr>
            <b/>
            <sz val="9"/>
            <color indexed="81"/>
            <rFont val="Tahoma"/>
            <family val="2"/>
          </rPr>
          <t>ASW_Variable_Path:#Name
ASW_Variable_Attributes:Value</t>
        </r>
      </text>
    </comment>
    <comment ref="C155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P-1.Templates.CpUserTag
ASW_Variable_Attributes:Value</t>
        </r>
      </text>
    </comment>
    <comment ref="D155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P-25.Templates.CpUserTag
ASW_Variable_Attributes:Value</t>
        </r>
      </text>
    </comment>
    <comment ref="E155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P-4.Templates.CpUserTag
ASW_Variable_Attributes:Value</t>
        </r>
      </text>
    </comment>
    <comment ref="F155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P-3.Templates.CpUserTag
ASW_Variable_Attributes:Value</t>
        </r>
      </text>
    </comment>
    <comment ref="C156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P-1.Templates.CpRemarks1
ASW_Variable_Attributes:Value</t>
        </r>
      </text>
    </comment>
    <comment ref="D156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P-25.Templates.CpRemarks1
ASW_Variable_Attributes:Value</t>
        </r>
      </text>
    </comment>
    <comment ref="E156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P-4.Templates.CpRemarks1
ASW_Variable_Attributes:Value</t>
        </r>
      </text>
    </comment>
    <comment ref="F156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P-3.Templates.CpRemarks1
ASW_Variable_Attributes:Value</t>
        </r>
      </text>
    </comment>
    <comment ref="C157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P-1.Templates.CpQuotedCost
ASW_Variable_Units:USD
ASW_Variable_Attributes:Value</t>
        </r>
      </text>
    </comment>
    <comment ref="D157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P-25.Templates.CpQuotedCost
ASW_Variable_Units:USD
ASW_Variable_Attributes:Value</t>
        </r>
      </text>
    </comment>
    <comment ref="E157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P-4.Templates.CpQuotedCost
ASW_Variable_Units:USD
ASW_Variable_Attributes:Value</t>
        </r>
      </text>
    </comment>
    <comment ref="F157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P-3.Templates.CpQuotedCost
ASW_Variable_Units:USD
ASW_Variable_Attributes:Value</t>
        </r>
      </text>
    </comment>
    <comment ref="C158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P-1.Templates.CpMaterialCurrencyUnit
ASW_Variable_Attributes:Value</t>
        </r>
      </text>
    </comment>
    <comment ref="D158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P-25.Templates.CpMaterialCurrencyUnit
ASW_Variable_Attributes:Value</t>
        </r>
      </text>
    </comment>
    <comment ref="E158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P-4.Templates.CpMaterialCurrencyUnit
ASW_Variable_Attributes:Value</t>
        </r>
      </text>
    </comment>
    <comment ref="F158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P-3.Templates.CpMaterialCurrencyUnit
ASW_Variable_Attributes:Value</t>
        </r>
      </text>
    </comment>
    <comment ref="C159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P-1.Templates.CpNumberItems
ASW_Variable_Attributes:Value</t>
        </r>
      </text>
    </comment>
    <comment ref="D159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P-25.Templates.CpNumberItems
ASW_Variable_Attributes:Value</t>
        </r>
      </text>
    </comment>
    <comment ref="E159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P-4.Templates.CpNumberItems
ASW_Variable_Attributes:Value</t>
        </r>
      </text>
    </comment>
    <comment ref="F159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P-3.Templates.CpNumberItems
ASW_Variable_Attributes:Value</t>
        </r>
      </text>
    </comment>
    <comment ref="C160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P-1.Templates.CpInstallationOption
ASW_Variable_Attributes:Value</t>
        </r>
      </text>
    </comment>
    <comment ref="D160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P-25.Templates.CpInstallationOption
ASW_Variable_Attributes:Value</t>
        </r>
      </text>
    </comment>
    <comment ref="E160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P-4.Templates.CpInstallationOption
ASW_Variable_Attributes:Value</t>
        </r>
      </text>
    </comment>
    <comment ref="F160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P-3.Templates.CpInstallationOption
ASW_Variable_Attributes:Value</t>
        </r>
      </text>
    </comment>
    <comment ref="C161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P-1.Templates.CpCasingMaterial
ASW_Variable_Attributes:Value</t>
        </r>
      </text>
    </comment>
    <comment ref="D161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P-25.Templates.CpCasingMaterial
ASW_Variable_Attributes:Value</t>
        </r>
      </text>
    </comment>
    <comment ref="E161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P-4.Templates.CpCasingMaterial
ASW_Variable_Attributes:Value</t>
        </r>
      </text>
    </comment>
    <comment ref="F161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P-3.Templates.CpCasingMaterial
ASW_Variable_Attributes:Value</t>
        </r>
      </text>
    </comment>
    <comment ref="C162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P-1.Templates.CpLiquidFlowrate
ASW_Variable_Units:GPM
ASW_Variable_Attributes:Value</t>
        </r>
      </text>
    </comment>
    <comment ref="D162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P-25.Templates.CpLiquidFlowrate
ASW_Variable_Units:GPM
ASW_Variable_Attributes:Value</t>
        </r>
      </text>
    </comment>
    <comment ref="E162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P-4.Templates.CpLiquidFlowrate
ASW_Variable_Units:GPM
ASW_Variable_Attributes:Value</t>
        </r>
      </text>
    </comment>
    <comment ref="F162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P-3.Templates.CpLiquidFlowrate
ASW_Variable_Units:GPM
ASW_Variable_Attributes:Value</t>
        </r>
      </text>
    </comment>
    <comment ref="C163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P-1.Templates.CpFluidHead
ASW_Variable_Units:FEET
ASW_Variable_Attributes:Value</t>
        </r>
      </text>
    </comment>
    <comment ref="D163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P-25.Templates.CpFluidHead
ASW_Variable_Units:FEET
ASW_Variable_Attributes:Value</t>
        </r>
      </text>
    </comment>
    <comment ref="E163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P-4.Templates.CpFluidHead
ASW_Variable_Units:FEET
ASW_Variable_Attributes:Value</t>
        </r>
      </text>
    </comment>
    <comment ref="F163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P-3.Templates.CpFluidHead
ASW_Variable_Units:FEET
ASW_Variable_Attributes:Value</t>
        </r>
      </text>
    </comment>
    <comment ref="C164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P-1.Templates.CpSpeed
ASW_Variable_Units:RPM
ASW_Variable_Attributes:Value</t>
        </r>
      </text>
    </comment>
    <comment ref="D164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P-25.Templates.CpSpeed
ASW_Variable_Units:RPM
ASW_Variable_Attributes:Value</t>
        </r>
      </text>
    </comment>
    <comment ref="E164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P-4.Templates.CpSpeed
ASW_Variable_Units:RPM
ASW_Variable_Attributes:Value</t>
        </r>
      </text>
    </comment>
    <comment ref="F164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P-3.Templates.CpSpeed
ASW_Variable_Units:RPM
ASW_Variable_Attributes:Value</t>
        </r>
      </text>
    </comment>
    <comment ref="C165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P-1.Templates.CpFluidSpecificGravity
ASW_Variable_Attributes:Value</t>
        </r>
      </text>
    </comment>
    <comment ref="D165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P-25.Templates.CpFluidSpecificGravity
ASW_Variable_Attributes:Value</t>
        </r>
      </text>
    </comment>
    <comment ref="E165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P-4.Templates.CpFluidSpecificGravity
ASW_Variable_Attributes:Value</t>
        </r>
      </text>
    </comment>
    <comment ref="F165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P-3.Templates.CpFluidSpecificGravity
ASW_Variable_Attributes:Value</t>
        </r>
      </text>
    </comment>
    <comment ref="C166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P-1.Templates.CpDriverPower
ASW_Variable_Units:HP
ASW_Variable_Attributes:Value</t>
        </r>
      </text>
    </comment>
    <comment ref="D166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P-25.Templates.CpDriverPower
ASW_Variable_Units:HP
ASW_Variable_Attributes:Value</t>
        </r>
      </text>
    </comment>
    <comment ref="E166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P-4.Templates.CpDriverPower
ASW_Variable_Units:HP
ASW_Variable_Attributes:Value</t>
        </r>
      </text>
    </comment>
    <comment ref="F166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P-3.Templates.CpDriverPower
ASW_Variable_Units:HP
ASW_Variable_Attributes:Value</t>
        </r>
      </text>
    </comment>
    <comment ref="C167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P-1.Templates.CpDriverType
ASW_Variable_Attributes:Value</t>
        </r>
      </text>
    </comment>
    <comment ref="D167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P-25.Templates.CpDriverType
ASW_Variable_Attributes:Value</t>
        </r>
      </text>
    </comment>
    <comment ref="E167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P-4.Templates.CpDriverType
ASW_Variable_Attributes:Value</t>
        </r>
      </text>
    </comment>
    <comment ref="F167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P-3.Templates.CpDriverType
ASW_Variable_Attributes:Value</t>
        </r>
      </text>
    </comment>
    <comment ref="C168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P-1.Templates.CpSealType
ASW_Variable_Attributes:Value</t>
        </r>
      </text>
    </comment>
    <comment ref="D168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P-25.Templates.CpSealType
ASW_Variable_Attributes:Value</t>
        </r>
      </text>
    </comment>
    <comment ref="E168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P-4.Templates.CpSealType
ASW_Variable_Attributes:Value</t>
        </r>
      </text>
    </comment>
    <comment ref="F168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P-3.Templates.CpSealType
ASW_Variable_Attributes:Value</t>
        </r>
      </text>
    </comment>
    <comment ref="C169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P-1.Templates.CpDesignGaugePressure
ASW_Variable_Units:PSIG
ASW_Variable_Attributes:Value</t>
        </r>
      </text>
    </comment>
    <comment ref="D169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P-25.Templates.CpDesignGaugePressure
ASW_Variable_Units:PSIG
ASW_Variable_Attributes:Value</t>
        </r>
      </text>
    </comment>
    <comment ref="E169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P-4.Templates.CpDesignGaugePressure
ASW_Variable_Units:PSIG
ASW_Variable_Attributes:Value</t>
        </r>
      </text>
    </comment>
    <comment ref="F169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P-3.Templates.CpDesignGaugePressure
ASW_Variable_Units:PSIG
ASW_Variable_Attributes:Value</t>
        </r>
      </text>
    </comment>
    <comment ref="C170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P-1.Templates.CpDesignTemperature
ASW_Variable_Units:DEG F
ASW_Variable_Attributes:Value</t>
        </r>
      </text>
    </comment>
    <comment ref="D170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P-25.Templates.CpDesignTemperature
ASW_Variable_Units:DEG F
ASW_Variable_Attributes:Value</t>
        </r>
      </text>
    </comment>
    <comment ref="E170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P-4.Templates.CpDesignTemperature
ASW_Variable_Units:DEG F
ASW_Variable_Attributes:Value</t>
        </r>
      </text>
    </comment>
    <comment ref="F170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P-3.Templates.CpDesignTemperature
ASW_Variable_Units:DEG F
ASW_Variable_Attributes:Value</t>
        </r>
      </text>
    </comment>
    <comment ref="C171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P-1.Templates.CpFluidViscosity
ASW_Variable_Units:CPOISE
ASW_Variable_Attributes:Value</t>
        </r>
      </text>
    </comment>
    <comment ref="D171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P-25.Templates.CpFluidViscosity
ASW_Variable_Units:CPOISE
ASW_Variable_Attributes:Value</t>
        </r>
      </text>
    </comment>
    <comment ref="E171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P-4.Templates.CpFluidViscosity
ASW_Variable_Units:CPOISE
ASW_Variable_Attributes:Value</t>
        </r>
      </text>
    </comment>
    <comment ref="F171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P-3.Templates.CpFluidViscosity
ASW_Variable_Units:CPOISE
ASW_Variable_Attributes:Value</t>
        </r>
      </text>
    </comment>
    <comment ref="C172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P-1.Templates.CpPumpEfficiencyPercent
ASW_Variable_Units:PERCENT
ASW_Variable_Attributes:Value</t>
        </r>
      </text>
    </comment>
    <comment ref="D172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P-25.Templates.CpPumpEfficiencyPercent
ASW_Variable_Units:PERCENT
ASW_Variable_Attributes:Value</t>
        </r>
      </text>
    </comment>
    <comment ref="E172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P-4.Templates.CpPumpEfficiencyPercent
ASW_Variable_Units:PERCENT
ASW_Variable_Attributes:Value</t>
        </r>
      </text>
    </comment>
    <comment ref="F172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P-3.Templates.CpPumpEfficiencyPercent
ASW_Variable_Units:PERCENT
ASW_Variable_Attributes:Value</t>
        </r>
      </text>
    </comment>
    <comment ref="C173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P-1.Templates.CpAllowResize
ASW_Variable_Attributes:Value</t>
        </r>
      </text>
    </comment>
    <comment ref="D173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P-25.Templates.CpAllowResize
ASW_Variable_Attributes:Value</t>
        </r>
      </text>
    </comment>
    <comment ref="E173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P-4.Templates.CpAllowResize
ASW_Variable_Attributes:Value</t>
        </r>
      </text>
    </comment>
    <comment ref="F173" authorId="0" shapeId="0">
      <text>
        <r>
          <rPr>
            <b/>
            <sz val="9"/>
            <color indexed="81"/>
            <rFont val="Tahoma"/>
            <family val="2"/>
          </rPr>
          <t>ASW_Variable_Path:Top.appModel.Sizing and Costing.Areas.__AREA__Miscellaneous Flowsheet Area .ProjectComponents.DCP CENTRIF   P-3.Templates.CpAllowResize
ASW_Variable_Attributes:Value</t>
        </r>
      </text>
    </comment>
  </commentList>
</comments>
</file>

<file path=xl/sharedStrings.xml><?xml version="1.0" encoding="utf-8"?>
<sst xmlns="http://schemas.openxmlformats.org/spreadsheetml/2006/main" count="323" uniqueCount="194">
  <si>
    <t>CO</t>
  </si>
  <si>
    <t>CO2</t>
  </si>
  <si>
    <t>CH4</t>
  </si>
  <si>
    <t>H2O</t>
  </si>
  <si>
    <t>Methanol</t>
  </si>
  <si>
    <t>AA</t>
  </si>
  <si>
    <t>Methyl Acatate</t>
  </si>
  <si>
    <t>HI</t>
  </si>
  <si>
    <t>Methyl Iodide</t>
  </si>
  <si>
    <t>Propionic Acid</t>
  </si>
  <si>
    <t>Components</t>
  </si>
  <si>
    <t>kg/hr</t>
  </si>
  <si>
    <t>Simulation results</t>
  </si>
  <si>
    <t>Waste Output Streams (26 and 36)</t>
  </si>
  <si>
    <t>Product Output Stream (40)</t>
  </si>
  <si>
    <t>Methyl Iodide Input Stream (8)</t>
  </si>
  <si>
    <t>CO Input Stream      (12)</t>
  </si>
  <si>
    <t>Scrubber Input</t>
  </si>
  <si>
    <t xml:space="preserve">Total Flowrate </t>
  </si>
  <si>
    <t>wt%</t>
  </si>
  <si>
    <t>HCL</t>
  </si>
  <si>
    <t>Solubility in water, 82.3 g/100 g water at 0 deg C; 67.3 g/100 g water at 30 deg C; 63.3 g/100 g water at 40 deg C; 59.6 g/100 g water at 50 deg C; 56.1 g/100 g water at 60 deg C</t>
  </si>
  <si>
    <t>P</t>
  </si>
  <si>
    <t>T</t>
  </si>
  <si>
    <t>Vmol</t>
  </si>
  <si>
    <t>Mmol</t>
  </si>
  <si>
    <t>Density</t>
  </si>
  <si>
    <t>Solubility</t>
  </si>
  <si>
    <t>https://pubchem.ncbi.nlm.nih.gov/compound/313#section=Flash-Point</t>
  </si>
  <si>
    <t>Pa</t>
  </si>
  <si>
    <t>K</t>
  </si>
  <si>
    <t>ml</t>
  </si>
  <si>
    <t>g</t>
  </si>
  <si>
    <t>mg/ml</t>
  </si>
  <si>
    <t>g/kg Water</t>
  </si>
  <si>
    <t>Extremely soluble in water; 234 g/100 g water at 10 deg C; 900 g/100 g water at 0 deg C</t>
  </si>
  <si>
    <t xml:space="preserve">Sparingly soluble in water: 3.3 ml/100 ml at 0 deg C, 2.3 ml/100 ml at 20 deg C, 1.48 mg/mL at 25 °C;            1.48g/kg Solvent </t>
  </si>
  <si>
    <t xml:space="preserve">88(mL CO2/100 mL H2O at 760 mm Hg) at 20 deg C;                      1.588 g/1kg solvent                    </t>
  </si>
  <si>
    <t>In water, 22 mg/L at 25 deg C                                                                  0.0142 G/1kg solvent</t>
  </si>
  <si>
    <t xml:space="preserve">                                                                                                                                   1000 g/1kg solvent </t>
  </si>
  <si>
    <t xml:space="preserve">1000.0 mg/mL                                                                                                       1000 g/ 1kg water </t>
  </si>
  <si>
    <t xml:space="preserve">soluble in water: 500 mg/L                                                                            0.5 g/1 kg water </t>
  </si>
  <si>
    <t>10 to 50 mg/mL</t>
  </si>
  <si>
    <t>In water, 1.0X10+6 mg/L at 25 deg C /miscible/</t>
  </si>
  <si>
    <t>Equilibrium Data (g/1kg water)</t>
  </si>
  <si>
    <t xml:space="preserve">Temperature </t>
  </si>
  <si>
    <t>Pressure, kPa</t>
  </si>
  <si>
    <t>Packing Size</t>
  </si>
  <si>
    <t>Scrubber Output</t>
  </si>
  <si>
    <t>Removal Efficiency</t>
  </si>
  <si>
    <t xml:space="preserve">kg/s </t>
  </si>
  <si>
    <t xml:space="preserve"> °C</t>
  </si>
  <si>
    <t>Pressure</t>
  </si>
  <si>
    <t>kPa</t>
  </si>
  <si>
    <t>---------</t>
  </si>
  <si>
    <t>Gas Phase</t>
  </si>
  <si>
    <t>Utility</t>
  </si>
  <si>
    <t>kW</t>
  </si>
  <si>
    <t>Material</t>
  </si>
  <si>
    <t>Shell(304), kg</t>
  </si>
  <si>
    <t>raschig rings,kg</t>
  </si>
  <si>
    <t>Land</t>
  </si>
  <si>
    <t>m²</t>
  </si>
  <si>
    <t>Boiler Input</t>
  </si>
  <si>
    <t xml:space="preserve">Temperature, °C </t>
  </si>
  <si>
    <t>Sovent</t>
  </si>
  <si>
    <t>Boiler Output</t>
  </si>
  <si>
    <t xml:space="preserve">Total Flowrate, kg/s </t>
  </si>
  <si>
    <t>Burner Type</t>
  </si>
  <si>
    <t>Heat Input, MW</t>
  </si>
  <si>
    <t>Natural Gas</t>
  </si>
  <si>
    <t xml:space="preserve">Emission Species </t>
  </si>
  <si>
    <t>SO2</t>
  </si>
  <si>
    <t>NO</t>
  </si>
  <si>
    <t>N2</t>
  </si>
  <si>
    <t>O2</t>
  </si>
  <si>
    <t>PM</t>
  </si>
  <si>
    <t>kg</t>
  </si>
  <si>
    <t>Uncontrolled</t>
  </si>
  <si>
    <t>Flare Input</t>
  </si>
  <si>
    <t>Flare Output</t>
  </si>
  <si>
    <t>Flowrate, kg/s</t>
  </si>
  <si>
    <t>Components, wt%</t>
  </si>
  <si>
    <t xml:space="preserve">Normal </t>
  </si>
  <si>
    <t>Emergency</t>
  </si>
  <si>
    <t>Flare type</t>
  </si>
  <si>
    <t>Desired CE</t>
  </si>
  <si>
    <t>Local Wind Velocity</t>
  </si>
  <si>
    <t>Mach Number</t>
  </si>
  <si>
    <t xml:space="preserve">Max Allowable Radiation </t>
  </si>
  <si>
    <t>Radiation Fraction</t>
  </si>
  <si>
    <t>Horizaontal Distance</t>
  </si>
  <si>
    <t>----------</t>
  </si>
  <si>
    <t xml:space="preserve">Steam-assisted </t>
  </si>
  <si>
    <t>%</t>
  </si>
  <si>
    <t>m/s</t>
  </si>
  <si>
    <t>kW/m²</t>
  </si>
  <si>
    <t>m</t>
  </si>
  <si>
    <t>Assumed Emergy Status</t>
  </si>
  <si>
    <t>kg/h</t>
  </si>
  <si>
    <t xml:space="preserve"> kg</t>
  </si>
  <si>
    <t>NG,kg</t>
  </si>
  <si>
    <t>Purge Gas</t>
  </si>
  <si>
    <t>Steam,kg</t>
  </si>
  <si>
    <t>LCI Output</t>
  </si>
  <si>
    <t>Units</t>
  </si>
  <si>
    <t>Simulation</t>
  </si>
  <si>
    <t>Simulation with emission control units</t>
  </si>
  <si>
    <t>Percent change</t>
  </si>
  <si>
    <t>Scrubber</t>
  </si>
  <si>
    <t>Boiler</t>
  </si>
  <si>
    <t>Flare</t>
  </si>
  <si>
    <t>Total</t>
  </si>
  <si>
    <t>Carbon Monoxide</t>
  </si>
  <si>
    <t>kg/kg AA</t>
  </si>
  <si>
    <t>Carbon Dioxide</t>
  </si>
  <si>
    <t>Methane</t>
  </si>
  <si>
    <t>Water</t>
  </si>
  <si>
    <t>Acetic Acid</t>
  </si>
  <si>
    <t>Methyl Acetate</t>
  </si>
  <si>
    <t>Hydrogen Iodide</t>
  </si>
  <si>
    <t>∞</t>
  </si>
  <si>
    <t>NOX</t>
  </si>
  <si>
    <t>LCI Inputs</t>
  </si>
  <si>
    <t>Air</t>
  </si>
  <si>
    <t>scm/kg AA</t>
  </si>
  <si>
    <t>Purge Gas </t>
  </si>
  <si>
    <t>Steam</t>
  </si>
  <si>
    <t>Solvent ( Water)</t>
  </si>
  <si>
    <t>Electricity </t>
  </si>
  <si>
    <t>kW/kg AA</t>
  </si>
  <si>
    <t>kg/(kg AA per year)</t>
  </si>
  <si>
    <t>Footprint</t>
  </si>
  <si>
    <t>m²/(kg AA per year)</t>
  </si>
  <si>
    <t xml:space="preserve">AA Simulation Material </t>
  </si>
  <si>
    <t>Equipment Type</t>
  </si>
  <si>
    <t>Unit</t>
  </si>
  <si>
    <t>React. Cooling</t>
  </si>
  <si>
    <t>Dist. Condenser</t>
  </si>
  <si>
    <t>HTX-Cooling</t>
  </si>
  <si>
    <t>Reactor</t>
  </si>
  <si>
    <t>Flash Vessel</t>
  </si>
  <si>
    <t>Dist. Column</t>
  </si>
  <si>
    <t>Reflux Vessel</t>
  </si>
  <si>
    <t>Absorption Col.</t>
  </si>
  <si>
    <t>Equip. No.</t>
  </si>
  <si>
    <t>-</t>
  </si>
  <si>
    <t>Equipment Total Mass</t>
  </si>
  <si>
    <t>Metal input/year</t>
  </si>
  <si>
    <t>kg/y</t>
  </si>
  <si>
    <t>Pump material from Hysys</t>
  </si>
  <si>
    <t>Name</t>
  </si>
  <si>
    <t>Equipment Cost [USD]</t>
  </si>
  <si>
    <t>Installed Cost [USD]</t>
  </si>
  <si>
    <t>Equipment Weight [LBS]</t>
  </si>
  <si>
    <t>Total Installed Weight [LBS]</t>
  </si>
  <si>
    <t>P-1</t>
  </si>
  <si>
    <t>P-25</t>
  </si>
  <si>
    <t>P-4</t>
  </si>
  <si>
    <t>P-3</t>
  </si>
  <si>
    <t>DCP CENTRIF</t>
  </si>
  <si>
    <t>DCP CENTRIF   P-1</t>
  </si>
  <si>
    <t>DCP CENTRIF   P-25</t>
  </si>
  <si>
    <t>DCP CENTRIF   P-4</t>
  </si>
  <si>
    <t>DCP CENTRIF   P-3</t>
  </si>
  <si>
    <t>User tag number</t>
  </si>
  <si>
    <t>Remarks 1</t>
  </si>
  <si>
    <t>Equipment mapped from 'P-1'.</t>
  </si>
  <si>
    <t>Equipment mapped from 'P-25'.</t>
  </si>
  <si>
    <t>Equipment mapped from 'P-4'.</t>
  </si>
  <si>
    <t>Equipment mapped from 'P-3'.</t>
  </si>
  <si>
    <t>Quoted cost per item [USD]</t>
  </si>
  <si>
    <t>Currency unit for matl cost</t>
  </si>
  <si>
    <t>Number of identical items</t>
  </si>
  <si>
    <t>Installation option</t>
  </si>
  <si>
    <t>Casing material</t>
  </si>
  <si>
    <t>Liquid flow rate [GPM]</t>
  </si>
  <si>
    <t>Fluid head [FEET]</t>
  </si>
  <si>
    <t>Speed</t>
  </si>
  <si>
    <t>Fluid specific gravity</t>
  </si>
  <si>
    <t>Driver power [HP]</t>
  </si>
  <si>
    <t>Driver type</t>
  </si>
  <si>
    <t>Seal type</t>
  </si>
  <si>
    <t>Design gauge pressure [PSIG]</t>
  </si>
  <si>
    <t>Design temperature [DEG F]</t>
  </si>
  <si>
    <t>Fluid viscosity [CPOISE]</t>
  </si>
  <si>
    <t>Pump efficiency [PERCENT]</t>
  </si>
  <si>
    <t>Allow resize</t>
  </si>
  <si>
    <t>Total Installed Weight, kg</t>
  </si>
  <si>
    <t>Pump</t>
  </si>
  <si>
    <t>MP Steam, kg</t>
  </si>
  <si>
    <t>Waste Heat, MW</t>
  </si>
  <si>
    <t>Table 1 in the draft</t>
  </si>
  <si>
    <t>Methanol Input Stream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</si>
</sst>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00"/>
    <numFmt numFmtId="166" formatCode="0.0000E+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0"/>
      <color theme="1"/>
      <name val="Arial"/>
      <family val="2"/>
    </font>
    <font>
      <b/>
      <sz val="11"/>
      <color rgb="FF0000FF"/>
      <name val="Calibri"/>
      <family val="2"/>
      <scheme val="minor"/>
    </font>
    <font>
      <b/>
      <sz val="9"/>
      <color indexed="81"/>
      <name val="Tahoma"/>
      <family val="2"/>
    </font>
    <font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1" fontId="1" fillId="2" borderId="1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" xfId="0" quotePrefix="1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10" fontId="1" fillId="2" borderId="15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9" fontId="1" fillId="2" borderId="15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9" fontId="1" fillId="2" borderId="16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2" fontId="1" fillId="2" borderId="19" xfId="0" applyNumberFormat="1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165" fontId="1" fillId="2" borderId="8" xfId="0" applyNumberFormat="1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1" xfId="0" applyBorder="1"/>
    <xf numFmtId="164" fontId="1" fillId="2" borderId="19" xfId="0" applyNumberFormat="1" applyFont="1" applyFill="1" applyBorder="1" applyAlignment="1">
      <alignment horizontal="center" vertical="center"/>
    </xf>
    <xf numFmtId="165" fontId="1" fillId="2" borderId="19" xfId="0" applyNumberFormat="1" applyFont="1" applyFill="1" applyBorder="1" applyAlignment="1">
      <alignment horizontal="center" vertical="center"/>
    </xf>
    <xf numFmtId="166" fontId="1" fillId="2" borderId="8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horizontal="center" vertical="center"/>
    </xf>
    <xf numFmtId="166" fontId="1" fillId="2" borderId="9" xfId="0" applyNumberFormat="1" applyFont="1" applyFill="1" applyBorder="1" applyAlignment="1">
      <alignment horizontal="center" vertical="center"/>
    </xf>
    <xf numFmtId="11" fontId="2" fillId="2" borderId="0" xfId="0" applyNumberFormat="1" applyFont="1" applyFill="1" applyAlignment="1">
      <alignment horizontal="center" vertical="center"/>
    </xf>
    <xf numFmtId="11" fontId="6" fillId="2" borderId="0" xfId="0" applyNumberFormat="1" applyFont="1" applyFill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1" fillId="2" borderId="48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Q173"/>
  <sheetViews>
    <sheetView tabSelected="1" topLeftCell="B82" zoomScale="70" zoomScaleNormal="70" workbookViewId="0">
      <selection activeCell="E88" sqref="E88"/>
    </sheetView>
  </sheetViews>
  <sheetFormatPr defaultRowHeight="15" x14ac:dyDescent="0.25"/>
  <cols>
    <col min="1" max="1" width="9.140625" style="1"/>
    <col min="2" max="2" width="29.42578125" style="1" customWidth="1"/>
    <col min="3" max="3" width="23.42578125" style="1" customWidth="1"/>
    <col min="4" max="4" width="25.7109375" style="1" customWidth="1"/>
    <col min="5" max="5" width="41.42578125" style="1" bestFit="1" customWidth="1"/>
    <col min="6" max="6" width="29.28515625" style="1" bestFit="1" customWidth="1"/>
    <col min="7" max="7" width="28.5703125" style="1" bestFit="1" customWidth="1"/>
    <col min="8" max="8" width="14.5703125" style="1" bestFit="1" customWidth="1"/>
    <col min="9" max="10" width="18.28515625" style="1" bestFit="1" customWidth="1"/>
    <col min="11" max="11" width="11.7109375" style="1" bestFit="1" customWidth="1"/>
    <col min="12" max="12" width="12.5703125" style="1" bestFit="1" customWidth="1"/>
    <col min="13" max="13" width="13.85546875" style="1" bestFit="1" customWidth="1"/>
    <col min="14" max="14" width="12.140625" style="1" customWidth="1"/>
    <col min="15" max="15" width="9.140625" style="1"/>
    <col min="16" max="16" width="29.42578125" style="1" customWidth="1"/>
    <col min="17" max="17" width="16.28515625" style="1" bestFit="1" customWidth="1"/>
    <col min="18" max="16384" width="9.140625" style="1"/>
  </cols>
  <sheetData>
    <row r="1" spans="1:7" ht="15.75" customHeight="1" thickBot="1" x14ac:dyDescent="0.3">
      <c r="B1" s="90" t="s">
        <v>12</v>
      </c>
      <c r="C1" s="90"/>
      <c r="D1" s="90"/>
    </row>
    <row r="2" spans="1:7" ht="30" x14ac:dyDescent="0.25">
      <c r="A2" s="90"/>
      <c r="B2" s="43"/>
      <c r="C2" s="2" t="s">
        <v>13</v>
      </c>
      <c r="D2" s="2" t="s">
        <v>14</v>
      </c>
      <c r="E2" s="3"/>
    </row>
    <row r="3" spans="1:7" x14ac:dyDescent="0.25">
      <c r="A3" s="90"/>
      <c r="B3" s="16" t="s">
        <v>10</v>
      </c>
      <c r="C3" s="4" t="s">
        <v>11</v>
      </c>
      <c r="D3" s="4" t="s">
        <v>11</v>
      </c>
      <c r="E3" s="5"/>
    </row>
    <row r="4" spans="1:7" x14ac:dyDescent="0.25">
      <c r="A4" s="90"/>
      <c r="B4" s="16" t="s">
        <v>0</v>
      </c>
      <c r="C4" s="6">
        <v>1612.16</v>
      </c>
      <c r="D4" s="7">
        <v>2.767992E-17</v>
      </c>
      <c r="E4" s="5"/>
    </row>
    <row r="5" spans="1:7" x14ac:dyDescent="0.25">
      <c r="A5" s="90"/>
      <c r="B5" s="16" t="s">
        <v>1</v>
      </c>
      <c r="C5" s="6">
        <v>20.055759999999999</v>
      </c>
      <c r="D5" s="7">
        <v>4.2292739999999999E-17</v>
      </c>
      <c r="E5" s="5"/>
      <c r="G5" s="64">
        <f>SUM(D4:D13)</f>
        <v>36767.201610000033</v>
      </c>
    </row>
    <row r="6" spans="1:7" x14ac:dyDescent="0.25">
      <c r="A6" s="90"/>
      <c r="B6" s="16" t="s">
        <v>2</v>
      </c>
      <c r="C6" s="6">
        <v>7.2340340000000003</v>
      </c>
      <c r="D6" s="7">
        <v>3.9700389999999999E-18</v>
      </c>
      <c r="E6" s="5"/>
    </row>
    <row r="7" spans="1:7" x14ac:dyDescent="0.25">
      <c r="A7" s="90"/>
      <c r="B7" s="16" t="s">
        <v>3</v>
      </c>
      <c r="C7" s="6">
        <v>5.6921210000000002</v>
      </c>
      <c r="D7" s="4">
        <v>145.91229999999999</v>
      </c>
      <c r="E7" s="5"/>
    </row>
    <row r="8" spans="1:7" x14ac:dyDescent="0.25">
      <c r="A8" s="90"/>
      <c r="B8" s="16" t="s">
        <v>4</v>
      </c>
      <c r="C8" s="6">
        <v>1.138196</v>
      </c>
      <c r="D8" s="4">
        <v>5.3292400000000004</v>
      </c>
      <c r="E8" s="5"/>
    </row>
    <row r="9" spans="1:7" x14ac:dyDescent="0.25">
      <c r="A9" s="90"/>
      <c r="B9" s="16" t="s">
        <v>5</v>
      </c>
      <c r="C9" s="6">
        <v>21.621590000000001</v>
      </c>
      <c r="D9" s="4">
        <v>36073.11</v>
      </c>
      <c r="E9" s="5"/>
    </row>
    <row r="10" spans="1:7" x14ac:dyDescent="0.25">
      <c r="A10" s="90"/>
      <c r="B10" s="16" t="s">
        <v>6</v>
      </c>
      <c r="C10" s="6">
        <v>78.537019999999998</v>
      </c>
      <c r="D10" s="4">
        <v>510.15890000000002</v>
      </c>
      <c r="E10" s="5"/>
    </row>
    <row r="11" spans="1:7" x14ac:dyDescent="0.25">
      <c r="A11" s="90"/>
      <c r="B11" s="16" t="s">
        <v>7</v>
      </c>
      <c r="C11" s="6">
        <v>67.534130000000005</v>
      </c>
      <c r="D11" s="7">
        <v>2.7481389999999999E-11</v>
      </c>
      <c r="E11" s="5"/>
    </row>
    <row r="12" spans="1:7" x14ac:dyDescent="0.25">
      <c r="A12" s="90"/>
      <c r="B12" s="16" t="s">
        <v>8</v>
      </c>
      <c r="C12" s="6">
        <v>0</v>
      </c>
      <c r="D12" s="4">
        <v>0</v>
      </c>
      <c r="E12" s="5"/>
    </row>
    <row r="13" spans="1:7" ht="15.75" thickBot="1" x14ac:dyDescent="0.3">
      <c r="A13" s="90"/>
      <c r="B13" s="22" t="s">
        <v>9</v>
      </c>
      <c r="C13" s="23">
        <v>5.7666540000000004E-3</v>
      </c>
      <c r="D13" s="12">
        <v>32.69117</v>
      </c>
      <c r="E13" s="44"/>
    </row>
    <row r="14" spans="1:7" x14ac:dyDescent="0.25">
      <c r="A14" s="8"/>
      <c r="B14" s="9"/>
      <c r="C14" s="9"/>
      <c r="D14" s="9"/>
      <c r="E14" s="5"/>
    </row>
    <row r="15" spans="1:7" ht="15.75" thickBot="1" x14ac:dyDescent="0.3">
      <c r="A15" s="8"/>
      <c r="B15" s="9"/>
      <c r="C15" s="9"/>
      <c r="D15" s="9"/>
      <c r="E15" s="5"/>
    </row>
    <row r="16" spans="1:7" ht="30" x14ac:dyDescent="0.25">
      <c r="A16" s="90"/>
      <c r="B16" s="43"/>
      <c r="C16" s="2" t="s">
        <v>193</v>
      </c>
      <c r="D16" s="2" t="s">
        <v>15</v>
      </c>
      <c r="E16" s="45" t="s">
        <v>16</v>
      </c>
    </row>
    <row r="17" spans="1:12" ht="15.75" customHeight="1" x14ac:dyDescent="0.25">
      <c r="A17" s="90"/>
      <c r="B17" s="16" t="s">
        <v>10</v>
      </c>
      <c r="C17" s="4" t="s">
        <v>11</v>
      </c>
      <c r="D17" s="4"/>
      <c r="E17" s="11"/>
    </row>
    <row r="18" spans="1:12" ht="15.75" customHeight="1" x14ac:dyDescent="0.25">
      <c r="A18" s="90"/>
      <c r="B18" s="16" t="s">
        <v>0</v>
      </c>
      <c r="C18" s="4">
        <v>0</v>
      </c>
      <c r="D18" s="4">
        <v>0</v>
      </c>
      <c r="E18" s="11">
        <v>18694.88</v>
      </c>
    </row>
    <row r="19" spans="1:12" ht="15.75" customHeight="1" x14ac:dyDescent="0.25">
      <c r="A19" s="90"/>
      <c r="B19" s="16" t="s">
        <v>1</v>
      </c>
      <c r="C19" s="4">
        <v>0</v>
      </c>
      <c r="D19" s="4">
        <v>0</v>
      </c>
      <c r="E19" s="11">
        <v>0.46738000000000002</v>
      </c>
    </row>
    <row r="20" spans="1:12" ht="15.75" customHeight="1" x14ac:dyDescent="0.25">
      <c r="A20" s="90"/>
      <c r="B20" s="16" t="s">
        <v>2</v>
      </c>
      <c r="C20" s="4">
        <v>0</v>
      </c>
      <c r="D20" s="4">
        <v>0</v>
      </c>
      <c r="E20" s="11">
        <v>9.3479999999999994E-2</v>
      </c>
    </row>
    <row r="21" spans="1:12" ht="15.75" customHeight="1" x14ac:dyDescent="0.25">
      <c r="A21" s="90"/>
      <c r="B21" s="16" t="s">
        <v>3</v>
      </c>
      <c r="C21" s="4">
        <v>9.9</v>
      </c>
      <c r="D21" s="4">
        <v>6.7500009999999999E-2</v>
      </c>
      <c r="E21" s="11">
        <v>9.3479999999999994E-2</v>
      </c>
    </row>
    <row r="22" spans="1:12" ht="15.75" customHeight="1" x14ac:dyDescent="0.25">
      <c r="A22" s="90"/>
      <c r="B22" s="16" t="s">
        <v>4</v>
      </c>
      <c r="C22" s="4">
        <v>19800</v>
      </c>
      <c r="D22" s="4">
        <v>0</v>
      </c>
      <c r="E22" s="11">
        <v>0</v>
      </c>
    </row>
    <row r="23" spans="1:12" ht="15.75" customHeight="1" x14ac:dyDescent="0.25">
      <c r="A23" s="90"/>
      <c r="B23" s="16" t="s">
        <v>5</v>
      </c>
      <c r="C23" s="4">
        <v>0</v>
      </c>
      <c r="D23" s="4">
        <v>0</v>
      </c>
      <c r="E23" s="11">
        <v>0</v>
      </c>
    </row>
    <row r="24" spans="1:12" ht="15.75" customHeight="1" x14ac:dyDescent="0.25">
      <c r="A24" s="90"/>
      <c r="B24" s="16" t="s">
        <v>6</v>
      </c>
      <c r="C24" s="4">
        <v>0</v>
      </c>
      <c r="D24" s="4">
        <v>0</v>
      </c>
      <c r="E24" s="11">
        <v>0</v>
      </c>
    </row>
    <row r="25" spans="1:12" ht="15.75" customHeight="1" x14ac:dyDescent="0.25">
      <c r="A25" s="90"/>
      <c r="B25" s="16" t="s">
        <v>7</v>
      </c>
      <c r="C25" s="4">
        <v>0</v>
      </c>
      <c r="D25" s="4">
        <v>0</v>
      </c>
      <c r="E25" s="11">
        <v>0</v>
      </c>
    </row>
    <row r="26" spans="1:12" ht="15.75" customHeight="1" x14ac:dyDescent="0.25">
      <c r="A26" s="90"/>
      <c r="B26" s="16" t="s">
        <v>8</v>
      </c>
      <c r="C26" s="4">
        <v>0</v>
      </c>
      <c r="D26" s="4">
        <v>75</v>
      </c>
      <c r="E26" s="11">
        <v>0</v>
      </c>
    </row>
    <row r="27" spans="1:12" ht="16.5" customHeight="1" thickBot="1" x14ac:dyDescent="0.3">
      <c r="A27" s="90"/>
      <c r="B27" s="22" t="s">
        <v>9</v>
      </c>
      <c r="C27" s="12">
        <v>0</v>
      </c>
      <c r="D27" s="12">
        <v>0</v>
      </c>
      <c r="E27" s="13">
        <v>0</v>
      </c>
    </row>
    <row r="29" spans="1:12" ht="15.75" thickBot="1" x14ac:dyDescent="0.3"/>
    <row r="30" spans="1:12" x14ac:dyDescent="0.25">
      <c r="B30" s="80" t="s">
        <v>17</v>
      </c>
      <c r="C30" s="81"/>
      <c r="D30" s="69"/>
      <c r="E30" s="80" t="s">
        <v>48</v>
      </c>
      <c r="F30" s="81"/>
      <c r="G30" s="81"/>
      <c r="H30" s="81"/>
      <c r="I30" s="81"/>
      <c r="J30" s="81"/>
      <c r="K30" s="81"/>
      <c r="L30" s="82"/>
    </row>
    <row r="31" spans="1:12" ht="20.100000000000001" customHeight="1" x14ac:dyDescent="0.25">
      <c r="B31" s="14" t="s">
        <v>18</v>
      </c>
      <c r="C31" s="4" t="s">
        <v>50</v>
      </c>
      <c r="D31" s="15">
        <f>SUM(C4:C13)/3600</f>
        <v>0.50388294934833333</v>
      </c>
      <c r="E31" s="83"/>
      <c r="F31" s="84" t="s">
        <v>55</v>
      </c>
      <c r="G31" s="84"/>
      <c r="H31" s="84" t="s">
        <v>56</v>
      </c>
      <c r="I31" s="84" t="s">
        <v>58</v>
      </c>
      <c r="J31" s="84"/>
      <c r="K31" s="84" t="s">
        <v>61</v>
      </c>
      <c r="L31" s="85" t="s">
        <v>65</v>
      </c>
    </row>
    <row r="32" spans="1:12" ht="20.100000000000001" customHeight="1" x14ac:dyDescent="0.25">
      <c r="B32" s="14" t="s">
        <v>45</v>
      </c>
      <c r="C32" s="4" t="s">
        <v>51</v>
      </c>
      <c r="D32" s="15">
        <v>30</v>
      </c>
      <c r="E32" s="83"/>
      <c r="F32" s="84"/>
      <c r="G32" s="84"/>
      <c r="H32" s="84"/>
      <c r="I32" s="84"/>
      <c r="J32" s="84"/>
      <c r="K32" s="84"/>
      <c r="L32" s="85"/>
    </row>
    <row r="33" spans="2:12" ht="20.100000000000001" customHeight="1" x14ac:dyDescent="0.25">
      <c r="B33" s="16" t="s">
        <v>52</v>
      </c>
      <c r="C33" s="4" t="s">
        <v>53</v>
      </c>
      <c r="D33" s="15">
        <v>150</v>
      </c>
      <c r="E33" s="83"/>
      <c r="F33" s="84"/>
      <c r="G33" s="84"/>
      <c r="H33" s="84"/>
      <c r="I33" s="84"/>
      <c r="J33" s="84"/>
      <c r="K33" s="84"/>
      <c r="L33" s="85"/>
    </row>
    <row r="34" spans="2:12" ht="20.100000000000001" customHeight="1" x14ac:dyDescent="0.25">
      <c r="B34" s="16" t="s">
        <v>47</v>
      </c>
      <c r="C34" s="17" t="s">
        <v>54</v>
      </c>
      <c r="D34" s="15">
        <v>1</v>
      </c>
      <c r="E34" s="83"/>
      <c r="F34" s="84"/>
      <c r="G34" s="84"/>
      <c r="H34" s="84"/>
      <c r="I34" s="84"/>
      <c r="J34" s="84"/>
      <c r="K34" s="84"/>
      <c r="L34" s="85"/>
    </row>
    <row r="35" spans="2:12" ht="30" x14ac:dyDescent="0.25">
      <c r="B35" s="16" t="s">
        <v>10</v>
      </c>
      <c r="C35" s="4" t="s">
        <v>19</v>
      </c>
      <c r="D35" s="18" t="s">
        <v>44</v>
      </c>
      <c r="E35" s="16" t="s">
        <v>49</v>
      </c>
      <c r="F35" s="4" t="s">
        <v>11</v>
      </c>
      <c r="G35" s="4" t="s">
        <v>19</v>
      </c>
      <c r="H35" s="4" t="s">
        <v>57</v>
      </c>
      <c r="I35" s="4" t="s">
        <v>59</v>
      </c>
      <c r="J35" s="4" t="s">
        <v>60</v>
      </c>
      <c r="K35" s="4" t="s">
        <v>62</v>
      </c>
      <c r="L35" s="11" t="s">
        <v>11</v>
      </c>
    </row>
    <row r="36" spans="2:12" x14ac:dyDescent="0.25">
      <c r="B36" s="16" t="s">
        <v>0</v>
      </c>
      <c r="C36" s="6">
        <f>C4/SUM($C$4:$C$13)*100</f>
        <v>88.874255975794796</v>
      </c>
      <c r="D36" s="15">
        <v>0.78</v>
      </c>
      <c r="E36" s="19">
        <v>5.8999999999999999E-3</v>
      </c>
      <c r="F36" s="20">
        <f>C4*(1-E36)</f>
        <v>1602.6482559999999</v>
      </c>
      <c r="G36" s="20">
        <f>F36/SUM($F$36:$F$45)*100</f>
        <v>93.818498891224323</v>
      </c>
      <c r="H36" s="84">
        <v>2.17</v>
      </c>
      <c r="I36" s="84">
        <v>495.74</v>
      </c>
      <c r="J36" s="84">
        <v>3499.97</v>
      </c>
      <c r="K36" s="84">
        <v>13.16</v>
      </c>
      <c r="L36" s="85">
        <v>90995</v>
      </c>
    </row>
    <row r="37" spans="2:12" x14ac:dyDescent="0.25">
      <c r="B37" s="16" t="s">
        <v>1</v>
      </c>
      <c r="C37" s="6">
        <f t="shared" ref="C37:C42" si="0">C5/SUM($C$4:$C$13)*100</f>
        <v>1.1056227347342114</v>
      </c>
      <c r="D37" s="15">
        <v>1.5880000000000001</v>
      </c>
      <c r="E37" s="19">
        <v>6.0000000000000001E-3</v>
      </c>
      <c r="F37" s="20">
        <f t="shared" ref="F37:F45" si="1">C5*(1-E37)</f>
        <v>19.935425439999999</v>
      </c>
      <c r="G37" s="20">
        <f t="shared" ref="G37:G45" si="2">F37/SUM($F$36:$F$45)*100</f>
        <v>1.1670132123731116</v>
      </c>
      <c r="H37" s="84"/>
      <c r="I37" s="84"/>
      <c r="J37" s="84"/>
      <c r="K37" s="84"/>
      <c r="L37" s="85"/>
    </row>
    <row r="38" spans="2:12" x14ac:dyDescent="0.25">
      <c r="B38" s="16" t="s">
        <v>2</v>
      </c>
      <c r="C38" s="6">
        <f t="shared" si="0"/>
        <v>0.3987937856376555</v>
      </c>
      <c r="D38" s="15">
        <v>1.4200000000000001E-2</v>
      </c>
      <c r="E38" s="19">
        <v>2.0000000000000001E-4</v>
      </c>
      <c r="F38" s="20">
        <f t="shared" si="1"/>
        <v>7.2325871932000005</v>
      </c>
      <c r="G38" s="20">
        <f t="shared" si="2"/>
        <v>0.42339326238652675</v>
      </c>
      <c r="H38" s="84"/>
      <c r="I38" s="84"/>
      <c r="J38" s="84"/>
      <c r="K38" s="84"/>
      <c r="L38" s="85"/>
    </row>
    <row r="39" spans="2:12" x14ac:dyDescent="0.25">
      <c r="B39" s="16" t="s">
        <v>3</v>
      </c>
      <c r="C39" s="6">
        <f t="shared" si="0"/>
        <v>0.31379206703999418</v>
      </c>
      <c r="D39" s="15">
        <v>10000</v>
      </c>
      <c r="E39" s="21">
        <v>1</v>
      </c>
      <c r="F39" s="20">
        <f t="shared" si="1"/>
        <v>0</v>
      </c>
      <c r="G39" s="20">
        <f t="shared" si="2"/>
        <v>0</v>
      </c>
      <c r="H39" s="84"/>
      <c r="I39" s="84"/>
      <c r="J39" s="84"/>
      <c r="K39" s="84"/>
      <c r="L39" s="85"/>
    </row>
    <row r="40" spans="2:12" x14ac:dyDescent="0.25">
      <c r="B40" s="16" t="s">
        <v>4</v>
      </c>
      <c r="C40" s="6">
        <f t="shared" si="0"/>
        <v>6.2745833325864503E-2</v>
      </c>
      <c r="D40" s="15">
        <v>1000</v>
      </c>
      <c r="E40" s="21">
        <v>1</v>
      </c>
      <c r="F40" s="20">
        <f t="shared" si="1"/>
        <v>0</v>
      </c>
      <c r="G40" s="20">
        <f t="shared" si="2"/>
        <v>0</v>
      </c>
      <c r="H40" s="84"/>
      <c r="I40" s="84"/>
      <c r="J40" s="84"/>
      <c r="K40" s="84"/>
      <c r="L40" s="85"/>
    </row>
    <row r="41" spans="2:12" x14ac:dyDescent="0.25">
      <c r="B41" s="16" t="s">
        <v>5</v>
      </c>
      <c r="C41" s="6">
        <f t="shared" si="0"/>
        <v>1.1919429363485541</v>
      </c>
      <c r="D41" s="15">
        <v>1000</v>
      </c>
      <c r="E41" s="21">
        <v>1</v>
      </c>
      <c r="F41" s="20">
        <f t="shared" si="1"/>
        <v>0</v>
      </c>
      <c r="G41" s="20">
        <f t="shared" si="2"/>
        <v>0</v>
      </c>
      <c r="H41" s="84"/>
      <c r="I41" s="84"/>
      <c r="J41" s="84"/>
      <c r="K41" s="84"/>
      <c r="L41" s="85"/>
    </row>
    <row r="42" spans="2:12" x14ac:dyDescent="0.25">
      <c r="B42" s="16" t="s">
        <v>6</v>
      </c>
      <c r="C42" s="6">
        <f t="shared" si="0"/>
        <v>4.3295449701370305</v>
      </c>
      <c r="D42" s="15">
        <v>0.5</v>
      </c>
      <c r="E42" s="19">
        <v>1.4E-3</v>
      </c>
      <c r="F42" s="20">
        <f t="shared" si="1"/>
        <v>78.427068172000006</v>
      </c>
      <c r="G42" s="20">
        <f t="shared" si="2"/>
        <v>4.5910946340160352</v>
      </c>
      <c r="H42" s="84"/>
      <c r="I42" s="84"/>
      <c r="J42" s="84"/>
      <c r="K42" s="84"/>
      <c r="L42" s="85"/>
    </row>
    <row r="43" spans="2:12" x14ac:dyDescent="0.25">
      <c r="B43" s="16" t="s">
        <v>7</v>
      </c>
      <c r="C43" s="6">
        <f>C11/SUM($C$4:$C$13)*100</f>
        <v>3.7229837961012571</v>
      </c>
      <c r="D43" s="15">
        <v>100</v>
      </c>
      <c r="E43" s="21">
        <v>1</v>
      </c>
      <c r="F43" s="20">
        <f t="shared" si="1"/>
        <v>0</v>
      </c>
      <c r="G43" s="20">
        <f t="shared" si="2"/>
        <v>0</v>
      </c>
      <c r="H43" s="84"/>
      <c r="I43" s="84"/>
      <c r="J43" s="84"/>
      <c r="K43" s="84"/>
      <c r="L43" s="85"/>
    </row>
    <row r="44" spans="2:12" ht="15" customHeight="1" x14ac:dyDescent="0.25">
      <c r="E44" s="16"/>
      <c r="F44" s="20">
        <f t="shared" si="1"/>
        <v>0</v>
      </c>
      <c r="G44" s="20">
        <f t="shared" si="2"/>
        <v>0</v>
      </c>
      <c r="H44" s="84"/>
      <c r="I44" s="84"/>
      <c r="J44" s="84"/>
      <c r="K44" s="84"/>
      <c r="L44" s="85"/>
    </row>
    <row r="45" spans="2:12" ht="15.75" thickBot="1" x14ac:dyDescent="0.3">
      <c r="B45" s="22" t="s">
        <v>9</v>
      </c>
      <c r="C45" s="23">
        <f>C13/SUM($C$4:$C$13)*100</f>
        <v>3.1790088063209668E-4</v>
      </c>
      <c r="D45" s="24">
        <v>500</v>
      </c>
      <c r="E45" s="25">
        <v>1</v>
      </c>
      <c r="F45" s="26">
        <f t="shared" si="1"/>
        <v>0</v>
      </c>
      <c r="G45" s="26">
        <f t="shared" si="2"/>
        <v>0</v>
      </c>
      <c r="H45" s="98"/>
      <c r="I45" s="98"/>
      <c r="J45" s="98"/>
      <c r="K45" s="98"/>
      <c r="L45" s="99"/>
    </row>
    <row r="48" spans="2:12" ht="15.75" thickBot="1" x14ac:dyDescent="0.3"/>
    <row r="49" spans="2:9" x14ac:dyDescent="0.25">
      <c r="B49" s="80" t="s">
        <v>63</v>
      </c>
      <c r="C49" s="69"/>
      <c r="D49" s="100" t="s">
        <v>66</v>
      </c>
      <c r="E49" s="70"/>
      <c r="F49" s="70"/>
      <c r="G49" s="70"/>
      <c r="H49" s="70"/>
      <c r="I49" s="101"/>
    </row>
    <row r="50" spans="2:9" x14ac:dyDescent="0.25">
      <c r="B50" s="14" t="s">
        <v>67</v>
      </c>
      <c r="C50" s="15">
        <f>SUM(F36:F45)/3600</f>
        <v>0.47451203800144443</v>
      </c>
      <c r="D50" s="83"/>
      <c r="E50" s="103"/>
      <c r="F50" s="103"/>
      <c r="G50" s="84" t="s">
        <v>56</v>
      </c>
      <c r="H50" s="84" t="s">
        <v>58</v>
      </c>
      <c r="I50" s="85" t="s">
        <v>61</v>
      </c>
    </row>
    <row r="51" spans="2:9" x14ac:dyDescent="0.25">
      <c r="B51" s="14" t="s">
        <v>64</v>
      </c>
      <c r="C51" s="15">
        <v>30</v>
      </c>
      <c r="D51" s="83"/>
      <c r="E51" s="103"/>
      <c r="F51" s="103"/>
      <c r="G51" s="84"/>
      <c r="H51" s="84"/>
      <c r="I51" s="85"/>
    </row>
    <row r="52" spans="2:9" x14ac:dyDescent="0.25">
      <c r="B52" s="14" t="s">
        <v>46</v>
      </c>
      <c r="C52" s="15">
        <v>100</v>
      </c>
      <c r="D52" s="83"/>
      <c r="E52" s="103"/>
      <c r="F52" s="103"/>
      <c r="G52" s="84"/>
      <c r="H52" s="84"/>
      <c r="I52" s="85"/>
    </row>
    <row r="53" spans="2:9" x14ac:dyDescent="0.25">
      <c r="B53" s="14" t="s">
        <v>68</v>
      </c>
      <c r="C53" s="15" t="s">
        <v>78</v>
      </c>
      <c r="D53" s="83"/>
      <c r="E53" s="103"/>
      <c r="F53" s="103"/>
      <c r="G53" s="84"/>
      <c r="H53" s="84"/>
      <c r="I53" s="85"/>
    </row>
    <row r="54" spans="2:9" x14ac:dyDescent="0.25">
      <c r="B54" s="16" t="s">
        <v>69</v>
      </c>
      <c r="C54" s="15">
        <v>5</v>
      </c>
      <c r="D54" s="83"/>
      <c r="E54" s="103"/>
      <c r="F54" s="103"/>
      <c r="G54" s="84"/>
      <c r="H54" s="84"/>
      <c r="I54" s="85"/>
    </row>
    <row r="55" spans="2:9" x14ac:dyDescent="0.25">
      <c r="B55" s="16" t="s">
        <v>191</v>
      </c>
      <c r="C55" s="47">
        <v>5.07</v>
      </c>
      <c r="D55" s="102"/>
      <c r="E55" s="103"/>
      <c r="F55" s="103"/>
      <c r="G55" s="84"/>
      <c r="H55" s="84"/>
      <c r="I55" s="85"/>
    </row>
    <row r="56" spans="2:9" x14ac:dyDescent="0.25">
      <c r="B56" s="16" t="s">
        <v>190</v>
      </c>
      <c r="C56" s="1">
        <f>SUM(C54:C55)*0.7*1000/2426.7*3600</f>
        <v>10457.164049944369</v>
      </c>
      <c r="D56" s="83"/>
      <c r="E56" s="103"/>
      <c r="F56" s="103"/>
      <c r="G56" s="84"/>
      <c r="H56" s="84"/>
      <c r="I56" s="85"/>
    </row>
    <row r="57" spans="2:9" x14ac:dyDescent="0.25">
      <c r="B57" s="16" t="s">
        <v>10</v>
      </c>
      <c r="C57" s="15" t="s">
        <v>19</v>
      </c>
      <c r="D57" s="14" t="s">
        <v>71</v>
      </c>
      <c r="E57" s="4" t="s">
        <v>11</v>
      </c>
      <c r="F57" s="4" t="s">
        <v>19</v>
      </c>
      <c r="G57" s="4" t="s">
        <v>57</v>
      </c>
      <c r="H57" s="4" t="s">
        <v>100</v>
      </c>
      <c r="I57" s="11" t="s">
        <v>62</v>
      </c>
    </row>
    <row r="58" spans="2:9" x14ac:dyDescent="0.25">
      <c r="B58" s="16" t="s">
        <v>0</v>
      </c>
      <c r="C58" s="27">
        <f t="shared" ref="C58:C67" si="3">G36</f>
        <v>93.818498891224323</v>
      </c>
      <c r="D58" s="16" t="s">
        <v>1</v>
      </c>
      <c r="E58" s="4">
        <v>3559.07</v>
      </c>
      <c r="F58" s="20">
        <f>E58/SUM($E$58:$E$72)*100</f>
        <v>29.188016664479726</v>
      </c>
      <c r="G58" s="84">
        <v>2.98</v>
      </c>
      <c r="H58" s="84">
        <v>2870.17</v>
      </c>
      <c r="I58" s="85">
        <v>227.48</v>
      </c>
    </row>
    <row r="59" spans="2:9" x14ac:dyDescent="0.25">
      <c r="B59" s="16" t="s">
        <v>1</v>
      </c>
      <c r="C59" s="27">
        <f t="shared" si="3"/>
        <v>1.1670132123731116</v>
      </c>
      <c r="D59" s="16" t="s">
        <v>72</v>
      </c>
      <c r="E59" s="4">
        <v>0</v>
      </c>
      <c r="F59" s="20">
        <f t="shared" ref="F59:F72" si="4">E59/SUM($E$58:$E$72)*100</f>
        <v>0</v>
      </c>
      <c r="G59" s="84"/>
      <c r="H59" s="84"/>
      <c r="I59" s="85"/>
    </row>
    <row r="60" spans="2:9" x14ac:dyDescent="0.25">
      <c r="B60" s="16" t="s">
        <v>2</v>
      </c>
      <c r="C60" s="27">
        <f t="shared" si="3"/>
        <v>0.42339326238652675</v>
      </c>
      <c r="D60" s="16" t="s">
        <v>73</v>
      </c>
      <c r="E60" s="4">
        <v>0.76</v>
      </c>
      <c r="F60" s="20">
        <f t="shared" si="4"/>
        <v>6.2327778506757634E-3</v>
      </c>
      <c r="G60" s="84"/>
      <c r="H60" s="84"/>
      <c r="I60" s="85"/>
    </row>
    <row r="61" spans="2:9" ht="15" customHeight="1" x14ac:dyDescent="0.25">
      <c r="B61" s="16" t="s">
        <v>3</v>
      </c>
      <c r="C61" s="27">
        <f t="shared" si="3"/>
        <v>0</v>
      </c>
      <c r="D61" s="16"/>
      <c r="E61" s="4"/>
      <c r="F61" s="20">
        <f t="shared" si="4"/>
        <v>0</v>
      </c>
      <c r="G61" s="84"/>
      <c r="H61" s="84"/>
      <c r="I61" s="85"/>
    </row>
    <row r="62" spans="2:9" ht="15" customHeight="1" x14ac:dyDescent="0.25">
      <c r="B62" s="16" t="s">
        <v>4</v>
      </c>
      <c r="C62" s="27">
        <f t="shared" si="3"/>
        <v>0</v>
      </c>
      <c r="D62" s="16"/>
      <c r="E62" s="4"/>
      <c r="F62" s="20">
        <f t="shared" si="4"/>
        <v>0</v>
      </c>
      <c r="G62" s="84"/>
      <c r="H62" s="84"/>
      <c r="I62" s="85"/>
    </row>
    <row r="63" spans="2:9" ht="15" customHeight="1" x14ac:dyDescent="0.25">
      <c r="B63" s="16" t="s">
        <v>5</v>
      </c>
      <c r="C63" s="27">
        <f t="shared" si="3"/>
        <v>0</v>
      </c>
      <c r="D63" s="16"/>
      <c r="E63" s="4"/>
      <c r="F63" s="20">
        <f t="shared" si="4"/>
        <v>0</v>
      </c>
      <c r="G63" s="84"/>
      <c r="H63" s="84"/>
      <c r="I63" s="85"/>
    </row>
    <row r="64" spans="2:9" x14ac:dyDescent="0.25">
      <c r="B64" s="16" t="s">
        <v>6</v>
      </c>
      <c r="C64" s="27">
        <f t="shared" si="3"/>
        <v>4.5910946340160352</v>
      </c>
      <c r="D64" s="16" t="s">
        <v>2</v>
      </c>
      <c r="E64" s="4">
        <v>0.08</v>
      </c>
      <c r="F64" s="20">
        <f t="shared" si="4"/>
        <v>6.5608187901850152E-4</v>
      </c>
      <c r="G64" s="84"/>
      <c r="H64" s="84"/>
      <c r="I64" s="85"/>
    </row>
    <row r="65" spans="2:12" ht="15" customHeight="1" x14ac:dyDescent="0.25">
      <c r="B65" s="16" t="s">
        <v>7</v>
      </c>
      <c r="C65" s="27">
        <f t="shared" si="3"/>
        <v>0</v>
      </c>
      <c r="D65" s="16"/>
      <c r="E65" s="4"/>
      <c r="F65" s="20">
        <f t="shared" si="4"/>
        <v>0</v>
      </c>
      <c r="G65" s="84"/>
      <c r="H65" s="84"/>
      <c r="I65" s="85"/>
    </row>
    <row r="66" spans="2:12" ht="15" customHeight="1" x14ac:dyDescent="0.25">
      <c r="B66" s="16" t="s">
        <v>8</v>
      </c>
      <c r="C66" s="27">
        <f t="shared" si="3"/>
        <v>0</v>
      </c>
      <c r="D66" s="16"/>
      <c r="E66" s="4"/>
      <c r="F66" s="20">
        <f t="shared" si="4"/>
        <v>0</v>
      </c>
      <c r="G66" s="84"/>
      <c r="H66" s="84"/>
      <c r="I66" s="85"/>
    </row>
    <row r="67" spans="2:12" ht="15" customHeight="1" x14ac:dyDescent="0.25">
      <c r="B67" s="16" t="s">
        <v>9</v>
      </c>
      <c r="C67" s="27">
        <f t="shared" si="3"/>
        <v>0</v>
      </c>
      <c r="D67" s="16"/>
      <c r="E67" s="4"/>
      <c r="F67" s="20">
        <f t="shared" si="4"/>
        <v>0</v>
      </c>
      <c r="G67" s="84"/>
      <c r="H67" s="84"/>
      <c r="I67" s="85"/>
    </row>
    <row r="68" spans="2:12" x14ac:dyDescent="0.25">
      <c r="B68" s="16" t="s">
        <v>70</v>
      </c>
      <c r="C68" s="15">
        <v>336.66</v>
      </c>
      <c r="D68" s="16" t="s">
        <v>0</v>
      </c>
      <c r="E68" s="4">
        <v>26.3</v>
      </c>
      <c r="F68" s="20">
        <f t="shared" si="4"/>
        <v>0.21568691772733237</v>
      </c>
      <c r="G68" s="84"/>
      <c r="H68" s="84"/>
      <c r="I68" s="85"/>
    </row>
    <row r="69" spans="2:12" x14ac:dyDescent="0.25">
      <c r="B69" s="28"/>
      <c r="C69" s="29"/>
      <c r="D69" s="16" t="s">
        <v>74</v>
      </c>
      <c r="E69" s="4">
        <v>8235.39</v>
      </c>
      <c r="F69" s="20">
        <f t="shared" si="4"/>
        <v>67.538626820627215</v>
      </c>
      <c r="G69" s="84"/>
      <c r="H69" s="84"/>
      <c r="I69" s="85"/>
    </row>
    <row r="70" spans="2:12" x14ac:dyDescent="0.25">
      <c r="B70" s="28"/>
      <c r="C70" s="29"/>
      <c r="D70" s="16" t="s">
        <v>75</v>
      </c>
      <c r="E70" s="4">
        <v>121.7</v>
      </c>
      <c r="F70" s="20">
        <f t="shared" si="4"/>
        <v>0.99806455845689535</v>
      </c>
      <c r="G70" s="84"/>
      <c r="H70" s="84"/>
      <c r="I70" s="85"/>
    </row>
    <row r="71" spans="2:12" x14ac:dyDescent="0.25">
      <c r="B71" s="28"/>
      <c r="C71" s="29"/>
      <c r="D71" s="16" t="s">
        <v>3</v>
      </c>
      <c r="E71" s="4">
        <v>250.24</v>
      </c>
      <c r="F71" s="20">
        <f t="shared" si="4"/>
        <v>2.0522241175698728</v>
      </c>
      <c r="G71" s="84"/>
      <c r="H71" s="84"/>
      <c r="I71" s="85"/>
    </row>
    <row r="72" spans="2:12" ht="15.75" thickBot="1" x14ac:dyDescent="0.3">
      <c r="B72" s="30"/>
      <c r="C72" s="31"/>
      <c r="D72" s="22" t="s">
        <v>76</v>
      </c>
      <c r="E72" s="12">
        <v>0.06</v>
      </c>
      <c r="F72" s="26">
        <f t="shared" si="4"/>
        <v>4.9206140926387606E-4</v>
      </c>
      <c r="G72" s="98"/>
      <c r="H72" s="98"/>
      <c r="I72" s="99"/>
    </row>
    <row r="74" spans="2:12" ht="9.75" customHeight="1" x14ac:dyDescent="0.25"/>
    <row r="75" spans="2:12" ht="15.75" thickBot="1" x14ac:dyDescent="0.3"/>
    <row r="76" spans="2:12" ht="15.75" thickBot="1" x14ac:dyDescent="0.3">
      <c r="B76" s="67" t="s">
        <v>79</v>
      </c>
      <c r="C76" s="65"/>
      <c r="D76" s="79"/>
      <c r="E76" s="80" t="s">
        <v>80</v>
      </c>
      <c r="F76" s="81"/>
      <c r="G76" s="81"/>
      <c r="H76" s="81"/>
      <c r="I76" s="81"/>
      <c r="J76" s="81"/>
      <c r="K76" s="81"/>
      <c r="L76" s="82"/>
    </row>
    <row r="77" spans="2:12" x14ac:dyDescent="0.25">
      <c r="B77" s="32" t="s">
        <v>45</v>
      </c>
      <c r="C77" s="33" t="s">
        <v>51</v>
      </c>
      <c r="D77" s="34">
        <v>30</v>
      </c>
      <c r="E77" s="83"/>
      <c r="F77" s="84" t="s">
        <v>55</v>
      </c>
      <c r="G77" s="84"/>
      <c r="H77" s="86" t="s">
        <v>56</v>
      </c>
      <c r="I77" s="87"/>
      <c r="J77" s="88"/>
      <c r="K77" s="84" t="s">
        <v>61</v>
      </c>
      <c r="L77" s="85" t="s">
        <v>58</v>
      </c>
    </row>
    <row r="78" spans="2:12" x14ac:dyDescent="0.25">
      <c r="B78" s="16" t="s">
        <v>52</v>
      </c>
      <c r="C78" s="4" t="s">
        <v>53</v>
      </c>
      <c r="D78" s="11">
        <v>150</v>
      </c>
      <c r="E78" s="83"/>
      <c r="F78" s="84"/>
      <c r="G78" s="84"/>
      <c r="H78" s="89"/>
      <c r="I78" s="90"/>
      <c r="J78" s="91"/>
      <c r="K78" s="84"/>
      <c r="L78" s="85"/>
    </row>
    <row r="79" spans="2:12" x14ac:dyDescent="0.25">
      <c r="B79" s="16" t="s">
        <v>85</v>
      </c>
      <c r="C79" s="17" t="s">
        <v>92</v>
      </c>
      <c r="D79" s="11" t="s">
        <v>93</v>
      </c>
      <c r="E79" s="83"/>
      <c r="F79" s="84"/>
      <c r="G79" s="84"/>
      <c r="H79" s="89"/>
      <c r="I79" s="90"/>
      <c r="J79" s="91"/>
      <c r="K79" s="84"/>
      <c r="L79" s="85"/>
    </row>
    <row r="80" spans="2:12" x14ac:dyDescent="0.25">
      <c r="B80" s="16" t="s">
        <v>86</v>
      </c>
      <c r="C80" s="4" t="s">
        <v>94</v>
      </c>
      <c r="D80" s="11">
        <v>98</v>
      </c>
      <c r="E80" s="83"/>
      <c r="F80" s="84"/>
      <c r="G80" s="84"/>
      <c r="H80" s="89"/>
      <c r="I80" s="90"/>
      <c r="J80" s="91"/>
      <c r="K80" s="84"/>
      <c r="L80" s="85"/>
    </row>
    <row r="81" spans="2:17" x14ac:dyDescent="0.25">
      <c r="B81" s="16" t="s">
        <v>87</v>
      </c>
      <c r="C81" s="4" t="s">
        <v>95</v>
      </c>
      <c r="D81" s="11">
        <v>5</v>
      </c>
      <c r="E81" s="83"/>
      <c r="F81" s="84"/>
      <c r="G81" s="84"/>
      <c r="H81" s="89"/>
      <c r="I81" s="90"/>
      <c r="J81" s="91"/>
      <c r="K81" s="84"/>
      <c r="L81" s="85"/>
    </row>
    <row r="82" spans="2:17" x14ac:dyDescent="0.25">
      <c r="B82" s="16" t="s">
        <v>88</v>
      </c>
      <c r="C82" s="17" t="s">
        <v>92</v>
      </c>
      <c r="D82" s="11">
        <v>0.2</v>
      </c>
      <c r="E82" s="83"/>
      <c r="F82" s="84"/>
      <c r="G82" s="84"/>
      <c r="H82" s="89"/>
      <c r="I82" s="90"/>
      <c r="J82" s="91"/>
      <c r="K82" s="84"/>
      <c r="L82" s="85"/>
    </row>
    <row r="83" spans="2:17" x14ac:dyDescent="0.25">
      <c r="B83" s="16" t="s">
        <v>89</v>
      </c>
      <c r="C83" s="4" t="s">
        <v>96</v>
      </c>
      <c r="D83" s="11">
        <v>1.58</v>
      </c>
      <c r="E83" s="83"/>
      <c r="F83" s="84"/>
      <c r="G83" s="84"/>
      <c r="H83" s="89"/>
      <c r="I83" s="90"/>
      <c r="J83" s="91"/>
      <c r="K83" s="84"/>
      <c r="L83" s="85"/>
    </row>
    <row r="84" spans="2:17" x14ac:dyDescent="0.25">
      <c r="B84" s="16" t="s">
        <v>90</v>
      </c>
      <c r="C84" s="17" t="s">
        <v>92</v>
      </c>
      <c r="D84" s="11">
        <v>0.3</v>
      </c>
      <c r="E84" s="83"/>
      <c r="F84" s="84"/>
      <c r="G84" s="84"/>
      <c r="H84" s="89"/>
      <c r="I84" s="90"/>
      <c r="J84" s="91"/>
      <c r="K84" s="84"/>
      <c r="L84" s="85"/>
    </row>
    <row r="85" spans="2:17" x14ac:dyDescent="0.25">
      <c r="B85" s="16" t="s">
        <v>91</v>
      </c>
      <c r="C85" s="17" t="s">
        <v>97</v>
      </c>
      <c r="D85" s="11">
        <v>50</v>
      </c>
      <c r="E85" s="83"/>
      <c r="F85" s="84"/>
      <c r="G85" s="84"/>
      <c r="H85" s="92"/>
      <c r="I85" s="93"/>
      <c r="J85" s="94"/>
      <c r="K85" s="84"/>
      <c r="L85" s="85"/>
      <c r="O85" s="50"/>
      <c r="P85" s="50"/>
      <c r="Q85" s="50"/>
    </row>
    <row r="86" spans="2:17" x14ac:dyDescent="0.25">
      <c r="B86" s="16"/>
      <c r="C86" s="4" t="s">
        <v>83</v>
      </c>
      <c r="D86" s="10" t="s">
        <v>84</v>
      </c>
      <c r="E86" s="14" t="s">
        <v>71</v>
      </c>
      <c r="F86" s="4" t="s">
        <v>11</v>
      </c>
      <c r="G86" s="4" t="s">
        <v>19</v>
      </c>
      <c r="H86" s="4" t="s">
        <v>101</v>
      </c>
      <c r="I86" s="4" t="s">
        <v>102</v>
      </c>
      <c r="J86" s="4" t="s">
        <v>103</v>
      </c>
      <c r="K86" s="4" t="s">
        <v>62</v>
      </c>
      <c r="L86" s="35" t="s">
        <v>77</v>
      </c>
      <c r="O86" s="50"/>
      <c r="P86" s="50" t="s">
        <v>98</v>
      </c>
      <c r="Q86" s="50"/>
    </row>
    <row r="87" spans="2:17" x14ac:dyDescent="0.25">
      <c r="B87" s="16" t="s">
        <v>81</v>
      </c>
      <c r="C87" s="20">
        <f>SUM(E58:E70,E72)/3600</f>
        <v>3.3176000000000001</v>
      </c>
      <c r="D87" s="36">
        <f>C87+D31</f>
        <v>3.8214829493483333</v>
      </c>
      <c r="E87" s="16"/>
      <c r="F87" s="4"/>
      <c r="G87" s="4"/>
      <c r="H87" s="95">
        <v>524</v>
      </c>
      <c r="I87" s="95">
        <v>45.674999999999997</v>
      </c>
      <c r="J87" s="95">
        <v>0</v>
      </c>
      <c r="K87" s="95">
        <v>471</v>
      </c>
      <c r="L87" s="76">
        <v>84313.8</v>
      </c>
      <c r="O87" s="50"/>
      <c r="P87" s="50"/>
      <c r="Q87" s="50"/>
    </row>
    <row r="88" spans="2:17" x14ac:dyDescent="0.25">
      <c r="B88" s="16" t="s">
        <v>82</v>
      </c>
      <c r="C88" s="20"/>
      <c r="D88" s="10"/>
      <c r="E88" s="16" t="s">
        <v>1</v>
      </c>
      <c r="F88" s="4">
        <v>5007.49</v>
      </c>
      <c r="G88" s="20">
        <f t="shared" ref="G88:G93" si="5">F88/SUM($F$88:$F$92)*100</f>
        <v>37.54905945323361</v>
      </c>
      <c r="H88" s="96"/>
      <c r="I88" s="96"/>
      <c r="J88" s="96"/>
      <c r="K88" s="96"/>
      <c r="L88" s="77"/>
      <c r="O88" s="50"/>
      <c r="P88" s="50" t="s">
        <v>99</v>
      </c>
      <c r="Q88" s="50" t="s">
        <v>19</v>
      </c>
    </row>
    <row r="89" spans="2:17" x14ac:dyDescent="0.25">
      <c r="B89" s="16" t="s">
        <v>1</v>
      </c>
      <c r="C89" s="37">
        <f>E58/SUM($E$58:$E$70,$E$72)*100</f>
        <v>29.799570640087879</v>
      </c>
      <c r="D89" s="38">
        <v>26.026888931960691</v>
      </c>
      <c r="E89" s="19" t="s">
        <v>73</v>
      </c>
      <c r="F89" s="20">
        <v>0.72</v>
      </c>
      <c r="G89" s="20">
        <f t="shared" si="5"/>
        <v>5.3989768938786098E-3</v>
      </c>
      <c r="H89" s="96"/>
      <c r="I89" s="96"/>
      <c r="J89" s="96"/>
      <c r="K89" s="96"/>
      <c r="L89" s="77"/>
      <c r="O89" s="50"/>
      <c r="P89" s="50">
        <v>3579.1257600000004</v>
      </c>
      <c r="Q89" s="50">
        <f>P89/$P$104*100</f>
        <v>26.026888931960691</v>
      </c>
    </row>
    <row r="90" spans="2:17" x14ac:dyDescent="0.25">
      <c r="B90" s="16" t="s">
        <v>72</v>
      </c>
      <c r="C90" s="37">
        <f>E59/SUM($E$58:$E$70,$E$72)*100</f>
        <v>0</v>
      </c>
      <c r="D90" s="11">
        <v>0</v>
      </c>
      <c r="E90" s="19" t="s">
        <v>0</v>
      </c>
      <c r="F90" s="20">
        <v>32.1</v>
      </c>
      <c r="G90" s="20">
        <f t="shared" si="5"/>
        <v>0.24070438651875467</v>
      </c>
      <c r="H90" s="96"/>
      <c r="I90" s="96"/>
      <c r="J90" s="96"/>
      <c r="K90" s="96"/>
      <c r="L90" s="77"/>
      <c r="O90" s="50"/>
      <c r="P90" s="50">
        <v>0</v>
      </c>
      <c r="Q90" s="50">
        <f t="shared" ref="Q90:Q104" si="6">P90/$P$104*100</f>
        <v>0</v>
      </c>
    </row>
    <row r="91" spans="2:17" x14ac:dyDescent="0.25">
      <c r="B91" s="16" t="s">
        <v>73</v>
      </c>
      <c r="C91" s="37">
        <f>E60/SUM($E$58:$E$70,$E$72)*100</f>
        <v>6.3633684323339493E-3</v>
      </c>
      <c r="D91" s="11">
        <v>5.5266109420782474E-3</v>
      </c>
      <c r="E91" s="19" t="s">
        <v>74</v>
      </c>
      <c r="F91" s="20">
        <v>8295.5499999999993</v>
      </c>
      <c r="G91" s="20">
        <f t="shared" si="5"/>
        <v>62.204837183353746</v>
      </c>
      <c r="H91" s="96"/>
      <c r="I91" s="96"/>
      <c r="J91" s="96"/>
      <c r="K91" s="96"/>
      <c r="L91" s="77"/>
      <c r="O91" s="50"/>
      <c r="P91" s="50">
        <v>0.76</v>
      </c>
      <c r="Q91" s="50">
        <f t="shared" si="6"/>
        <v>5.5266109420782474E-3</v>
      </c>
    </row>
    <row r="92" spans="2:17" x14ac:dyDescent="0.25">
      <c r="B92" s="16" t="s">
        <v>2</v>
      </c>
      <c r="C92" s="37">
        <f>E64/SUM($E$58:$E$70,$E$72)*100</f>
        <v>6.6982825603515252E-4</v>
      </c>
      <c r="D92" s="38">
        <v>5.3186605704121495E-2</v>
      </c>
      <c r="E92" s="21" t="s">
        <v>2</v>
      </c>
      <c r="F92" s="20">
        <v>0</v>
      </c>
      <c r="G92" s="20">
        <f t="shared" si="5"/>
        <v>0</v>
      </c>
      <c r="H92" s="96"/>
      <c r="I92" s="96"/>
      <c r="J92" s="96"/>
      <c r="K92" s="96"/>
      <c r="L92" s="77"/>
      <c r="O92" s="50"/>
      <c r="P92" s="50">
        <v>7.3140340000000004</v>
      </c>
      <c r="Q92" s="50">
        <f t="shared" si="6"/>
        <v>5.3186605704121495E-2</v>
      </c>
    </row>
    <row r="93" spans="2:17" x14ac:dyDescent="0.25">
      <c r="B93" s="16" t="s">
        <v>0</v>
      </c>
      <c r="C93" s="37">
        <f>E68/SUM($E$58:$E$70,$E$72)*100</f>
        <v>0.2202060391715564</v>
      </c>
      <c r="D93" s="58">
        <v>11.914646005470429</v>
      </c>
      <c r="E93" s="47" t="s">
        <v>76</v>
      </c>
      <c r="F93" s="47">
        <v>0.06</v>
      </c>
      <c r="G93" s="47">
        <f t="shared" si="5"/>
        <v>4.4991474115655078E-4</v>
      </c>
      <c r="H93" s="96"/>
      <c r="I93" s="96"/>
      <c r="J93" s="96"/>
      <c r="K93" s="96"/>
      <c r="L93" s="77"/>
      <c r="O93" s="50"/>
      <c r="P93" s="50">
        <v>1638.46</v>
      </c>
      <c r="Q93" s="50">
        <f t="shared" si="6"/>
        <v>11.914646005470429</v>
      </c>
    </row>
    <row r="94" spans="2:17" x14ac:dyDescent="0.25">
      <c r="B94" s="16" t="s">
        <v>74</v>
      </c>
      <c r="C94" s="37">
        <f>E69/SUM($E$58:$E$70,$E$72)*100</f>
        <v>68.953711518366674</v>
      </c>
      <c r="D94" s="59">
        <v>59.886574324054962</v>
      </c>
      <c r="E94" s="47"/>
      <c r="F94" s="47"/>
      <c r="G94" s="47"/>
      <c r="H94" s="96"/>
      <c r="I94" s="96"/>
      <c r="J94" s="96"/>
      <c r="K94" s="96"/>
      <c r="L94" s="77"/>
      <c r="O94" s="50"/>
      <c r="P94" s="50">
        <v>8235.39</v>
      </c>
      <c r="Q94" s="50">
        <f t="shared" si="6"/>
        <v>59.886574324054962</v>
      </c>
    </row>
    <row r="95" spans="2:17" x14ac:dyDescent="0.25">
      <c r="B95" s="16" t="s">
        <v>75</v>
      </c>
      <c r="C95" s="37">
        <f>E70/SUM($E$58:$E$70,$E$72)*100</f>
        <v>1.0189762344934759</v>
      </c>
      <c r="D95" s="39">
        <v>0.88498493638279307</v>
      </c>
      <c r="E95" s="19"/>
      <c r="F95" s="20"/>
      <c r="G95" s="20"/>
      <c r="H95" s="96"/>
      <c r="I95" s="96"/>
      <c r="J95" s="96"/>
      <c r="K95" s="96"/>
      <c r="L95" s="77"/>
      <c r="O95" s="50"/>
      <c r="P95" s="50">
        <v>121.7</v>
      </c>
      <c r="Q95" s="50">
        <f t="shared" si="6"/>
        <v>0.88498493638279307</v>
      </c>
    </row>
    <row r="96" spans="2:17" x14ac:dyDescent="0.25">
      <c r="B96" s="16" t="s">
        <v>3</v>
      </c>
      <c r="C96" s="37">
        <f>0/SUM($E$58:$E$70,$E$72)*100</f>
        <v>0</v>
      </c>
      <c r="D96" s="38">
        <v>0</v>
      </c>
      <c r="E96" s="21"/>
      <c r="F96" s="20"/>
      <c r="G96" s="20"/>
      <c r="H96" s="96"/>
      <c r="I96" s="96"/>
      <c r="J96" s="96"/>
      <c r="K96" s="96"/>
      <c r="L96" s="77"/>
      <c r="O96" s="50"/>
      <c r="P96" s="50">
        <v>0</v>
      </c>
      <c r="Q96" s="50">
        <f t="shared" si="6"/>
        <v>0</v>
      </c>
    </row>
    <row r="97" spans="2:17" x14ac:dyDescent="0.25">
      <c r="B97" s="16" t="s">
        <v>76</v>
      </c>
      <c r="C97" s="37">
        <f>E72/SUM($E$58:$E$70,$E$72)*100</f>
        <v>5.0237119202636436E-4</v>
      </c>
      <c r="D97" s="11">
        <v>4.363113901640721E-4</v>
      </c>
      <c r="E97" s="16"/>
      <c r="F97" s="20"/>
      <c r="G97" s="20"/>
      <c r="H97" s="96"/>
      <c r="I97" s="96"/>
      <c r="J97" s="96"/>
      <c r="K97" s="96"/>
      <c r="L97" s="77"/>
      <c r="O97" s="50"/>
      <c r="P97" s="50">
        <v>0.06</v>
      </c>
      <c r="Q97" s="50">
        <f t="shared" si="6"/>
        <v>4.363113901640721E-4</v>
      </c>
    </row>
    <row r="98" spans="2:17" x14ac:dyDescent="0.25">
      <c r="B98" s="16" t="s">
        <v>4</v>
      </c>
      <c r="C98" s="37"/>
      <c r="D98" s="38">
        <v>8.2767979839864381E-3</v>
      </c>
      <c r="E98" s="21"/>
      <c r="F98" s="20"/>
      <c r="G98" s="20"/>
      <c r="H98" s="96"/>
      <c r="I98" s="96"/>
      <c r="J98" s="96"/>
      <c r="K98" s="96"/>
      <c r="L98" s="77"/>
      <c r="O98" s="50"/>
      <c r="P98" s="50">
        <v>1.138196</v>
      </c>
      <c r="Q98" s="50">
        <f t="shared" si="6"/>
        <v>8.2767979839864381E-3</v>
      </c>
    </row>
    <row r="99" spans="2:17" x14ac:dyDescent="0.25">
      <c r="B99" s="16" t="s">
        <v>5</v>
      </c>
      <c r="C99" s="37"/>
      <c r="D99" s="38">
        <v>0.15722909984096003</v>
      </c>
      <c r="E99" s="16"/>
      <c r="F99" s="4"/>
      <c r="G99" s="4"/>
      <c r="H99" s="96"/>
      <c r="I99" s="96"/>
      <c r="J99" s="96"/>
      <c r="K99" s="96"/>
      <c r="L99" s="77"/>
      <c r="O99" s="50"/>
      <c r="P99" s="50">
        <v>21.621590000000001</v>
      </c>
      <c r="Q99" s="50">
        <f t="shared" si="6"/>
        <v>0.15722909984096003</v>
      </c>
    </row>
    <row r="100" spans="2:17" x14ac:dyDescent="0.25">
      <c r="B100" s="16" t="s">
        <v>119</v>
      </c>
      <c r="C100" s="37"/>
      <c r="D100" s="38">
        <v>0.57110993959239231</v>
      </c>
      <c r="E100" s="16"/>
      <c r="F100" s="4"/>
      <c r="G100" s="4"/>
      <c r="H100" s="96"/>
      <c r="I100" s="96"/>
      <c r="J100" s="96"/>
      <c r="K100" s="96"/>
      <c r="L100" s="77"/>
      <c r="O100" s="50"/>
      <c r="P100" s="50">
        <v>78.537019999999998</v>
      </c>
      <c r="Q100" s="50">
        <f t="shared" si="6"/>
        <v>0.57110993959239231</v>
      </c>
    </row>
    <row r="101" spans="2:17" x14ac:dyDescent="0.25">
      <c r="B101" s="16" t="s">
        <v>7</v>
      </c>
      <c r="C101" s="37"/>
      <c r="D101" s="38">
        <v>0.49109850239701952</v>
      </c>
      <c r="E101" s="16"/>
      <c r="F101" s="4"/>
      <c r="G101" s="4"/>
      <c r="H101" s="96"/>
      <c r="I101" s="96"/>
      <c r="J101" s="96"/>
      <c r="K101" s="96"/>
      <c r="L101" s="77"/>
      <c r="O101" s="50"/>
      <c r="P101" s="50">
        <v>67.534130000000005</v>
      </c>
      <c r="Q101" s="50">
        <f t="shared" si="6"/>
        <v>0.49109850239701952</v>
      </c>
    </row>
    <row r="102" spans="2:17" x14ac:dyDescent="0.25">
      <c r="B102" s="16" t="s">
        <v>8</v>
      </c>
      <c r="C102" s="37"/>
      <c r="D102" s="38">
        <v>0</v>
      </c>
      <c r="E102" s="16"/>
      <c r="F102" s="4"/>
      <c r="G102" s="4"/>
      <c r="H102" s="96"/>
      <c r="I102" s="96"/>
      <c r="J102" s="96"/>
      <c r="K102" s="96"/>
      <c r="L102" s="77"/>
      <c r="O102" s="50"/>
      <c r="P102" s="50">
        <v>0</v>
      </c>
      <c r="Q102" s="50">
        <f t="shared" si="6"/>
        <v>0</v>
      </c>
    </row>
    <row r="103" spans="2:17" ht="15.75" thickBot="1" x14ac:dyDescent="0.3">
      <c r="B103" s="22" t="s">
        <v>9</v>
      </c>
      <c r="C103" s="40"/>
      <c r="D103" s="41">
        <v>4.1934280388920126E-5</v>
      </c>
      <c r="E103" s="22"/>
      <c r="F103" s="12"/>
      <c r="G103" s="12"/>
      <c r="H103" s="97"/>
      <c r="I103" s="97"/>
      <c r="J103" s="97"/>
      <c r="K103" s="97"/>
      <c r="L103" s="78"/>
      <c r="O103" s="50"/>
      <c r="P103" s="50">
        <v>5.7666540000000004E-3</v>
      </c>
      <c r="Q103" s="50">
        <f t="shared" si="6"/>
        <v>4.1934280388920126E-5</v>
      </c>
    </row>
    <row r="104" spans="2:17" x14ac:dyDescent="0.25">
      <c r="O104" s="50"/>
      <c r="P104" s="50">
        <f>SUM(P89:P103)</f>
        <v>13751.646496654001</v>
      </c>
      <c r="Q104" s="50">
        <f t="shared" si="6"/>
        <v>100</v>
      </c>
    </row>
    <row r="105" spans="2:17" x14ac:dyDescent="0.25">
      <c r="C105" s="42"/>
      <c r="D105" s="42"/>
      <c r="O105" s="50"/>
      <c r="P105" s="50"/>
      <c r="Q105" s="50"/>
    </row>
    <row r="106" spans="2:17" x14ac:dyDescent="0.25">
      <c r="O106" s="50"/>
      <c r="P106" s="50"/>
      <c r="Q106" s="50"/>
    </row>
    <row r="109" spans="2:17" x14ac:dyDescent="0.25">
      <c r="E109" s="1" t="s">
        <v>192</v>
      </c>
    </row>
    <row r="110" spans="2:17" ht="15.75" thickBot="1" x14ac:dyDescent="0.3"/>
    <row r="111" spans="2:17" x14ac:dyDescent="0.25">
      <c r="B111" s="67" t="s">
        <v>104</v>
      </c>
      <c r="C111" s="65" t="s">
        <v>105</v>
      </c>
      <c r="D111" s="65" t="s">
        <v>106</v>
      </c>
      <c r="E111" s="69" t="s">
        <v>107</v>
      </c>
      <c r="F111" s="70"/>
      <c r="G111" s="70"/>
      <c r="H111" s="71"/>
      <c r="I111" s="46" t="s">
        <v>108</v>
      </c>
    </row>
    <row r="112" spans="2:17" x14ac:dyDescent="0.25">
      <c r="B112" s="68"/>
      <c r="C112" s="66"/>
      <c r="D112" s="66"/>
      <c r="E112" s="47" t="s">
        <v>109</v>
      </c>
      <c r="F112" s="47" t="s">
        <v>110</v>
      </c>
      <c r="G112" s="47" t="s">
        <v>111</v>
      </c>
      <c r="H112" s="47" t="s">
        <v>112</v>
      </c>
      <c r="I112" s="48" t="s">
        <v>94</v>
      </c>
    </row>
    <row r="113" spans="2:9" x14ac:dyDescent="0.25">
      <c r="B113" s="16" t="s">
        <v>113</v>
      </c>
      <c r="C113" s="47" t="s">
        <v>114</v>
      </c>
      <c r="D113" s="51">
        <f t="shared" ref="D113:D120" si="7">C4/$G$5</f>
        <v>4.3847775446731872E-2</v>
      </c>
      <c r="E113" s="51">
        <f t="shared" ref="E113:E119" si="8">F36/$G$5</f>
        <v>4.3589073571596151E-2</v>
      </c>
      <c r="F113" s="51">
        <f>E68/G5</f>
        <v>7.1531144194685904E-4</v>
      </c>
      <c r="G113" s="51">
        <f>F90/G5</f>
        <v>8.7306073332677479E-4</v>
      </c>
      <c r="H113" s="51">
        <f>G113</f>
        <v>8.7306073332677479E-4</v>
      </c>
      <c r="I113" s="60">
        <f>(H113-D113)/D113*100</f>
        <v>-98.008882493052795</v>
      </c>
    </row>
    <row r="114" spans="2:9" x14ac:dyDescent="0.25">
      <c r="B114" s="16" t="s">
        <v>115</v>
      </c>
      <c r="C114" s="47" t="s">
        <v>114</v>
      </c>
      <c r="D114" s="51">
        <f t="shared" si="7"/>
        <v>5.4547964277338928E-4</v>
      </c>
      <c r="E114" s="51">
        <f t="shared" si="8"/>
        <v>5.4220676491674891E-4</v>
      </c>
      <c r="F114" s="51">
        <f>E58/G5</f>
        <v>9.6800132839916647E-2</v>
      </c>
      <c r="G114" s="51">
        <f>F88/G5</f>
        <v>0.13619448260207137</v>
      </c>
      <c r="H114" s="51">
        <f t="shared" ref="H114:H123" si="9">G114</f>
        <v>0.13619448260207137</v>
      </c>
      <c r="I114" s="60">
        <f t="shared" ref="I114:I121" si="10">(H114-D114)/D114*100</f>
        <v>24867.839663019502</v>
      </c>
    </row>
    <row r="115" spans="2:9" x14ac:dyDescent="0.25">
      <c r="B115" s="16" t="s">
        <v>116</v>
      </c>
      <c r="C115" s="47" t="s">
        <v>114</v>
      </c>
      <c r="D115" s="51">
        <f t="shared" si="7"/>
        <v>1.9675236850314086E-4</v>
      </c>
      <c r="E115" s="51">
        <f t="shared" si="8"/>
        <v>1.9671301802944024E-4</v>
      </c>
      <c r="F115" s="51">
        <f>E64/G5</f>
        <v>2.1758522948953885E-6</v>
      </c>
      <c r="G115" s="51">
        <v>0</v>
      </c>
      <c r="H115" s="51">
        <f t="shared" si="9"/>
        <v>0</v>
      </c>
      <c r="I115" s="60">
        <f t="shared" si="10"/>
        <v>-100</v>
      </c>
    </row>
    <row r="116" spans="2:9" x14ac:dyDescent="0.25">
      <c r="B116" s="16" t="s">
        <v>117</v>
      </c>
      <c r="C116" s="47" t="s">
        <v>114</v>
      </c>
      <c r="D116" s="51">
        <f t="shared" si="7"/>
        <v>1.5481518175840294E-4</v>
      </c>
      <c r="E116" s="51">
        <f t="shared" si="8"/>
        <v>0</v>
      </c>
      <c r="F116" s="51">
        <f>E71/G5</f>
        <v>6.8060659784327758E-3</v>
      </c>
      <c r="G116" s="51">
        <v>0</v>
      </c>
      <c r="H116" s="51">
        <f t="shared" si="9"/>
        <v>0</v>
      </c>
      <c r="I116" s="60">
        <f t="shared" si="10"/>
        <v>-100</v>
      </c>
    </row>
    <row r="117" spans="2:9" x14ac:dyDescent="0.25">
      <c r="B117" s="16" t="s">
        <v>4</v>
      </c>
      <c r="C117" s="47" t="s">
        <v>114</v>
      </c>
      <c r="D117" s="51">
        <f t="shared" si="7"/>
        <v>3.0956829733009398E-5</v>
      </c>
      <c r="E117" s="51">
        <f t="shared" si="8"/>
        <v>0</v>
      </c>
      <c r="F117" s="51">
        <v>0</v>
      </c>
      <c r="G117" s="51">
        <v>0</v>
      </c>
      <c r="H117" s="51">
        <f t="shared" si="9"/>
        <v>0</v>
      </c>
      <c r="I117" s="60">
        <f t="shared" si="10"/>
        <v>-100</v>
      </c>
    </row>
    <row r="118" spans="2:9" x14ac:dyDescent="0.25">
      <c r="B118" s="16" t="s">
        <v>118</v>
      </c>
      <c r="C118" s="47" t="s">
        <v>114</v>
      </c>
      <c r="D118" s="51">
        <f t="shared" si="7"/>
        <v>5.8806732775983984E-4</v>
      </c>
      <c r="E118" s="51">
        <f t="shared" si="8"/>
        <v>0</v>
      </c>
      <c r="F118" s="51">
        <v>0</v>
      </c>
      <c r="G118" s="51">
        <v>0</v>
      </c>
      <c r="H118" s="51">
        <f t="shared" si="9"/>
        <v>0</v>
      </c>
      <c r="I118" s="60">
        <f t="shared" si="10"/>
        <v>-100</v>
      </c>
    </row>
    <row r="119" spans="2:9" x14ac:dyDescent="0.25">
      <c r="B119" s="16" t="s">
        <v>119</v>
      </c>
      <c r="C119" s="47" t="s">
        <v>114</v>
      </c>
      <c r="D119" s="51">
        <f t="shared" si="7"/>
        <v>2.1360619400155631E-3</v>
      </c>
      <c r="E119" s="51">
        <f t="shared" si="8"/>
        <v>2.1330714532995414E-3</v>
      </c>
      <c r="F119" s="51">
        <v>0</v>
      </c>
      <c r="G119" s="51">
        <v>0</v>
      </c>
      <c r="H119" s="51">
        <f t="shared" si="9"/>
        <v>0</v>
      </c>
      <c r="I119" s="60">
        <f t="shared" si="10"/>
        <v>-100</v>
      </c>
    </row>
    <row r="120" spans="2:9" x14ac:dyDescent="0.25">
      <c r="B120" s="16" t="s">
        <v>120</v>
      </c>
      <c r="C120" s="47" t="s">
        <v>114</v>
      </c>
      <c r="D120" s="51">
        <f t="shared" si="7"/>
        <v>1.836803646803294E-3</v>
      </c>
      <c r="E120" s="51">
        <v>0</v>
      </c>
      <c r="F120" s="51">
        <v>0</v>
      </c>
      <c r="G120" s="51">
        <v>0</v>
      </c>
      <c r="H120" s="51">
        <f t="shared" si="9"/>
        <v>0</v>
      </c>
      <c r="I120" s="60">
        <f t="shared" si="10"/>
        <v>-100</v>
      </c>
    </row>
    <row r="121" spans="2:9" x14ac:dyDescent="0.25">
      <c r="B121" s="16" t="s">
        <v>9</v>
      </c>
      <c r="C121" s="47" t="s">
        <v>114</v>
      </c>
      <c r="D121" s="51">
        <f>C13/G5</f>
        <v>1.5684234174709591E-7</v>
      </c>
      <c r="E121" s="51">
        <v>0</v>
      </c>
      <c r="F121" s="51">
        <v>0</v>
      </c>
      <c r="G121" s="51">
        <v>0</v>
      </c>
      <c r="H121" s="51">
        <f t="shared" si="9"/>
        <v>0</v>
      </c>
      <c r="I121" s="60">
        <f t="shared" si="10"/>
        <v>-100</v>
      </c>
    </row>
    <row r="122" spans="2:9" x14ac:dyDescent="0.25">
      <c r="B122" s="16" t="s">
        <v>122</v>
      </c>
      <c r="C122" s="47" t="s">
        <v>114</v>
      </c>
      <c r="D122" s="51">
        <v>0</v>
      </c>
      <c r="E122" s="51">
        <v>0</v>
      </c>
      <c r="F122" s="51">
        <f>E60/G5</f>
        <v>2.0670596801506194E-5</v>
      </c>
      <c r="G122" s="51">
        <f>F89/G5</f>
        <v>1.9582670654058499E-5</v>
      </c>
      <c r="H122" s="51">
        <f t="shared" si="9"/>
        <v>1.9582670654058499E-5</v>
      </c>
      <c r="I122" s="60" t="s">
        <v>121</v>
      </c>
    </row>
    <row r="123" spans="2:9" x14ac:dyDescent="0.25">
      <c r="B123" s="16" t="s">
        <v>76</v>
      </c>
      <c r="C123" s="47" t="s">
        <v>114</v>
      </c>
      <c r="D123" s="51">
        <v>0</v>
      </c>
      <c r="E123" s="51">
        <v>0</v>
      </c>
      <c r="F123" s="51">
        <f>E72/G5</f>
        <v>1.6318892211715415E-6</v>
      </c>
      <c r="G123" s="51">
        <f>F93/G5</f>
        <v>1.6318892211715415E-6</v>
      </c>
      <c r="H123" s="51">
        <f t="shared" si="9"/>
        <v>1.6318892211715415E-6</v>
      </c>
      <c r="I123" s="60" t="s">
        <v>121</v>
      </c>
    </row>
    <row r="124" spans="2:9" x14ac:dyDescent="0.25">
      <c r="B124" s="73"/>
      <c r="C124" s="74"/>
      <c r="D124" s="74"/>
      <c r="E124" s="74"/>
      <c r="F124" s="74"/>
      <c r="G124" s="74"/>
      <c r="H124" s="74"/>
      <c r="I124" s="75"/>
    </row>
    <row r="125" spans="2:9" x14ac:dyDescent="0.25">
      <c r="B125" s="16" t="s">
        <v>123</v>
      </c>
      <c r="C125" s="47"/>
      <c r="D125" s="51"/>
      <c r="E125" s="51"/>
      <c r="F125" s="51"/>
      <c r="G125" s="51"/>
      <c r="H125" s="51"/>
      <c r="I125" s="60"/>
    </row>
    <row r="126" spans="2:9" x14ac:dyDescent="0.25">
      <c r="B126" s="16" t="s">
        <v>124</v>
      </c>
      <c r="C126" s="47" t="s">
        <v>114</v>
      </c>
      <c r="D126" s="51">
        <v>0</v>
      </c>
      <c r="E126" s="51">
        <v>0</v>
      </c>
      <c r="F126" s="51">
        <v>0.16253617354598665</v>
      </c>
      <c r="G126" s="51">
        <v>1.3599077438586567E-2</v>
      </c>
      <c r="H126" s="51">
        <f>SUM(E126:G126)</f>
        <v>0.17613525098457322</v>
      </c>
      <c r="I126" s="60" t="s">
        <v>121</v>
      </c>
    </row>
    <row r="127" spans="2:9" x14ac:dyDescent="0.25">
      <c r="B127" s="16" t="s">
        <v>70</v>
      </c>
      <c r="C127" s="47" t="s">
        <v>125</v>
      </c>
      <c r="D127" s="51">
        <v>0</v>
      </c>
      <c r="E127" s="51">
        <v>0</v>
      </c>
      <c r="F127" s="51">
        <f>C68/G5</f>
        <v>9.1565304199935204E-3</v>
      </c>
      <c r="G127" s="51">
        <f>H87/G5</f>
        <v>1.4251832531564796E-2</v>
      </c>
      <c r="H127" s="51">
        <f t="shared" ref="H127:H133" si="11">SUM(E127:G127)</f>
        <v>2.3408362951558317E-2</v>
      </c>
      <c r="I127" s="60" t="s">
        <v>121</v>
      </c>
    </row>
    <row r="128" spans="2:9" x14ac:dyDescent="0.25">
      <c r="B128" s="16" t="s">
        <v>126</v>
      </c>
      <c r="C128" s="47" t="s">
        <v>125</v>
      </c>
      <c r="D128" s="51">
        <v>0</v>
      </c>
      <c r="E128" s="51">
        <v>0</v>
      </c>
      <c r="F128" s="51">
        <v>0</v>
      </c>
      <c r="G128" s="51">
        <f>I87/G5</f>
        <v>1.2422756696168359E-3</v>
      </c>
      <c r="H128" s="51">
        <f t="shared" si="11"/>
        <v>1.2422756696168359E-3</v>
      </c>
      <c r="I128" s="60" t="s">
        <v>121</v>
      </c>
    </row>
    <row r="129" spans="2:14" x14ac:dyDescent="0.25">
      <c r="B129" s="16" t="s">
        <v>127</v>
      </c>
      <c r="C129" s="47" t="s">
        <v>114</v>
      </c>
      <c r="D129" s="51">
        <v>0.77900000000000003</v>
      </c>
      <c r="E129" s="51">
        <v>0</v>
      </c>
      <c r="F129" s="51">
        <f>-C56/G5</f>
        <v>-0.28441555495211268</v>
      </c>
      <c r="G129" s="51">
        <v>0</v>
      </c>
      <c r="H129" s="51">
        <f t="shared" si="11"/>
        <v>-0.28441555495211268</v>
      </c>
      <c r="I129" s="60">
        <f>H129/D129*100</f>
        <v>-36.510340815418829</v>
      </c>
    </row>
    <row r="130" spans="2:14" x14ac:dyDescent="0.25">
      <c r="B130" s="16" t="s">
        <v>128</v>
      </c>
      <c r="C130" s="47" t="s">
        <v>114</v>
      </c>
      <c r="D130" s="51">
        <v>0</v>
      </c>
      <c r="E130" s="51">
        <f>L36/G5</f>
        <v>2.4748959946750735</v>
      </c>
      <c r="F130" s="51">
        <v>0</v>
      </c>
      <c r="G130" s="51">
        <v>0</v>
      </c>
      <c r="H130" s="51">
        <f t="shared" si="11"/>
        <v>2.4748959946750735</v>
      </c>
      <c r="I130" s="60" t="s">
        <v>121</v>
      </c>
    </row>
    <row r="131" spans="2:14" x14ac:dyDescent="0.25">
      <c r="B131" s="16" t="s">
        <v>129</v>
      </c>
      <c r="C131" s="47" t="s">
        <v>130</v>
      </c>
      <c r="D131" s="51">
        <v>5.5979999999999997E-3</v>
      </c>
      <c r="E131" s="51">
        <f>H36/G5</f>
        <v>5.9019993499037418E-5</v>
      </c>
      <c r="F131" s="51">
        <f>G58/G5</f>
        <v>8.1050497984853229E-5</v>
      </c>
      <c r="G131" s="51">
        <v>0</v>
      </c>
      <c r="H131" s="51">
        <f t="shared" si="11"/>
        <v>1.4007049148389065E-4</v>
      </c>
      <c r="I131" s="60">
        <f>H131/D131*100</f>
        <v>2.5021524023560318</v>
      </c>
    </row>
    <row r="132" spans="2:14" x14ac:dyDescent="0.25">
      <c r="B132" s="16" t="s">
        <v>58</v>
      </c>
      <c r="C132" s="47" t="s">
        <v>131</v>
      </c>
      <c r="D132" s="51">
        <f>N143/G5/8000</f>
        <v>2.0345803426512108E-6</v>
      </c>
      <c r="E132" s="51">
        <f>I36/G5/20/8000</f>
        <v>8.4270079427456244E-8</v>
      </c>
      <c r="F132" s="51">
        <f>H58/G5/20/8000</f>
        <v>4.8789577978436708E-7</v>
      </c>
      <c r="G132" s="51">
        <f>L87/20/G5/8000</f>
        <v>1.4332373064168034E-5</v>
      </c>
      <c r="H132" s="51">
        <f t="shared" si="11"/>
        <v>1.4904538923379857E-5</v>
      </c>
      <c r="I132" s="60">
        <f>H132/D132*100</f>
        <v>732.56084367541496</v>
      </c>
    </row>
    <row r="133" spans="2:14" ht="15.75" thickBot="1" x14ac:dyDescent="0.3">
      <c r="B133" s="22" t="s">
        <v>132</v>
      </c>
      <c r="C133" s="49" t="s">
        <v>133</v>
      </c>
      <c r="D133" s="61">
        <v>1.0229999999999999E-4</v>
      </c>
      <c r="E133" s="61">
        <f>K36/G5/8000</f>
        <v>4.4740962813786432E-8</v>
      </c>
      <c r="F133" s="61">
        <f>I58/G5/8000</f>
        <v>7.7337950006687965E-7</v>
      </c>
      <c r="G133" s="61">
        <f>K87/G5/8000</f>
        <v>1.6012912982745751E-6</v>
      </c>
      <c r="H133" s="61">
        <f t="shared" si="11"/>
        <v>2.4194117611552411E-6</v>
      </c>
      <c r="I133" s="62">
        <f>H133/D133*100</f>
        <v>2.3650163843159739</v>
      </c>
    </row>
    <row r="135" spans="2:14" x14ac:dyDescent="0.25">
      <c r="J135" s="63">
        <f>N143/G5/8000</f>
        <v>2.0345803426512108E-6</v>
      </c>
    </row>
    <row r="138" spans="2:14" x14ac:dyDescent="0.25">
      <c r="B138" s="1" t="s">
        <v>134</v>
      </c>
    </row>
    <row r="140" spans="2:14" x14ac:dyDescent="0.25">
      <c r="B140" s="52" t="s">
        <v>135</v>
      </c>
      <c r="C140" s="53" t="s">
        <v>136</v>
      </c>
      <c r="D140" s="52" t="s">
        <v>137</v>
      </c>
      <c r="E140" s="52" t="s">
        <v>138</v>
      </c>
      <c r="F140" s="52" t="s">
        <v>139</v>
      </c>
      <c r="G140" s="52" t="s">
        <v>139</v>
      </c>
      <c r="H140" s="52" t="s">
        <v>139</v>
      </c>
      <c r="I140" s="52" t="s">
        <v>140</v>
      </c>
      <c r="J140" s="52" t="s">
        <v>141</v>
      </c>
      <c r="K140" s="52" t="s">
        <v>142</v>
      </c>
      <c r="L140" s="52" t="s">
        <v>143</v>
      </c>
      <c r="M140" s="52" t="s">
        <v>144</v>
      </c>
      <c r="N140" s="47" t="s">
        <v>189</v>
      </c>
    </row>
    <row r="141" spans="2:14" x14ac:dyDescent="0.25">
      <c r="B141" s="52" t="s">
        <v>145</v>
      </c>
      <c r="C141" s="53" t="s">
        <v>146</v>
      </c>
      <c r="D141" s="54">
        <v>10</v>
      </c>
      <c r="E141" s="54">
        <v>17</v>
      </c>
      <c r="F141" s="54">
        <v>8</v>
      </c>
      <c r="G141" s="54">
        <v>23</v>
      </c>
      <c r="H141" s="54">
        <v>26</v>
      </c>
      <c r="I141" s="54">
        <v>10</v>
      </c>
      <c r="J141" s="54">
        <v>14</v>
      </c>
      <c r="K141" s="54">
        <v>17</v>
      </c>
      <c r="L141" s="54">
        <v>17</v>
      </c>
      <c r="M141" s="54">
        <v>24</v>
      </c>
      <c r="N141" s="47">
        <v>4</v>
      </c>
    </row>
    <row r="142" spans="2:14" x14ac:dyDescent="0.25">
      <c r="B142" s="52" t="s">
        <v>147</v>
      </c>
      <c r="C142" s="53" t="s">
        <v>77</v>
      </c>
      <c r="D142" s="54">
        <v>358.791</v>
      </c>
      <c r="E142" s="54">
        <v>1214.7237</v>
      </c>
      <c r="F142" s="54">
        <v>0.50660000000000005</v>
      </c>
      <c r="G142" s="54">
        <v>14.3004</v>
      </c>
      <c r="H142" s="54">
        <v>139.96289999999999</v>
      </c>
      <c r="I142" s="54">
        <v>35498.6</v>
      </c>
      <c r="J142" s="54">
        <v>1678.13</v>
      </c>
      <c r="K142" s="54">
        <v>27929</v>
      </c>
      <c r="L142" s="54">
        <v>2612.5933</v>
      </c>
      <c r="M142" s="54">
        <v>67</v>
      </c>
      <c r="N142" s="20">
        <f>SUM(G148:G151)</f>
        <v>11968.932104</v>
      </c>
    </row>
    <row r="143" spans="2:14" x14ac:dyDescent="0.25">
      <c r="B143" s="52" t="s">
        <v>148</v>
      </c>
      <c r="C143" s="53" t="s">
        <v>149</v>
      </c>
      <c r="D143" s="54">
        <v>17.939499999999999</v>
      </c>
      <c r="E143" s="54">
        <v>60.736199999999997</v>
      </c>
      <c r="F143" s="54">
        <v>2.53E-2</v>
      </c>
      <c r="G143" s="54">
        <v>0.71499999999999997</v>
      </c>
      <c r="H143" s="54">
        <v>6.9981</v>
      </c>
      <c r="I143" s="54">
        <v>1775</v>
      </c>
      <c r="J143" s="54">
        <v>84</v>
      </c>
      <c r="K143" s="54">
        <v>1396</v>
      </c>
      <c r="L143" s="54">
        <v>131</v>
      </c>
      <c r="M143" s="54">
        <v>3</v>
      </c>
      <c r="N143" s="47">
        <f>N142/20</f>
        <v>598.44660520000002</v>
      </c>
    </row>
    <row r="146" spans="2:7" x14ac:dyDescent="0.25">
      <c r="B146" s="1" t="s">
        <v>150</v>
      </c>
    </row>
    <row r="147" spans="2:7" x14ac:dyDescent="0.25">
      <c r="B147" s="55" t="s">
        <v>151</v>
      </c>
      <c r="C147" s="55" t="s">
        <v>152</v>
      </c>
      <c r="D147" s="55" t="s">
        <v>153</v>
      </c>
      <c r="E147" s="55" t="s">
        <v>154</v>
      </c>
      <c r="F147" s="55" t="s">
        <v>155</v>
      </c>
      <c r="G147" s="47" t="s">
        <v>188</v>
      </c>
    </row>
    <row r="148" spans="2:7" x14ac:dyDescent="0.25">
      <c r="B148" s="55" t="s">
        <v>156</v>
      </c>
      <c r="C148" s="56">
        <v>50300</v>
      </c>
      <c r="D148" s="56">
        <v>88900</v>
      </c>
      <c r="E148" s="56">
        <v>2900</v>
      </c>
      <c r="F148" s="56">
        <v>7835</v>
      </c>
      <c r="G148" s="20">
        <f>F148*0.453592</f>
        <v>3553.8933200000001</v>
      </c>
    </row>
    <row r="149" spans="2:7" x14ac:dyDescent="0.25">
      <c r="B149" s="55" t="s">
        <v>157</v>
      </c>
      <c r="C149" s="56">
        <v>49800</v>
      </c>
      <c r="D149" s="56">
        <v>83700</v>
      </c>
      <c r="E149" s="56">
        <v>2900</v>
      </c>
      <c r="F149" s="56">
        <v>6219</v>
      </c>
      <c r="G149" s="20">
        <f t="shared" ref="G149:G151" si="12">F149*0.453592</f>
        <v>2820.8886480000001</v>
      </c>
    </row>
    <row r="150" spans="2:7" x14ac:dyDescent="0.25">
      <c r="B150" s="55" t="s">
        <v>158</v>
      </c>
      <c r="C150" s="56">
        <v>47600</v>
      </c>
      <c r="D150" s="56">
        <v>73200</v>
      </c>
      <c r="E150" s="56">
        <v>2700</v>
      </c>
      <c r="F150" s="56">
        <v>4803</v>
      </c>
      <c r="G150" s="20">
        <f t="shared" si="12"/>
        <v>2178.6023759999998</v>
      </c>
    </row>
    <row r="151" spans="2:7" x14ac:dyDescent="0.25">
      <c r="B151" s="55" t="s">
        <v>159</v>
      </c>
      <c r="C151" s="56">
        <v>50100</v>
      </c>
      <c r="D151" s="56">
        <v>87200</v>
      </c>
      <c r="E151" s="56">
        <v>2900</v>
      </c>
      <c r="F151" s="56">
        <v>7530</v>
      </c>
      <c r="G151" s="20">
        <f t="shared" si="12"/>
        <v>3415.5477599999999</v>
      </c>
    </row>
    <row r="152" spans="2:7" x14ac:dyDescent="0.25">
      <c r="B152" s="57"/>
      <c r="C152" s="57"/>
      <c r="D152" s="57"/>
      <c r="E152" s="57"/>
      <c r="F152" s="57"/>
    </row>
    <row r="153" spans="2:7" x14ac:dyDescent="0.25">
      <c r="B153" s="72" t="s">
        <v>160</v>
      </c>
      <c r="C153" s="72"/>
      <c r="D153" s="72"/>
      <c r="E153" s="72"/>
      <c r="F153" s="72"/>
    </row>
    <row r="154" spans="2:7" x14ac:dyDescent="0.25">
      <c r="B154" s="55" t="s">
        <v>151</v>
      </c>
      <c r="C154" s="55" t="s">
        <v>161</v>
      </c>
      <c r="D154" s="55" t="s">
        <v>162</v>
      </c>
      <c r="E154" s="55" t="s">
        <v>163</v>
      </c>
      <c r="F154" s="55" t="s">
        <v>164</v>
      </c>
    </row>
    <row r="155" spans="2:7" x14ac:dyDescent="0.25">
      <c r="B155" s="55" t="s">
        <v>165</v>
      </c>
      <c r="C155" s="55" t="s">
        <v>156</v>
      </c>
      <c r="D155" s="55" t="s">
        <v>157</v>
      </c>
      <c r="E155" s="55" t="s">
        <v>158</v>
      </c>
      <c r="F155" s="55" t="s">
        <v>159</v>
      </c>
    </row>
    <row r="156" spans="2:7" x14ac:dyDescent="0.25">
      <c r="B156" s="55" t="s">
        <v>166</v>
      </c>
      <c r="C156" s="55" t="s">
        <v>167</v>
      </c>
      <c r="D156" s="55" t="s">
        <v>168</v>
      </c>
      <c r="E156" s="55" t="s">
        <v>169</v>
      </c>
      <c r="F156" s="55" t="s">
        <v>170</v>
      </c>
    </row>
    <row r="157" spans="2:7" x14ac:dyDescent="0.25">
      <c r="B157" s="55" t="s">
        <v>171</v>
      </c>
      <c r="C157" s="55"/>
      <c r="D157" s="55"/>
      <c r="E157" s="55"/>
      <c r="F157" s="55"/>
    </row>
    <row r="158" spans="2:7" x14ac:dyDescent="0.25">
      <c r="B158" s="55" t="s">
        <v>172</v>
      </c>
      <c r="C158" s="55"/>
      <c r="D158" s="55"/>
      <c r="E158" s="55"/>
      <c r="F158" s="55"/>
    </row>
    <row r="159" spans="2:7" x14ac:dyDescent="0.25">
      <c r="B159" s="55" t="s">
        <v>173</v>
      </c>
      <c r="C159" s="55"/>
      <c r="D159" s="55"/>
      <c r="E159" s="55"/>
      <c r="F159" s="55"/>
    </row>
    <row r="160" spans="2:7" x14ac:dyDescent="0.25">
      <c r="B160" s="55" t="s">
        <v>174</v>
      </c>
      <c r="C160" s="55"/>
      <c r="D160" s="55"/>
      <c r="E160" s="55"/>
      <c r="F160" s="55"/>
    </row>
    <row r="161" spans="2:6" x14ac:dyDescent="0.25">
      <c r="B161" s="55" t="s">
        <v>175</v>
      </c>
      <c r="C161" s="55"/>
      <c r="D161" s="55"/>
      <c r="E161" s="55"/>
      <c r="F161" s="55"/>
    </row>
    <row r="162" spans="2:6" x14ac:dyDescent="0.25">
      <c r="B162" s="55" t="s">
        <v>176</v>
      </c>
      <c r="C162" s="55">
        <v>122.04622500000001</v>
      </c>
      <c r="D162" s="55">
        <v>76.405602999999999</v>
      </c>
      <c r="E162" s="55">
        <v>0.46247899999999997</v>
      </c>
      <c r="F162" s="55">
        <v>87.871486000000004</v>
      </c>
    </row>
    <row r="163" spans="2:6" x14ac:dyDescent="0.25">
      <c r="B163" s="55" t="s">
        <v>177</v>
      </c>
      <c r="C163" s="55">
        <v>1133.6639749999999</v>
      </c>
      <c r="D163" s="55">
        <v>1259.9160079999999</v>
      </c>
      <c r="E163" s="55">
        <v>1367.855086</v>
      </c>
      <c r="F163" s="55">
        <v>1263.509564</v>
      </c>
    </row>
    <row r="164" spans="2:6" x14ac:dyDescent="0.25">
      <c r="B164" s="55" t="s">
        <v>178</v>
      </c>
      <c r="C164" s="55"/>
      <c r="D164" s="55"/>
      <c r="E164" s="55"/>
      <c r="F164" s="55"/>
    </row>
    <row r="165" spans="2:6" x14ac:dyDescent="0.25">
      <c r="B165" s="55" t="s">
        <v>179</v>
      </c>
      <c r="C165" s="55">
        <v>0.78609499999999999</v>
      </c>
      <c r="D165" s="55">
        <v>0.79752000000000001</v>
      </c>
      <c r="E165" s="55">
        <v>0.78609499999999999</v>
      </c>
      <c r="F165" s="55">
        <v>0.78610400000000002</v>
      </c>
    </row>
    <row r="166" spans="2:6" x14ac:dyDescent="0.25">
      <c r="B166" s="55" t="s">
        <v>180</v>
      </c>
      <c r="C166" s="55"/>
      <c r="D166" s="55"/>
      <c r="E166" s="55"/>
      <c r="F166" s="55"/>
    </row>
    <row r="167" spans="2:6" x14ac:dyDescent="0.25">
      <c r="B167" s="55" t="s">
        <v>181</v>
      </c>
      <c r="C167" s="55"/>
      <c r="D167" s="55"/>
      <c r="E167" s="55"/>
      <c r="F167" s="55"/>
    </row>
    <row r="168" spans="2:6" x14ac:dyDescent="0.25">
      <c r="B168" s="55" t="s">
        <v>182</v>
      </c>
      <c r="C168" s="55"/>
      <c r="D168" s="55"/>
      <c r="E168" s="55"/>
      <c r="F168" s="55"/>
    </row>
    <row r="169" spans="2:6" x14ac:dyDescent="0.25">
      <c r="B169" s="55" t="s">
        <v>183</v>
      </c>
      <c r="C169" s="55">
        <v>435.594065</v>
      </c>
      <c r="D169" s="55">
        <v>505.28224499999999</v>
      </c>
      <c r="E169" s="55">
        <v>515.28949699999998</v>
      </c>
      <c r="F169" s="55">
        <v>505.28224499999999</v>
      </c>
    </row>
    <row r="170" spans="2:6" x14ac:dyDescent="0.25">
      <c r="B170" s="55" t="s">
        <v>184</v>
      </c>
      <c r="C170" s="55">
        <v>250</v>
      </c>
      <c r="D170" s="55">
        <v>70</v>
      </c>
      <c r="E170" s="55">
        <v>250</v>
      </c>
      <c r="F170" s="55">
        <v>250</v>
      </c>
    </row>
    <row r="171" spans="2:6" x14ac:dyDescent="0.25">
      <c r="B171" s="55" t="s">
        <v>185</v>
      </c>
      <c r="C171" s="55">
        <v>0.54490499999999997</v>
      </c>
      <c r="D171" s="55">
        <v>0.63980599999999999</v>
      </c>
      <c r="E171" s="55">
        <v>0.54490499999999997</v>
      </c>
      <c r="F171" s="55">
        <v>0.54475099999999999</v>
      </c>
    </row>
    <row r="172" spans="2:6" x14ac:dyDescent="0.25">
      <c r="B172" s="55" t="s">
        <v>186</v>
      </c>
      <c r="C172" s="55">
        <v>75</v>
      </c>
      <c r="D172" s="55">
        <v>75</v>
      </c>
      <c r="E172" s="55">
        <v>75</v>
      </c>
      <c r="F172" s="55">
        <v>75</v>
      </c>
    </row>
    <row r="173" spans="2:6" x14ac:dyDescent="0.25">
      <c r="B173" s="55" t="s">
        <v>187</v>
      </c>
      <c r="C173" s="55"/>
      <c r="D173" s="55"/>
      <c r="E173" s="55"/>
      <c r="F173" s="55"/>
    </row>
  </sheetData>
  <mergeCells count="45">
    <mergeCell ref="B1:D1"/>
    <mergeCell ref="A2:A13"/>
    <mergeCell ref="A16:A27"/>
    <mergeCell ref="B30:D30"/>
    <mergeCell ref="B49:C49"/>
    <mergeCell ref="E30:L30"/>
    <mergeCell ref="D50:D56"/>
    <mergeCell ref="E50:E56"/>
    <mergeCell ref="F50:F56"/>
    <mergeCell ref="G50:G56"/>
    <mergeCell ref="H50:H56"/>
    <mergeCell ref="I50:I56"/>
    <mergeCell ref="K31:K34"/>
    <mergeCell ref="K36:K45"/>
    <mergeCell ref="H36:H45"/>
    <mergeCell ref="I31:J34"/>
    <mergeCell ref="I36:I45"/>
    <mergeCell ref="J36:J45"/>
    <mergeCell ref="E31:E34"/>
    <mergeCell ref="H31:H34"/>
    <mergeCell ref="F31:G34"/>
    <mergeCell ref="G58:G72"/>
    <mergeCell ref="H58:H72"/>
    <mergeCell ref="I58:I72"/>
    <mergeCell ref="D49:I49"/>
    <mergeCell ref="L31:L34"/>
    <mergeCell ref="L36:L45"/>
    <mergeCell ref="L87:L103"/>
    <mergeCell ref="B76:D76"/>
    <mergeCell ref="E76:L76"/>
    <mergeCell ref="E77:E85"/>
    <mergeCell ref="F77:G85"/>
    <mergeCell ref="K77:K85"/>
    <mergeCell ref="L77:L85"/>
    <mergeCell ref="H77:J85"/>
    <mergeCell ref="H87:H103"/>
    <mergeCell ref="I87:I103"/>
    <mergeCell ref="J87:J103"/>
    <mergeCell ref="K87:K103"/>
    <mergeCell ref="C111:C112"/>
    <mergeCell ref="D111:D112"/>
    <mergeCell ref="B111:B112"/>
    <mergeCell ref="E111:H111"/>
    <mergeCell ref="B153:F153"/>
    <mergeCell ref="B124:I124"/>
  </mergeCells>
  <pageMargins left="0.7" right="0.7" top="0.75" bottom="0.75" header="0.3" footer="0.3"/>
  <pageSetup scale="35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6"/>
  <sheetViews>
    <sheetView workbookViewId="0">
      <selection activeCell="B29" sqref="B29"/>
    </sheetView>
  </sheetViews>
  <sheetFormatPr defaultRowHeight="15" x14ac:dyDescent="0.25"/>
  <cols>
    <col min="1" max="1" width="14.5703125" bestFit="1" customWidth="1"/>
    <col min="2" max="2" width="154.7109375" bestFit="1" customWidth="1"/>
    <col min="3" max="4" width="7" bestFit="1" customWidth="1"/>
    <col min="5" max="5" width="10" bestFit="1" customWidth="1"/>
    <col min="6" max="6" width="7" bestFit="1" customWidth="1"/>
    <col min="7" max="8" width="12" bestFit="1" customWidth="1"/>
  </cols>
  <sheetData>
    <row r="1" spans="1:8" x14ac:dyDescent="0.25">
      <c r="A1" t="s">
        <v>20</v>
      </c>
      <c r="B1" t="s">
        <v>21</v>
      </c>
      <c r="C1" t="s">
        <v>22</v>
      </c>
      <c r="D1" t="s">
        <v>23</v>
      </c>
      <c r="E1" t="s">
        <v>24</v>
      </c>
      <c r="F1" t="s">
        <v>25</v>
      </c>
      <c r="G1" t="s">
        <v>26</v>
      </c>
      <c r="H1" t="s">
        <v>27</v>
      </c>
    </row>
    <row r="2" spans="1:8" x14ac:dyDescent="0.25">
      <c r="B2" t="s">
        <v>28</v>
      </c>
      <c r="C2" t="s">
        <v>29</v>
      </c>
      <c r="D2" t="s">
        <v>30</v>
      </c>
      <c r="E2" t="s">
        <v>31</v>
      </c>
      <c r="F2" t="s">
        <v>32</v>
      </c>
      <c r="G2" t="s">
        <v>33</v>
      </c>
      <c r="H2" t="s">
        <v>34</v>
      </c>
    </row>
    <row r="4" spans="1:8" x14ac:dyDescent="0.25">
      <c r="A4" t="s">
        <v>7</v>
      </c>
      <c r="B4" t="s">
        <v>35</v>
      </c>
    </row>
    <row r="7" spans="1:8" x14ac:dyDescent="0.25">
      <c r="A7" t="s">
        <v>0</v>
      </c>
      <c r="B7" t="s">
        <v>36</v>
      </c>
      <c r="C7">
        <v>100000</v>
      </c>
      <c r="D7">
        <v>298.14999999999998</v>
      </c>
      <c r="E7">
        <v>24788.190999999999</v>
      </c>
      <c r="F7">
        <v>28</v>
      </c>
      <c r="G7">
        <v>1.1295701247420598</v>
      </c>
      <c r="H7">
        <v>2.598011286906737E-2</v>
      </c>
    </row>
    <row r="8" spans="1:8" x14ac:dyDescent="0.25">
      <c r="A8" t="s">
        <v>1</v>
      </c>
      <c r="B8" t="s">
        <v>37</v>
      </c>
      <c r="C8">
        <v>100000</v>
      </c>
      <c r="D8">
        <v>293.14999999999998</v>
      </c>
      <c r="E8">
        <v>24372.490999999998</v>
      </c>
      <c r="F8">
        <v>44</v>
      </c>
      <c r="G8">
        <v>1.8053140321192447</v>
      </c>
      <c r="H8">
        <v>1.5886763482649353</v>
      </c>
    </row>
    <row r="9" spans="1:8" x14ac:dyDescent="0.25">
      <c r="A9" t="s">
        <v>2</v>
      </c>
      <c r="B9" t="s">
        <v>38</v>
      </c>
      <c r="C9">
        <v>100000</v>
      </c>
      <c r="D9">
        <v>298.14999999999998</v>
      </c>
      <c r="E9">
        <v>24788.190999999999</v>
      </c>
      <c r="F9">
        <v>16</v>
      </c>
      <c r="G9">
        <v>0.64546864270974835</v>
      </c>
      <c r="H9">
        <v>1.4200310139614465E-2</v>
      </c>
    </row>
    <row r="10" spans="1:8" x14ac:dyDescent="0.25">
      <c r="A10" t="s">
        <v>3</v>
      </c>
    </row>
    <row r="11" spans="1:8" x14ac:dyDescent="0.25">
      <c r="A11" t="s">
        <v>4</v>
      </c>
      <c r="B11" t="s">
        <v>39</v>
      </c>
      <c r="C11">
        <v>100000</v>
      </c>
      <c r="D11">
        <v>298.14999999999998</v>
      </c>
      <c r="E11">
        <v>24788.190999999999</v>
      </c>
      <c r="F11">
        <v>32.042000000000002</v>
      </c>
      <c r="G11">
        <v>1.2926316406066098</v>
      </c>
      <c r="H11">
        <v>2.8437896093345415E-2</v>
      </c>
    </row>
    <row r="12" spans="1:8" x14ac:dyDescent="0.25">
      <c r="A12" t="s">
        <v>5</v>
      </c>
      <c r="B12" t="s">
        <v>40</v>
      </c>
      <c r="F12">
        <v>60.052</v>
      </c>
    </row>
    <row r="13" spans="1:8" x14ac:dyDescent="0.25">
      <c r="A13" t="s">
        <v>6</v>
      </c>
      <c r="B13" t="s">
        <v>41</v>
      </c>
      <c r="F13">
        <v>74.078999999999994</v>
      </c>
    </row>
    <row r="14" spans="1:8" x14ac:dyDescent="0.25">
      <c r="A14" t="s">
        <v>7</v>
      </c>
    </row>
    <row r="15" spans="1:8" x14ac:dyDescent="0.25">
      <c r="A15" t="s">
        <v>8</v>
      </c>
      <c r="B15" t="s">
        <v>42</v>
      </c>
    </row>
    <row r="16" spans="1:8" x14ac:dyDescent="0.25">
      <c r="A16" t="s">
        <v>9</v>
      </c>
      <c r="B16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AA PCU Results</vt:lpstr>
      <vt:lpstr>Equilibrium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2018-02-08T20:23:08Z</dcterms:modified>
</cp:coreProperties>
</file>