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or\Google Drive\Sustainable Control and Air Pollution Control Paper\Paper Draft\CTEP Draft\ctep final draft\Simulation Data\"/>
    </mc:Choice>
  </mc:AlternateContent>
  <bookViews>
    <workbookView xWindow="0" yWindow="0" windowWidth="24810" windowHeight="11520" activeTab="3"/>
  </bookViews>
  <sheets>
    <sheet name="WorkBook Summary" sheetId="4" r:id="rId1"/>
    <sheet name="Coal To MeOH" sheetId="3" r:id="rId2"/>
    <sheet name="Biomass To MeOH" sheetId="5" r:id="rId3"/>
    <sheet name="Equipment Inventory" sheetId="1" r:id="rId4"/>
    <sheet name="Sheet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2" l="1"/>
  <c r="F98" i="2"/>
  <c r="F99" i="2"/>
  <c r="F100" i="2"/>
  <c r="F101" i="2"/>
  <c r="F102" i="2"/>
  <c r="F103" i="2"/>
  <c r="F104" i="2"/>
  <c r="F105" i="2"/>
  <c r="F106" i="2"/>
  <c r="F107" i="2"/>
  <c r="F108" i="2"/>
  <c r="F96" i="2"/>
  <c r="E101" i="2"/>
  <c r="E102" i="2"/>
  <c r="E103" i="2"/>
  <c r="E104" i="2"/>
  <c r="E105" i="2"/>
  <c r="E106" i="2"/>
  <c r="E97" i="2"/>
  <c r="E98" i="2"/>
  <c r="E99" i="2"/>
  <c r="E100" i="2"/>
  <c r="E96" i="2"/>
  <c r="D108" i="2"/>
  <c r="D107" i="2"/>
  <c r="D100" i="2"/>
  <c r="D99" i="2"/>
  <c r="D98" i="2"/>
  <c r="D97" i="2"/>
  <c r="D96" i="2"/>
  <c r="E90" i="2"/>
  <c r="D90" i="2"/>
  <c r="F90" i="2" s="1"/>
  <c r="E89" i="2"/>
  <c r="F89" i="2" s="1"/>
  <c r="E88" i="2"/>
  <c r="D88" i="2"/>
  <c r="E87" i="2"/>
  <c r="D87" i="2"/>
  <c r="E86" i="2"/>
  <c r="D86" i="2"/>
  <c r="F86" i="2" s="1"/>
  <c r="D85" i="2"/>
  <c r="F85" i="2" s="1"/>
  <c r="D84" i="2"/>
  <c r="F84" i="2" s="1"/>
  <c r="D83" i="2"/>
  <c r="F83" i="2" s="1"/>
  <c r="D82" i="2"/>
  <c r="F82" i="2" s="1"/>
  <c r="D81" i="2"/>
  <c r="F81" i="2" s="1"/>
  <c r="D76" i="2"/>
  <c r="F76" i="2" s="1"/>
  <c r="D77" i="2"/>
  <c r="F77" i="2" s="1"/>
  <c r="D75" i="2"/>
  <c r="F75" i="2" s="1"/>
  <c r="F79" i="2"/>
  <c r="F80" i="2"/>
  <c r="F78" i="2"/>
  <c r="F87" i="2" l="1"/>
  <c r="F88" i="2"/>
  <c r="E42" i="5"/>
  <c r="F41" i="5"/>
  <c r="E41" i="5"/>
  <c r="E40" i="5"/>
  <c r="F38" i="5"/>
  <c r="E38" i="5"/>
  <c r="C47" i="5"/>
  <c r="C60" i="5"/>
  <c r="C59" i="5"/>
  <c r="C57" i="5"/>
  <c r="C56" i="5"/>
  <c r="C55" i="5"/>
  <c r="E35" i="5"/>
  <c r="E36" i="5"/>
  <c r="E37" i="5"/>
  <c r="E34" i="5"/>
  <c r="E32" i="5"/>
  <c r="E33" i="5"/>
  <c r="E31" i="5"/>
  <c r="D33" i="5"/>
  <c r="D32" i="5"/>
  <c r="D31" i="5"/>
  <c r="H38" i="5"/>
  <c r="L25" i="3"/>
  <c r="F40" i="3"/>
  <c r="F37" i="3"/>
  <c r="E37" i="3"/>
  <c r="H37" i="3"/>
  <c r="E39" i="3"/>
  <c r="E40" i="3"/>
  <c r="E41" i="3"/>
  <c r="C46" i="3"/>
  <c r="D32" i="3"/>
  <c r="D31" i="3"/>
  <c r="D30" i="3"/>
  <c r="G5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" i="1"/>
</calcChain>
</file>

<file path=xl/sharedStrings.xml><?xml version="1.0" encoding="utf-8"?>
<sst xmlns="http://schemas.openxmlformats.org/spreadsheetml/2006/main" count="486" uniqueCount="202">
  <si>
    <t>Unit</t>
  </si>
  <si>
    <t>Coal</t>
  </si>
  <si>
    <t>Quench Water</t>
  </si>
  <si>
    <t>Oxygen</t>
  </si>
  <si>
    <t>Water</t>
  </si>
  <si>
    <t>Scrubber Water</t>
  </si>
  <si>
    <t>Waste Gas To TO</t>
  </si>
  <si>
    <t>To AA process</t>
  </si>
  <si>
    <t>Total Sour Gas</t>
  </si>
  <si>
    <t>WATER makeup @TPL1</t>
  </si>
  <si>
    <t>MEA MU 1 @TPL1</t>
  </si>
  <si>
    <t>Temperature</t>
  </si>
  <si>
    <t>C</t>
  </si>
  <si>
    <t>Pressure</t>
  </si>
  <si>
    <t>kPa</t>
  </si>
  <si>
    <t>Molar Flow</t>
  </si>
  <si>
    <t>kgmole/h</t>
  </si>
  <si>
    <t>Mass Flow</t>
  </si>
  <si>
    <t>kg/h</t>
  </si>
  <si>
    <t>Master Comp Mass Frac (Methane)</t>
  </si>
  <si>
    <t>Master Comp Mass Frac (MEAmine)</t>
  </si>
  <si>
    <t>***</t>
  </si>
  <si>
    <t>Master Comp Mass Frac (CO2)</t>
  </si>
  <si>
    <t>Master Comp Mass Frac (H2S)</t>
  </si>
  <si>
    <t>Master Comp Mass Frac (CO)</t>
  </si>
  <si>
    <t>Master Comp Mass Frac (H2O)</t>
  </si>
  <si>
    <t>Master Comp Mass Frac (Nitrogen)</t>
  </si>
  <si>
    <t>Master Comp Mass Frac (Oxygen)</t>
  </si>
  <si>
    <t>Master Comp Mass Frac (24DiPH4MC5=1)</t>
  </si>
  <si>
    <t>Master Comp Mass Frac (n-Dodecyl-BZ)</t>
  </si>
  <si>
    <t>Master Comp Mass Frac (SO2)</t>
  </si>
  <si>
    <t>Master Comp Mass Frac (Hydrogen)</t>
  </si>
  <si>
    <t>Master Comp Mass Frac (p-Hydrogen)</t>
  </si>
  <si>
    <t>Master Comp Mass Frac (Methanol)</t>
  </si>
  <si>
    <t>Master Comp Mass Frac (Biomass*)</t>
  </si>
  <si>
    <t>Master Comp Mass Frac (HCl)</t>
  </si>
  <si>
    <t>Master Comp Mass Frac (Ammonia)</t>
  </si>
  <si>
    <t>Case:</t>
  </si>
  <si>
    <t>C:\Users\Vitor\Google Drive\Sustainable Control and Air Pollution Control Paper\Paper Draft\Coal Gasification\Coal gasification Result_July_22_2017.hsc</t>
  </si>
  <si>
    <t>Flowsheet:</t>
  </si>
  <si>
    <t>Main</t>
  </si>
  <si>
    <t>Current Flowsheet Environment:</t>
  </si>
  <si>
    <t>Name</t>
  </si>
  <si>
    <t>Equipment Cost [USD]</t>
  </si>
  <si>
    <t>Installed Cost [USD]</t>
  </si>
  <si>
    <t>Equipment Weight [LBS]</t>
  </si>
  <si>
    <t>Total Installed Weight [LBS]</t>
  </si>
  <si>
    <t>MIX-107</t>
  </si>
  <si>
    <t>E-104</t>
  </si>
  <si>
    <t>MIX-100</t>
  </si>
  <si>
    <t>V-102</t>
  </si>
  <si>
    <t>MIX-106</t>
  </si>
  <si>
    <t>SPRDSHT-2</t>
  </si>
  <si>
    <t>K-100</t>
  </si>
  <si>
    <t>RCY-1</t>
  </si>
  <si>
    <t>E-102</t>
  </si>
  <si>
    <t>KODrum3</t>
  </si>
  <si>
    <t>MIX-105</t>
  </si>
  <si>
    <t>E-108</t>
  </si>
  <si>
    <t>K-101</t>
  </si>
  <si>
    <t>HX1</t>
  </si>
  <si>
    <t>V-105</t>
  </si>
  <si>
    <t>E-109</t>
  </si>
  <si>
    <t>V-103</t>
  </si>
  <si>
    <t>E-101</t>
  </si>
  <si>
    <t>V-101</t>
  </si>
  <si>
    <t>V-100</t>
  </si>
  <si>
    <t>VLV-101</t>
  </si>
  <si>
    <t>TEE-101</t>
  </si>
  <si>
    <t>E-107</t>
  </si>
  <si>
    <t>KODrum1</t>
  </si>
  <si>
    <t>Cooler</t>
  </si>
  <si>
    <t>TEE-100</t>
  </si>
  <si>
    <t>E-105</t>
  </si>
  <si>
    <t>E-106</t>
  </si>
  <si>
    <t>SPRDSHT-1</t>
  </si>
  <si>
    <t>E-103</t>
  </si>
  <si>
    <t>MIX-101</t>
  </si>
  <si>
    <t>GBR-100</t>
  </si>
  <si>
    <t>MIX-102</t>
  </si>
  <si>
    <t>MIX-103</t>
  </si>
  <si>
    <t>MIX-104</t>
  </si>
  <si>
    <t>VLV-100</t>
  </si>
  <si>
    <t>V-104</t>
  </si>
  <si>
    <t>KODrum2</t>
  </si>
  <si>
    <t>KODrum4</t>
  </si>
  <si>
    <t>VLV-102</t>
  </si>
  <si>
    <t>TS-1_@Scrubber</t>
  </si>
  <si>
    <t>E-101_@Sour Gas Cleaning</t>
  </si>
  <si>
    <t>RCY-1_@Sour Gas Cleaning</t>
  </si>
  <si>
    <t>SPRDSHT-1_@Sour Gas Cleaning</t>
  </si>
  <si>
    <t>E-100_@Sour Gas Cleaning</t>
  </si>
  <si>
    <t>P-100_@Sour Gas Cleaning</t>
  </si>
  <si>
    <t>Condenser_@T-101_@Sour Gas Cleaning</t>
  </si>
  <si>
    <t>Main TS_@T-101_@Sour Gas Cleaning</t>
  </si>
  <si>
    <t>Total Installed Weight [kg]</t>
  </si>
  <si>
    <t>LCI Inputs</t>
  </si>
  <si>
    <t>Units</t>
  </si>
  <si>
    <t>Simulation</t>
  </si>
  <si>
    <t>Simulation with</t>
  </si>
  <si>
    <t>Thermal Oxidizer</t>
  </si>
  <si>
    <t>Percent change</t>
  </si>
  <si>
    <t>kg/kg MeOH</t>
  </si>
  <si>
    <t>kg/kg  MeOH</t>
  </si>
  <si>
    <t>Steam</t>
  </si>
  <si>
    <t>MJ/kg MeOH</t>
  </si>
  <si>
    <t>Cooling Water</t>
  </si>
  <si>
    <t xml:space="preserve">kg/kg  MeOH  </t>
  </si>
  <si>
    <t xml:space="preserve">MJ/kg  MeOH  </t>
  </si>
  <si>
    <t>Electricity</t>
  </si>
  <si>
    <t>Air</t>
  </si>
  <si>
    <t xml:space="preserve">kg/kg MeOH  </t>
  </si>
  <si>
    <t>∞</t>
  </si>
  <si>
    <t>Natural Gas</t>
  </si>
  <si>
    <t xml:space="preserve">scm/kg MeOH  </t>
  </si>
  <si>
    <t xml:space="preserve">Material </t>
  </si>
  <si>
    <t>kg/(kg MeOH/yr)</t>
  </si>
  <si>
    <t>NA</t>
  </si>
  <si>
    <t>Footprint</t>
  </si>
  <si>
    <r>
      <t>kg/(kg MeOH/yr)</t>
    </r>
    <r>
      <rPr>
        <sz val="8"/>
        <color rgb="FF000000"/>
        <rFont val="Arial"/>
        <family val="2"/>
      </rPr>
      <t> </t>
    </r>
  </si>
  <si>
    <t>-</t>
  </si>
  <si>
    <t xml:space="preserve">Total Flowrate, kg/s </t>
  </si>
  <si>
    <t>Utility</t>
  </si>
  <si>
    <t>Material</t>
  </si>
  <si>
    <t>Land</t>
  </si>
  <si>
    <t xml:space="preserve">Temperature, °C </t>
  </si>
  <si>
    <t>Pressure, kPa</t>
  </si>
  <si>
    <t>Burner Type</t>
  </si>
  <si>
    <t>Uncontrolled</t>
  </si>
  <si>
    <t>Heat Input, MW</t>
  </si>
  <si>
    <t>Waste Heat, MW</t>
  </si>
  <si>
    <t>MP Steam, kg</t>
  </si>
  <si>
    <t>Components</t>
  </si>
  <si>
    <t>wt%</t>
  </si>
  <si>
    <t xml:space="preserve">Emission Species </t>
  </si>
  <si>
    <t>kg/hr</t>
  </si>
  <si>
    <t>kW</t>
  </si>
  <si>
    <t xml:space="preserve"> kg</t>
  </si>
  <si>
    <t>m²</t>
  </si>
  <si>
    <t>CO</t>
  </si>
  <si>
    <t>CO2</t>
  </si>
  <si>
    <t>CH4</t>
  </si>
  <si>
    <t>H2O</t>
  </si>
  <si>
    <t>N2</t>
  </si>
  <si>
    <t>TO Input</t>
  </si>
  <si>
    <t>TO Output</t>
  </si>
  <si>
    <t>H2</t>
  </si>
  <si>
    <t>CH3OH</t>
  </si>
  <si>
    <t>Fuel. kg/hr</t>
  </si>
  <si>
    <t>Biomass</t>
  </si>
  <si>
    <t>Waste Sour  Gas</t>
  </si>
  <si>
    <t>Waste Water+</t>
  </si>
  <si>
    <t>WATER MU 1 @TPL1</t>
  </si>
  <si>
    <t>LCI Output</t>
  </si>
  <si>
    <t>Simulation with emission control units</t>
  </si>
  <si>
    <t>Scrubber</t>
  </si>
  <si>
    <t>Boiler</t>
  </si>
  <si>
    <t>Flare</t>
  </si>
  <si>
    <t>Total</t>
  </si>
  <si>
    <t>%</t>
  </si>
  <si>
    <t>Carbon Monoxide</t>
  </si>
  <si>
    <t>kg/kg AA</t>
  </si>
  <si>
    <t>Carbon Dioxide</t>
  </si>
  <si>
    <t>Methane</t>
  </si>
  <si>
    <t>Methanol</t>
  </si>
  <si>
    <t>Acetic Acid</t>
  </si>
  <si>
    <t>Methyl Acetate</t>
  </si>
  <si>
    <t>Hydrogen Iodide</t>
  </si>
  <si>
    <t>Propionic Acid</t>
  </si>
  <si>
    <t>NOX</t>
  </si>
  <si>
    <t>PM</t>
  </si>
  <si>
    <t>Purge Gas </t>
  </si>
  <si>
    <t>Solvent ( Water)</t>
  </si>
  <si>
    <t>Electricity </t>
  </si>
  <si>
    <t>kW/kg AA</t>
  </si>
  <si>
    <t>kg/(kg AA per year)</t>
  </si>
  <si>
    <t>Land Footprint</t>
  </si>
  <si>
    <t>m²/(kg AA per year)</t>
  </si>
  <si>
    <t>MEA</t>
  </si>
  <si>
    <t>LCI Outputs</t>
  </si>
  <si>
    <t xml:space="preserve">Hydrogen </t>
  </si>
  <si>
    <t>Coal Case</t>
  </si>
  <si>
    <t>Biomass Case</t>
  </si>
  <si>
    <r>
      <t>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S</t>
    </r>
  </si>
  <si>
    <r>
      <t>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</t>
    </r>
  </si>
  <si>
    <r>
      <t>N</t>
    </r>
    <r>
      <rPr>
        <b/>
        <vertAlign val="subscript"/>
        <sz val="11"/>
        <color rgb="FF000000"/>
        <rFont val="Calibri"/>
        <family val="2"/>
      </rPr>
      <t>2</t>
    </r>
  </si>
  <si>
    <r>
      <t>H</t>
    </r>
    <r>
      <rPr>
        <b/>
        <vertAlign val="subscript"/>
        <sz val="11"/>
        <color rgb="FF000000"/>
        <rFont val="Calibri"/>
        <family val="2"/>
      </rPr>
      <t>2</t>
    </r>
  </si>
  <si>
    <t>LCI Input</t>
  </si>
  <si>
    <t>Coal to Methanol simulation</t>
  </si>
  <si>
    <t>Methanol-to-acetic acid simulation</t>
  </si>
  <si>
    <t>kg/kg  AA</t>
  </si>
  <si>
    <t>Methyl Iodide</t>
  </si>
  <si>
    <t>MJ/kg AA</t>
  </si>
  <si>
    <t xml:space="preserve">kg/kg  AA </t>
  </si>
  <si>
    <t xml:space="preserve">MJ/kg  AA  </t>
  </si>
  <si>
    <t xml:space="preserve">MJ/kg  AA </t>
  </si>
  <si>
    <t xml:space="preserve">kg/kg AA </t>
  </si>
  <si>
    <t xml:space="preserve">kg/kg AA  </t>
  </si>
  <si>
    <t>purge Gas</t>
  </si>
  <si>
    <t>Solvent (water)</t>
  </si>
  <si>
    <t>kg/(kg AA/yr)</t>
  </si>
  <si>
    <r>
      <t>H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</si>
</sst>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8"/>
      <color rgb="FF000000"/>
      <name val="Arial"/>
      <family val="2"/>
    </font>
    <font>
      <sz val="11"/>
      <color theme="0"/>
      <name val="Calibri"/>
      <family val="2"/>
    </font>
    <font>
      <b/>
      <vertAlign val="subscript"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" xfId="0" applyBorder="1"/>
    <xf numFmtId="0" fontId="6" fillId="2" borderId="2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164" fontId="11" fillId="0" borderId="0" xfId="0" applyNumberFormat="1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1" fontId="8" fillId="4" borderId="13" xfId="0" applyNumberFormat="1" applyFont="1" applyFill="1" applyBorder="1" applyAlignment="1">
      <alignment horizontal="center" vertical="center"/>
    </xf>
    <xf numFmtId="11" fontId="8" fillId="0" borderId="13" xfId="0" applyNumberFormat="1" applyFont="1" applyBorder="1" applyAlignment="1">
      <alignment horizontal="center" vertical="center" wrapText="1"/>
    </xf>
    <xf numFmtId="11" fontId="8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justify" vertical="center"/>
    </xf>
    <xf numFmtId="0" fontId="7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1" fontId="14" fillId="0" borderId="13" xfId="0" applyNumberFormat="1" applyFont="1" applyBorder="1" applyAlignment="1">
      <alignment horizontal="center" vertical="center" wrapText="1"/>
    </xf>
    <xf numFmtId="11" fontId="14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3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70" sqref="E70:E71"/>
    </sheetView>
  </sheetViews>
  <sheetFormatPr defaultRowHeight="15" x14ac:dyDescent="0.25"/>
  <sheetData>
    <row r="1" spans="1:2" x14ac:dyDescent="0.25">
      <c r="A1" s="1" t="s">
        <v>37</v>
      </c>
      <c r="B1" s="2" t="s">
        <v>38</v>
      </c>
    </row>
    <row r="2" spans="1:2" x14ac:dyDescent="0.25">
      <c r="A2" s="1" t="s">
        <v>39</v>
      </c>
      <c r="B2" s="2" t="s">
        <v>40</v>
      </c>
    </row>
    <row r="3" spans="1:2" x14ac:dyDescent="0.25">
      <c r="A3" s="1" t="s">
        <v>41</v>
      </c>
      <c r="B3" s="2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85" zoomScaleNormal="85" workbookViewId="0">
      <selection activeCell="K29" sqref="K29"/>
    </sheetView>
  </sheetViews>
  <sheetFormatPr defaultRowHeight="15" x14ac:dyDescent="0.25"/>
  <cols>
    <col min="1" max="1" width="37.42578125" bestFit="1" customWidth="1"/>
    <col min="2" max="2" width="18.42578125" bestFit="1" customWidth="1"/>
    <col min="3" max="3" width="15.5703125" bestFit="1" customWidth="1"/>
    <col min="4" max="4" width="14" bestFit="1" customWidth="1"/>
    <col min="5" max="6" width="12" bestFit="1" customWidth="1"/>
    <col min="7" max="7" width="15" bestFit="1" customWidth="1"/>
    <col min="8" max="8" width="16" bestFit="1" customWidth="1"/>
    <col min="9" max="9" width="13.42578125" bestFit="1" customWidth="1"/>
    <col min="10" max="10" width="13.7109375" bestFit="1" customWidth="1"/>
    <col min="11" max="11" width="21.7109375" bestFit="1" customWidth="1"/>
    <col min="12" max="12" width="16.7109375" bestFit="1" customWidth="1"/>
  </cols>
  <sheetData>
    <row r="1" spans="1:12" x14ac:dyDescent="0.25">
      <c r="A1" s="7"/>
      <c r="B1" s="8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44" t="s">
        <v>6</v>
      </c>
      <c r="I1" s="9" t="s">
        <v>7</v>
      </c>
      <c r="J1" s="9" t="s">
        <v>8</v>
      </c>
      <c r="K1" s="9" t="s">
        <v>9</v>
      </c>
      <c r="L1" s="10" t="s">
        <v>10</v>
      </c>
    </row>
    <row r="2" spans="1:12" x14ac:dyDescent="0.25">
      <c r="A2" s="11"/>
      <c r="B2" s="3"/>
      <c r="C2" s="3"/>
      <c r="D2" s="3"/>
      <c r="E2" s="3"/>
      <c r="F2" s="3"/>
      <c r="G2" s="3"/>
      <c r="H2" s="45"/>
      <c r="I2" s="3"/>
      <c r="J2" s="3"/>
      <c r="K2" s="3"/>
      <c r="L2" s="12"/>
    </row>
    <row r="3" spans="1:12" x14ac:dyDescent="0.25">
      <c r="A3" s="13" t="s">
        <v>11</v>
      </c>
      <c r="B3" s="4" t="s">
        <v>12</v>
      </c>
      <c r="C3" s="6">
        <v>76.849999999999994</v>
      </c>
      <c r="D3" s="6">
        <v>200</v>
      </c>
      <c r="E3" s="6">
        <v>96.66</v>
      </c>
      <c r="F3" s="6">
        <v>76.849999999999994</v>
      </c>
      <c r="G3" s="6">
        <v>180</v>
      </c>
      <c r="H3" s="46">
        <v>40</v>
      </c>
      <c r="I3" s="5">
        <v>25</v>
      </c>
      <c r="J3" s="5">
        <v>26.189374999999998</v>
      </c>
      <c r="K3" s="5">
        <v>92.922242999999995</v>
      </c>
      <c r="L3" s="14">
        <v>92.922242999999995</v>
      </c>
    </row>
    <row r="4" spans="1:12" x14ac:dyDescent="0.25">
      <c r="A4" s="13" t="s">
        <v>13</v>
      </c>
      <c r="B4" s="4" t="s">
        <v>14</v>
      </c>
      <c r="C4" s="6">
        <v>5515.81</v>
      </c>
      <c r="D4" s="6">
        <v>7500</v>
      </c>
      <c r="E4" s="6">
        <v>5515.81</v>
      </c>
      <c r="F4" s="6">
        <v>5515.81</v>
      </c>
      <c r="G4" s="6">
        <v>6000</v>
      </c>
      <c r="H4" s="46">
        <v>5175</v>
      </c>
      <c r="I4" s="5">
        <v>100</v>
      </c>
      <c r="J4" s="5">
        <v>110</v>
      </c>
      <c r="K4" s="5">
        <v>150</v>
      </c>
      <c r="L4" s="14">
        <v>150</v>
      </c>
    </row>
    <row r="5" spans="1:12" x14ac:dyDescent="0.25">
      <c r="A5" s="13" t="s">
        <v>15</v>
      </c>
      <c r="B5" s="4" t="s">
        <v>16</v>
      </c>
      <c r="C5" s="6">
        <v>320</v>
      </c>
      <c r="D5" s="6">
        <v>20000</v>
      </c>
      <c r="E5" s="6">
        <v>3256.8266349999999</v>
      </c>
      <c r="F5" s="6">
        <v>3288.5784269999999</v>
      </c>
      <c r="G5" s="6">
        <v>1000</v>
      </c>
      <c r="H5" s="46">
        <v>1269.071631</v>
      </c>
      <c r="I5" s="5">
        <v>1235.149928</v>
      </c>
      <c r="J5" s="5">
        <v>2957.1815109999998</v>
      </c>
      <c r="K5" s="5">
        <v>1448.4061280000001</v>
      </c>
      <c r="L5" s="14">
        <v>8.6269999999999993E-3</v>
      </c>
    </row>
    <row r="6" spans="1:12" x14ac:dyDescent="0.25">
      <c r="A6" s="13" t="s">
        <v>17</v>
      </c>
      <c r="B6" s="4" t="s">
        <v>18</v>
      </c>
      <c r="C6" s="5">
        <v>63693.74553</v>
      </c>
      <c r="D6" s="5">
        <v>360302.00958299998</v>
      </c>
      <c r="E6" s="5">
        <v>103569.204017</v>
      </c>
      <c r="F6" s="5">
        <v>59244.070795</v>
      </c>
      <c r="G6" s="5">
        <v>18015.28</v>
      </c>
      <c r="H6" s="46">
        <v>13712.93829</v>
      </c>
      <c r="I6" s="5">
        <v>39561.057402999999</v>
      </c>
      <c r="J6" s="5">
        <v>126390.66783000001</v>
      </c>
      <c r="K6" s="5">
        <v>26093.441957999999</v>
      </c>
      <c r="L6" s="14">
        <v>0.52696699999999996</v>
      </c>
    </row>
    <row r="7" spans="1:12" x14ac:dyDescent="0.25">
      <c r="A7" s="13" t="s">
        <v>19</v>
      </c>
      <c r="B7" s="4"/>
      <c r="C7" s="6">
        <v>0</v>
      </c>
      <c r="D7" s="6">
        <v>0</v>
      </c>
      <c r="E7" s="6">
        <v>0</v>
      </c>
      <c r="F7" s="6">
        <v>0</v>
      </c>
      <c r="G7" s="6">
        <v>0</v>
      </c>
      <c r="H7" s="46">
        <v>1.9980000000000002E-3</v>
      </c>
      <c r="I7" s="5">
        <v>5.0000000000000004E-6</v>
      </c>
      <c r="J7" s="5">
        <v>1.9999999999999999E-6</v>
      </c>
      <c r="K7" s="5">
        <v>0</v>
      </c>
      <c r="L7" s="14">
        <v>0</v>
      </c>
    </row>
    <row r="8" spans="1:12" x14ac:dyDescent="0.25">
      <c r="A8" s="13" t="s">
        <v>20</v>
      </c>
      <c r="B8" s="4"/>
      <c r="C8" s="5" t="s">
        <v>21</v>
      </c>
      <c r="D8" s="5" t="s">
        <v>21</v>
      </c>
      <c r="E8" s="5" t="s">
        <v>21</v>
      </c>
      <c r="F8" s="5" t="s">
        <v>21</v>
      </c>
      <c r="G8" s="6">
        <v>0</v>
      </c>
      <c r="H8" s="46" t="s">
        <v>21</v>
      </c>
      <c r="I8" s="5" t="s">
        <v>21</v>
      </c>
      <c r="J8" s="5" t="s">
        <v>21</v>
      </c>
      <c r="K8" s="5">
        <v>0</v>
      </c>
      <c r="L8" s="14">
        <v>1</v>
      </c>
    </row>
    <row r="9" spans="1:12" x14ac:dyDescent="0.25">
      <c r="A9" s="13" t="s">
        <v>22</v>
      </c>
      <c r="B9" s="4"/>
      <c r="C9" s="6">
        <v>0</v>
      </c>
      <c r="D9" s="6">
        <v>0</v>
      </c>
      <c r="E9" s="6">
        <v>0</v>
      </c>
      <c r="F9" s="6">
        <v>0</v>
      </c>
      <c r="G9" s="6">
        <v>0</v>
      </c>
      <c r="H9" s="46">
        <v>8.4180000000000001E-3</v>
      </c>
      <c r="I9" s="5">
        <v>4.2700000000000002E-4</v>
      </c>
      <c r="J9" s="5">
        <v>0.96726500000000004</v>
      </c>
      <c r="K9" s="5">
        <v>0</v>
      </c>
      <c r="L9" s="14">
        <v>0</v>
      </c>
    </row>
    <row r="10" spans="1:12" x14ac:dyDescent="0.25">
      <c r="A10" s="13" t="s">
        <v>23</v>
      </c>
      <c r="B10" s="4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46">
        <v>0</v>
      </c>
      <c r="I10" s="5">
        <v>0</v>
      </c>
      <c r="J10" s="5">
        <v>1.8343000000000002E-2</v>
      </c>
      <c r="K10" s="5">
        <v>0</v>
      </c>
      <c r="L10" s="14">
        <v>0</v>
      </c>
    </row>
    <row r="11" spans="1:12" x14ac:dyDescent="0.25">
      <c r="A11" s="13" t="s">
        <v>24</v>
      </c>
      <c r="B11" s="4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46">
        <v>0.84049600000000002</v>
      </c>
      <c r="I11" s="5">
        <v>5.8999999999999998E-5</v>
      </c>
      <c r="J11" s="5">
        <v>1.663E-3</v>
      </c>
      <c r="K11" s="5">
        <v>0</v>
      </c>
      <c r="L11" s="14">
        <v>0</v>
      </c>
    </row>
    <row r="12" spans="1:12" x14ac:dyDescent="0.25">
      <c r="A12" s="13" t="s">
        <v>25</v>
      </c>
      <c r="B12" s="4"/>
      <c r="C12" s="6">
        <v>0</v>
      </c>
      <c r="D12" s="6">
        <v>1</v>
      </c>
      <c r="E12" s="6">
        <v>0</v>
      </c>
      <c r="F12" s="6">
        <v>1</v>
      </c>
      <c r="G12" s="6">
        <v>1</v>
      </c>
      <c r="H12" s="46">
        <v>1.9999999999999999E-6</v>
      </c>
      <c r="I12" s="5">
        <v>5.7200000000000003E-4</v>
      </c>
      <c r="J12" s="5">
        <v>1.2437E-2</v>
      </c>
      <c r="K12" s="5">
        <v>1</v>
      </c>
      <c r="L12" s="14">
        <v>0</v>
      </c>
    </row>
    <row r="13" spans="1:12" x14ac:dyDescent="0.25">
      <c r="A13" s="13" t="s">
        <v>26</v>
      </c>
      <c r="B13" s="4"/>
      <c r="C13" s="6">
        <v>0</v>
      </c>
      <c r="D13" s="6">
        <v>0</v>
      </c>
      <c r="E13" s="6">
        <v>4.4045000000000001E-2</v>
      </c>
      <c r="F13" s="6">
        <v>0</v>
      </c>
      <c r="G13" s="6">
        <v>0</v>
      </c>
      <c r="H13" s="46">
        <v>0</v>
      </c>
      <c r="I13" s="5">
        <v>0</v>
      </c>
      <c r="J13" s="5">
        <v>2.1999999999999999E-5</v>
      </c>
      <c r="K13" s="5">
        <v>0</v>
      </c>
      <c r="L13" s="14">
        <v>0</v>
      </c>
    </row>
    <row r="14" spans="1:12" x14ac:dyDescent="0.25">
      <c r="A14" s="13" t="s">
        <v>27</v>
      </c>
      <c r="B14" s="4"/>
      <c r="C14" s="6">
        <v>0</v>
      </c>
      <c r="D14" s="6">
        <v>0</v>
      </c>
      <c r="E14" s="6">
        <v>0.955955</v>
      </c>
      <c r="F14" s="6">
        <v>0</v>
      </c>
      <c r="G14" s="6">
        <v>0</v>
      </c>
      <c r="H14" s="46">
        <v>0</v>
      </c>
      <c r="I14" s="5">
        <v>0</v>
      </c>
      <c r="J14" s="5">
        <v>0</v>
      </c>
      <c r="K14" s="5">
        <v>0</v>
      </c>
      <c r="L14" s="14">
        <v>0</v>
      </c>
    </row>
    <row r="15" spans="1:12" x14ac:dyDescent="0.25">
      <c r="A15" s="13" t="s">
        <v>28</v>
      </c>
      <c r="B15" s="4"/>
      <c r="C15" s="6">
        <v>0.93029700000000004</v>
      </c>
      <c r="D15" s="6">
        <v>0</v>
      </c>
      <c r="E15" s="6">
        <v>0</v>
      </c>
      <c r="F15" s="6">
        <v>0</v>
      </c>
      <c r="G15" s="6">
        <v>0</v>
      </c>
      <c r="H15" s="46">
        <v>0</v>
      </c>
      <c r="I15" s="5">
        <v>0</v>
      </c>
      <c r="J15" s="5">
        <v>6.0000000000000002E-6</v>
      </c>
      <c r="K15" s="5">
        <v>0</v>
      </c>
      <c r="L15" s="14">
        <v>0</v>
      </c>
    </row>
    <row r="16" spans="1:12" x14ac:dyDescent="0.25">
      <c r="A16" s="13" t="s">
        <v>29</v>
      </c>
      <c r="B16" s="4"/>
      <c r="C16" s="6">
        <v>0</v>
      </c>
      <c r="D16" s="6">
        <v>0</v>
      </c>
      <c r="E16" s="6">
        <v>0</v>
      </c>
      <c r="F16" s="6">
        <v>0</v>
      </c>
      <c r="G16" s="5" t="s">
        <v>21</v>
      </c>
      <c r="H16" s="46">
        <v>0</v>
      </c>
      <c r="I16" s="5">
        <v>0</v>
      </c>
      <c r="J16" s="5">
        <v>0</v>
      </c>
      <c r="K16" s="5" t="s">
        <v>21</v>
      </c>
      <c r="L16" s="14" t="s">
        <v>21</v>
      </c>
    </row>
    <row r="17" spans="1:12" x14ac:dyDescent="0.25">
      <c r="A17" s="13" t="s">
        <v>30</v>
      </c>
      <c r="B17" s="4"/>
      <c r="C17" s="6">
        <v>6.9703000000000001E-2</v>
      </c>
      <c r="D17" s="6">
        <v>0</v>
      </c>
      <c r="E17" s="6">
        <v>0</v>
      </c>
      <c r="F17" s="6">
        <v>0</v>
      </c>
      <c r="G17" s="6">
        <v>0</v>
      </c>
      <c r="H17" s="46">
        <v>0</v>
      </c>
      <c r="I17" s="5">
        <v>0</v>
      </c>
      <c r="J17" s="5">
        <v>0</v>
      </c>
      <c r="K17" s="5">
        <v>0</v>
      </c>
      <c r="L17" s="14">
        <v>0</v>
      </c>
    </row>
    <row r="18" spans="1:12" x14ac:dyDescent="0.25">
      <c r="A18" s="13" t="s">
        <v>31</v>
      </c>
      <c r="B18" s="4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46">
        <v>0.12385500000000001</v>
      </c>
      <c r="I18" s="5">
        <v>3.0000000000000001E-6</v>
      </c>
      <c r="J18" s="5">
        <v>2.6200000000000003E-4</v>
      </c>
      <c r="K18" s="5">
        <v>0</v>
      </c>
      <c r="L18" s="14">
        <v>0</v>
      </c>
    </row>
    <row r="19" spans="1:12" x14ac:dyDescent="0.25">
      <c r="A19" s="13" t="s">
        <v>32</v>
      </c>
      <c r="B19" s="4"/>
      <c r="C19" s="6">
        <v>0</v>
      </c>
      <c r="D19" s="6">
        <v>0</v>
      </c>
      <c r="E19" s="6">
        <v>0</v>
      </c>
      <c r="F19" s="6">
        <v>0</v>
      </c>
      <c r="G19" s="5" t="s">
        <v>21</v>
      </c>
      <c r="H19" s="46">
        <v>0</v>
      </c>
      <c r="I19" s="5">
        <v>0</v>
      </c>
      <c r="J19" s="5">
        <v>0</v>
      </c>
      <c r="K19" s="5" t="s">
        <v>21</v>
      </c>
      <c r="L19" s="14" t="s">
        <v>21</v>
      </c>
    </row>
    <row r="20" spans="1:12" x14ac:dyDescent="0.25">
      <c r="A20" s="13" t="s">
        <v>33</v>
      </c>
      <c r="B20" s="4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46">
        <v>2.5231E-2</v>
      </c>
      <c r="I20" s="5">
        <v>0.99893399999999999</v>
      </c>
      <c r="J20" s="5">
        <v>0</v>
      </c>
      <c r="K20" s="5">
        <v>0</v>
      </c>
      <c r="L20" s="14">
        <v>0</v>
      </c>
    </row>
    <row r="21" spans="1:12" x14ac:dyDescent="0.25">
      <c r="A21" s="13" t="s">
        <v>34</v>
      </c>
      <c r="B21" s="4"/>
      <c r="C21" s="6">
        <v>0</v>
      </c>
      <c r="D21" s="6">
        <v>0</v>
      </c>
      <c r="E21" s="6">
        <v>0</v>
      </c>
      <c r="F21" s="6">
        <v>0</v>
      </c>
      <c r="G21" s="5" t="s">
        <v>21</v>
      </c>
      <c r="H21" s="46">
        <v>0</v>
      </c>
      <c r="I21" s="5">
        <v>0</v>
      </c>
      <c r="J21" s="5">
        <v>0</v>
      </c>
      <c r="K21" s="5" t="s">
        <v>21</v>
      </c>
      <c r="L21" s="14" t="s">
        <v>21</v>
      </c>
    </row>
    <row r="22" spans="1:12" x14ac:dyDescent="0.25">
      <c r="A22" s="13" t="s">
        <v>35</v>
      </c>
      <c r="B22" s="4"/>
      <c r="C22" s="6">
        <v>0</v>
      </c>
      <c r="D22" s="6">
        <v>0</v>
      </c>
      <c r="E22" s="6">
        <v>0</v>
      </c>
      <c r="F22" s="6">
        <v>0</v>
      </c>
      <c r="G22" s="5" t="s">
        <v>21</v>
      </c>
      <c r="H22" s="46">
        <v>0</v>
      </c>
      <c r="I22" s="5">
        <v>0</v>
      </c>
      <c r="J22" s="5">
        <v>0</v>
      </c>
      <c r="K22" s="5" t="s">
        <v>21</v>
      </c>
      <c r="L22" s="14" t="s">
        <v>21</v>
      </c>
    </row>
    <row r="23" spans="1:12" ht="15.75" thickBot="1" x14ac:dyDescent="0.3">
      <c r="A23" s="15" t="s">
        <v>36</v>
      </c>
      <c r="B23" s="16"/>
      <c r="C23" s="17">
        <v>0</v>
      </c>
      <c r="D23" s="17">
        <v>0</v>
      </c>
      <c r="E23" s="17">
        <v>0</v>
      </c>
      <c r="F23" s="17">
        <v>0</v>
      </c>
      <c r="G23" s="18" t="s">
        <v>21</v>
      </c>
      <c r="H23" s="47">
        <v>0</v>
      </c>
      <c r="I23" s="18">
        <v>0</v>
      </c>
      <c r="J23" s="18">
        <v>0</v>
      </c>
      <c r="K23" s="18" t="s">
        <v>21</v>
      </c>
      <c r="L23" s="19" t="s">
        <v>21</v>
      </c>
    </row>
    <row r="25" spans="1:12" x14ac:dyDescent="0.25">
      <c r="A25" s="21"/>
      <c r="L25">
        <f>L6/I6</f>
        <v>1.3320346689217639E-5</v>
      </c>
    </row>
    <row r="27" spans="1:12" ht="15.75" thickBot="1" x14ac:dyDescent="0.3"/>
    <row r="28" spans="1:12" ht="30" x14ac:dyDescent="0.25">
      <c r="B28" s="80" t="s">
        <v>96</v>
      </c>
      <c r="C28" s="22" t="s">
        <v>97</v>
      </c>
      <c r="D28" s="22" t="s">
        <v>98</v>
      </c>
      <c r="E28" s="23" t="s">
        <v>99</v>
      </c>
      <c r="F28" s="22" t="s">
        <v>101</v>
      </c>
    </row>
    <row r="29" spans="1:12" ht="30.75" thickBot="1" x14ac:dyDescent="0.3">
      <c r="B29" s="81"/>
      <c r="C29" s="25"/>
      <c r="D29" s="25"/>
      <c r="E29" s="24" t="s">
        <v>100</v>
      </c>
      <c r="F29" s="25"/>
    </row>
    <row r="30" spans="1:12" ht="30.75" customHeight="1" thickBot="1" x14ac:dyDescent="0.3">
      <c r="B30" s="25" t="s">
        <v>3</v>
      </c>
      <c r="C30" s="26" t="s">
        <v>102</v>
      </c>
      <c r="D30" s="29">
        <f>E6/I6</f>
        <v>2.617958437307748</v>
      </c>
      <c r="E30" s="29">
        <v>2.5539999999999998</v>
      </c>
      <c r="F30" s="29">
        <v>0</v>
      </c>
      <c r="H30">
        <v>0</v>
      </c>
    </row>
    <row r="31" spans="1:12" ht="30.75" customHeight="1" thickBot="1" x14ac:dyDescent="0.3">
      <c r="B31" s="25" t="s">
        <v>4</v>
      </c>
      <c r="C31" s="26" t="s">
        <v>103</v>
      </c>
      <c r="D31" s="29">
        <f>SUM(D6,F6,G6)*0.1/I6</f>
        <v>1.106040609381737</v>
      </c>
      <c r="E31" s="29">
        <v>1.08</v>
      </c>
      <c r="F31" s="29">
        <v>0</v>
      </c>
      <c r="H31">
        <v>0</v>
      </c>
    </row>
    <row r="32" spans="1:12" ht="30.75" customHeight="1" thickBot="1" x14ac:dyDescent="0.3">
      <c r="B32" s="25" t="s">
        <v>1</v>
      </c>
      <c r="C32" s="26" t="s">
        <v>103</v>
      </c>
      <c r="D32" s="29">
        <f>C6/I6</f>
        <v>1.6100112006907572</v>
      </c>
      <c r="E32" s="29">
        <v>2.5499999999999998</v>
      </c>
      <c r="F32" s="29">
        <v>0</v>
      </c>
      <c r="H32">
        <v>0</v>
      </c>
    </row>
    <row r="33" spans="2:9" ht="30.75" customHeight="1" thickBot="1" x14ac:dyDescent="0.3">
      <c r="B33" s="80" t="s">
        <v>104</v>
      </c>
      <c r="C33" s="26" t="s">
        <v>103</v>
      </c>
      <c r="D33" s="29">
        <v>45.67</v>
      </c>
      <c r="E33" s="29">
        <v>0</v>
      </c>
      <c r="F33" s="29">
        <v>0</v>
      </c>
      <c r="H33" s="49">
        <v>0</v>
      </c>
    </row>
    <row r="34" spans="2:9" ht="30.75" customHeight="1" thickBot="1" x14ac:dyDescent="0.3">
      <c r="B34" s="81"/>
      <c r="C34" s="26" t="s">
        <v>105</v>
      </c>
      <c r="D34" s="29">
        <v>97.76</v>
      </c>
      <c r="E34" s="29">
        <v>0</v>
      </c>
      <c r="F34" s="29">
        <v>0</v>
      </c>
      <c r="H34" s="49">
        <v>0</v>
      </c>
    </row>
    <row r="35" spans="2:9" ht="30.75" customHeight="1" thickBot="1" x14ac:dyDescent="0.3">
      <c r="B35" s="80" t="s">
        <v>106</v>
      </c>
      <c r="C35" s="26" t="s">
        <v>107</v>
      </c>
      <c r="D35" s="29">
        <v>718.63</v>
      </c>
      <c r="E35" s="29">
        <v>0</v>
      </c>
      <c r="F35" s="29">
        <v>0</v>
      </c>
      <c r="H35" s="49">
        <v>0</v>
      </c>
    </row>
    <row r="36" spans="2:9" ht="30.75" customHeight="1" thickBot="1" x14ac:dyDescent="0.3">
      <c r="B36" s="81"/>
      <c r="C36" s="26" t="s">
        <v>108</v>
      </c>
      <c r="D36" s="29">
        <v>132.41</v>
      </c>
      <c r="E36" s="29">
        <v>0</v>
      </c>
      <c r="F36" s="29">
        <v>0</v>
      </c>
      <c r="H36" s="49">
        <v>0</v>
      </c>
    </row>
    <row r="37" spans="2:9" ht="30.75" customHeight="1" thickBot="1" x14ac:dyDescent="0.3">
      <c r="B37" s="25" t="s">
        <v>109</v>
      </c>
      <c r="C37" s="26" t="s">
        <v>108</v>
      </c>
      <c r="D37" s="29">
        <v>0.32</v>
      </c>
      <c r="E37" s="30">
        <f>D37+H37</f>
        <v>0.35098627995486897</v>
      </c>
      <c r="F37" s="29">
        <f>(E37-D37)/D37*100</f>
        <v>9.6832124858965507</v>
      </c>
      <c r="H37">
        <f>G54/I6</f>
        <v>3.0986279954868981E-2</v>
      </c>
    </row>
    <row r="38" spans="2:9" ht="30.75" customHeight="1" thickBot="1" x14ac:dyDescent="0.3">
      <c r="B38" s="27" t="s">
        <v>110</v>
      </c>
      <c r="C38" s="26" t="s">
        <v>111</v>
      </c>
      <c r="D38" s="30">
        <v>0</v>
      </c>
      <c r="E38" s="30">
        <v>8.2100000000000009</v>
      </c>
      <c r="F38" s="31" t="s">
        <v>112</v>
      </c>
    </row>
    <row r="39" spans="2:9" ht="30.75" customHeight="1" thickBot="1" x14ac:dyDescent="0.3">
      <c r="B39" s="27" t="s">
        <v>113</v>
      </c>
      <c r="C39" s="26" t="s">
        <v>114</v>
      </c>
      <c r="D39" s="30">
        <v>0</v>
      </c>
      <c r="E39" s="30">
        <f>F54/I6</f>
        <v>8.4881452125831092E-2</v>
      </c>
      <c r="F39" s="31" t="s">
        <v>112</v>
      </c>
    </row>
    <row r="40" spans="2:9" ht="30.75" customHeight="1" thickBot="1" x14ac:dyDescent="0.3">
      <c r="B40" s="27" t="s">
        <v>115</v>
      </c>
      <c r="C40" s="26" t="s">
        <v>116</v>
      </c>
      <c r="D40" s="30">
        <v>5.7565000000000003E-4</v>
      </c>
      <c r="E40" s="30">
        <f>H54/20/I6/8000+D40</f>
        <v>5.7852180297894129E-4</v>
      </c>
      <c r="F40" s="29">
        <f>(E40-D40)/D40*100</f>
        <v>0.49888004498241167</v>
      </c>
    </row>
    <row r="41" spans="2:9" ht="42" customHeight="1" thickBot="1" x14ac:dyDescent="0.3">
      <c r="B41" s="27" t="s">
        <v>118</v>
      </c>
      <c r="C41" s="26" t="s">
        <v>119</v>
      </c>
      <c r="D41" s="30" t="s">
        <v>120</v>
      </c>
      <c r="E41" s="30">
        <f>I54/I6/8000</f>
        <v>1.8540960433084309E-7</v>
      </c>
      <c r="F41" s="29" t="s">
        <v>117</v>
      </c>
    </row>
    <row r="44" spans="2:9" ht="15.75" thickBot="1" x14ac:dyDescent="0.3"/>
    <row r="45" spans="2:9" x14ac:dyDescent="0.25">
      <c r="B45" s="72" t="s">
        <v>144</v>
      </c>
      <c r="C45" s="73"/>
      <c r="D45" s="77" t="s">
        <v>145</v>
      </c>
      <c r="E45" s="78"/>
      <c r="F45" s="78"/>
      <c r="G45" s="78"/>
      <c r="H45" s="78"/>
      <c r="I45" s="79"/>
    </row>
    <row r="46" spans="2:9" ht="30" x14ac:dyDescent="0.25">
      <c r="B46" s="35" t="s">
        <v>121</v>
      </c>
      <c r="C46" s="36">
        <f>H6/3600</f>
        <v>3.809149525</v>
      </c>
      <c r="D46" s="74"/>
      <c r="E46" s="76"/>
      <c r="F46" s="86" t="s">
        <v>122</v>
      </c>
      <c r="G46" s="87"/>
      <c r="H46" s="82" t="s">
        <v>123</v>
      </c>
      <c r="I46" s="95" t="s">
        <v>124</v>
      </c>
    </row>
    <row r="47" spans="2:9" ht="30" customHeight="1" x14ac:dyDescent="0.25">
      <c r="B47" s="35" t="s">
        <v>125</v>
      </c>
      <c r="C47" s="36">
        <v>40</v>
      </c>
      <c r="D47" s="74"/>
      <c r="E47" s="76"/>
      <c r="F47" s="88"/>
      <c r="G47" s="89"/>
      <c r="H47" s="82"/>
      <c r="I47" s="95"/>
    </row>
    <row r="48" spans="2:9" ht="30" customHeight="1" x14ac:dyDescent="0.25">
      <c r="B48" s="35" t="s">
        <v>126</v>
      </c>
      <c r="C48" s="36">
        <v>5175</v>
      </c>
      <c r="D48" s="74"/>
      <c r="E48" s="76"/>
      <c r="F48" s="88"/>
      <c r="G48" s="89"/>
      <c r="H48" s="82"/>
      <c r="I48" s="95"/>
    </row>
    <row r="49" spans="2:9" ht="30" customHeight="1" x14ac:dyDescent="0.25">
      <c r="B49" s="35" t="s">
        <v>127</v>
      </c>
      <c r="C49" s="36" t="s">
        <v>128</v>
      </c>
      <c r="D49" s="74"/>
      <c r="E49" s="76"/>
      <c r="F49" s="88"/>
      <c r="G49" s="89"/>
      <c r="H49" s="82"/>
      <c r="I49" s="95"/>
    </row>
    <row r="50" spans="2:9" x14ac:dyDescent="0.25">
      <c r="B50" s="37" t="s">
        <v>129</v>
      </c>
      <c r="C50" s="36">
        <v>5</v>
      </c>
      <c r="D50" s="74"/>
      <c r="E50" s="76"/>
      <c r="F50" s="88"/>
      <c r="G50" s="89"/>
      <c r="H50" s="82"/>
      <c r="I50" s="95"/>
    </row>
    <row r="51" spans="2:9" x14ac:dyDescent="0.25">
      <c r="B51" s="37" t="s">
        <v>130</v>
      </c>
      <c r="C51" s="34">
        <v>5.07</v>
      </c>
      <c r="D51" s="75"/>
      <c r="E51" s="76"/>
      <c r="F51" s="88"/>
      <c r="G51" s="89"/>
      <c r="H51" s="82"/>
      <c r="I51" s="95"/>
    </row>
    <row r="52" spans="2:9" x14ac:dyDescent="0.25">
      <c r="B52" s="37" t="s">
        <v>131</v>
      </c>
      <c r="C52" s="33">
        <v>10457.164049944369</v>
      </c>
      <c r="D52" s="74"/>
      <c r="E52" s="76"/>
      <c r="F52" s="90"/>
      <c r="G52" s="91"/>
      <c r="H52" s="82"/>
      <c r="I52" s="95"/>
    </row>
    <row r="53" spans="2:9" ht="30" x14ac:dyDescent="0.25">
      <c r="B53" s="43" t="s">
        <v>132</v>
      </c>
      <c r="C53" s="42" t="s">
        <v>133</v>
      </c>
      <c r="D53" s="48" t="s">
        <v>134</v>
      </c>
      <c r="E53" s="40" t="s">
        <v>135</v>
      </c>
      <c r="F53" s="40" t="s">
        <v>148</v>
      </c>
      <c r="G53" s="40" t="s">
        <v>136</v>
      </c>
      <c r="H53" s="40" t="s">
        <v>137</v>
      </c>
      <c r="I53" s="39" t="s">
        <v>138</v>
      </c>
    </row>
    <row r="54" spans="2:9" x14ac:dyDescent="0.25">
      <c r="B54" s="34" t="s">
        <v>141</v>
      </c>
      <c r="C54" s="38">
        <v>0.19980000000000001</v>
      </c>
      <c r="D54" s="34" t="s">
        <v>140</v>
      </c>
      <c r="E54" s="34">
        <v>11943.67</v>
      </c>
      <c r="F54" s="92">
        <v>3358</v>
      </c>
      <c r="G54" s="82">
        <v>1225.8499999999999</v>
      </c>
      <c r="H54" s="83">
        <v>18177.849999999999</v>
      </c>
      <c r="I54" s="83">
        <v>58.68</v>
      </c>
    </row>
    <row r="55" spans="2:9" x14ac:dyDescent="0.25">
      <c r="B55" s="34" t="s">
        <v>140</v>
      </c>
      <c r="C55" s="38">
        <v>0.84179999999999999</v>
      </c>
      <c r="D55" s="34" t="s">
        <v>139</v>
      </c>
      <c r="E55" s="34">
        <v>116.33</v>
      </c>
      <c r="F55" s="93"/>
      <c r="G55" s="82"/>
      <c r="H55" s="84"/>
      <c r="I55" s="84"/>
    </row>
    <row r="56" spans="2:9" x14ac:dyDescent="0.25">
      <c r="B56" s="34" t="s">
        <v>139</v>
      </c>
      <c r="C56" s="38">
        <v>84.049599999999998</v>
      </c>
      <c r="D56" s="34" t="s">
        <v>142</v>
      </c>
      <c r="E56" s="34">
        <v>15670.13</v>
      </c>
      <c r="F56" s="93"/>
      <c r="G56" s="82"/>
      <c r="H56" s="84"/>
      <c r="I56" s="84"/>
    </row>
    <row r="57" spans="2:9" x14ac:dyDescent="0.25">
      <c r="B57" s="34" t="s">
        <v>142</v>
      </c>
      <c r="C57" s="38">
        <v>2.0000000000000001E-4</v>
      </c>
      <c r="D57" s="34" t="s">
        <v>143</v>
      </c>
      <c r="E57" s="34">
        <v>554632.6</v>
      </c>
      <c r="F57" s="93"/>
      <c r="G57" s="82"/>
      <c r="H57" s="84"/>
      <c r="I57" s="84"/>
    </row>
    <row r="58" spans="2:9" x14ac:dyDescent="0.25">
      <c r="B58" s="34" t="s">
        <v>146</v>
      </c>
      <c r="C58" s="38">
        <v>12.3855</v>
      </c>
      <c r="D58" s="34" t="s">
        <v>141</v>
      </c>
      <c r="E58" s="34">
        <v>0.14000000000000001</v>
      </c>
      <c r="F58" s="93"/>
      <c r="G58" s="82"/>
      <c r="H58" s="84"/>
      <c r="I58" s="84"/>
    </row>
    <row r="59" spans="2:9" x14ac:dyDescent="0.25">
      <c r="B59" s="34" t="s">
        <v>147</v>
      </c>
      <c r="C59" s="38">
        <v>2.5230999999999999</v>
      </c>
      <c r="D59" s="34" t="s">
        <v>146</v>
      </c>
      <c r="E59" s="34">
        <v>8.5</v>
      </c>
      <c r="F59" s="93"/>
      <c r="G59" s="82"/>
      <c r="H59" s="84"/>
      <c r="I59" s="84"/>
    </row>
    <row r="60" spans="2:9" x14ac:dyDescent="0.25">
      <c r="B60" s="41"/>
      <c r="C60" s="41"/>
      <c r="D60" s="34" t="s">
        <v>147</v>
      </c>
      <c r="E60" s="34">
        <v>1.73</v>
      </c>
      <c r="F60" s="94"/>
      <c r="G60" s="82"/>
      <c r="H60" s="85"/>
      <c r="I60" s="85"/>
    </row>
  </sheetData>
  <mergeCells count="14">
    <mergeCell ref="G54:G60"/>
    <mergeCell ref="H54:H60"/>
    <mergeCell ref="I54:I60"/>
    <mergeCell ref="F46:G52"/>
    <mergeCell ref="F54:F60"/>
    <mergeCell ref="H46:H52"/>
    <mergeCell ref="I46:I52"/>
    <mergeCell ref="B45:C45"/>
    <mergeCell ref="D46:D52"/>
    <mergeCell ref="E46:E52"/>
    <mergeCell ref="D45:I45"/>
    <mergeCell ref="B28:B29"/>
    <mergeCell ref="B33:B34"/>
    <mergeCell ref="B35:B36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70" zoomScaleNormal="70" workbookViewId="0">
      <selection activeCell="J39" sqref="J39"/>
    </sheetView>
  </sheetViews>
  <sheetFormatPr defaultRowHeight="15" x14ac:dyDescent="0.25"/>
  <cols>
    <col min="1" max="1" width="37.42578125" style="32" bestFit="1" customWidth="1"/>
    <col min="2" max="2" width="37.5703125" style="32" bestFit="1" customWidth="1"/>
    <col min="3" max="3" width="20.7109375" style="32" bestFit="1" customWidth="1"/>
    <col min="4" max="4" width="18.7109375" style="32" bestFit="1" customWidth="1"/>
    <col min="5" max="5" width="22.85546875" style="32" bestFit="1" customWidth="1"/>
    <col min="6" max="7" width="25.85546875" style="32" bestFit="1" customWidth="1"/>
    <col min="8" max="8" width="13.85546875" style="32" bestFit="1" customWidth="1"/>
    <col min="9" max="9" width="16.7109375" style="32" bestFit="1" customWidth="1"/>
    <col min="10" max="10" width="19.140625" style="32" bestFit="1" customWidth="1"/>
    <col min="11" max="16384" width="9.140625" style="32"/>
  </cols>
  <sheetData>
    <row r="1" spans="1:10" x14ac:dyDescent="0.25">
      <c r="A1" s="7"/>
      <c r="B1" s="8" t="s">
        <v>0</v>
      </c>
      <c r="C1" s="9">
        <v>12</v>
      </c>
      <c r="D1" s="9">
        <v>24</v>
      </c>
      <c r="E1" s="9" t="s">
        <v>149</v>
      </c>
      <c r="F1" s="9" t="s">
        <v>3</v>
      </c>
      <c r="G1" s="9" t="s">
        <v>150</v>
      </c>
      <c r="H1" s="9" t="s">
        <v>151</v>
      </c>
      <c r="I1" s="9" t="s">
        <v>10</v>
      </c>
      <c r="J1" s="10" t="s">
        <v>152</v>
      </c>
    </row>
    <row r="2" spans="1:10" x14ac:dyDescent="0.25">
      <c r="A2" s="11"/>
      <c r="B2" s="41"/>
      <c r="C2" s="41"/>
      <c r="D2" s="41"/>
      <c r="E2" s="41"/>
      <c r="F2" s="41"/>
      <c r="G2" s="41"/>
      <c r="H2" s="41"/>
      <c r="I2" s="41"/>
      <c r="J2" s="12"/>
    </row>
    <row r="3" spans="1:10" x14ac:dyDescent="0.25">
      <c r="A3" s="13" t="s">
        <v>11</v>
      </c>
      <c r="B3" s="4" t="s">
        <v>12</v>
      </c>
      <c r="C3" s="6">
        <v>200</v>
      </c>
      <c r="D3" s="5">
        <v>25</v>
      </c>
      <c r="E3" s="6">
        <v>40</v>
      </c>
      <c r="F3" s="6">
        <v>96.66</v>
      </c>
      <c r="G3" s="5">
        <v>25.885307999999998</v>
      </c>
      <c r="H3" s="6">
        <v>180</v>
      </c>
      <c r="I3" s="5">
        <v>83.646073999999999</v>
      </c>
      <c r="J3" s="14">
        <v>83.646073999999999</v>
      </c>
    </row>
    <row r="4" spans="1:10" x14ac:dyDescent="0.25">
      <c r="A4" s="13" t="s">
        <v>13</v>
      </c>
      <c r="B4" s="4" t="s">
        <v>14</v>
      </c>
      <c r="C4" s="6">
        <v>7500</v>
      </c>
      <c r="D4" s="5">
        <v>5175</v>
      </c>
      <c r="E4" s="6">
        <v>5600</v>
      </c>
      <c r="F4" s="6">
        <v>5515.81</v>
      </c>
      <c r="G4" s="5">
        <v>110</v>
      </c>
      <c r="H4" s="6">
        <v>6000</v>
      </c>
      <c r="I4" s="5">
        <v>150</v>
      </c>
      <c r="J4" s="14">
        <v>150</v>
      </c>
    </row>
    <row r="5" spans="1:10" x14ac:dyDescent="0.25">
      <c r="A5" s="13" t="s">
        <v>15</v>
      </c>
      <c r="B5" s="4" t="s">
        <v>16</v>
      </c>
      <c r="C5" s="6">
        <v>20000</v>
      </c>
      <c r="D5" s="5">
        <v>1228.7194039999999</v>
      </c>
      <c r="E5" s="6">
        <v>138</v>
      </c>
      <c r="F5" s="6">
        <v>1000</v>
      </c>
      <c r="G5" s="5">
        <v>2061.5662809999999</v>
      </c>
      <c r="H5" s="6">
        <v>1000</v>
      </c>
      <c r="I5" s="5">
        <v>2.3958E-2</v>
      </c>
      <c r="J5" s="14">
        <v>1022.8182880000001</v>
      </c>
    </row>
    <row r="6" spans="1:10" x14ac:dyDescent="0.25">
      <c r="A6" s="13" t="s">
        <v>17</v>
      </c>
      <c r="B6" s="4" t="s">
        <v>18</v>
      </c>
      <c r="C6" s="5">
        <v>360302.00958299998</v>
      </c>
      <c r="D6" s="5">
        <v>13296.730901000001</v>
      </c>
      <c r="E6" s="5">
        <v>108753.2322</v>
      </c>
      <c r="F6" s="5">
        <v>31800.650023999999</v>
      </c>
      <c r="G6" s="5">
        <v>87903.551168000005</v>
      </c>
      <c r="H6" s="5">
        <v>18015.28</v>
      </c>
      <c r="I6" s="5">
        <v>1.463422</v>
      </c>
      <c r="J6" s="14">
        <v>18426.357844999999</v>
      </c>
    </row>
    <row r="7" spans="1:10" x14ac:dyDescent="0.25">
      <c r="A7" s="13" t="s">
        <v>19</v>
      </c>
      <c r="B7" s="4"/>
      <c r="C7" s="6">
        <v>0</v>
      </c>
      <c r="D7" s="5">
        <v>1.4581999999999999E-2</v>
      </c>
      <c r="E7" s="6">
        <v>0</v>
      </c>
      <c r="F7" s="6">
        <v>0</v>
      </c>
      <c r="G7" s="5">
        <v>2.5000000000000001E-5</v>
      </c>
      <c r="H7" s="6">
        <v>0</v>
      </c>
      <c r="I7" s="5">
        <v>0</v>
      </c>
      <c r="J7" s="14">
        <v>0</v>
      </c>
    </row>
    <row r="8" spans="1:10" x14ac:dyDescent="0.25">
      <c r="A8" s="13" t="s">
        <v>20</v>
      </c>
      <c r="B8" s="4"/>
      <c r="C8" s="5" t="s">
        <v>21</v>
      </c>
      <c r="D8" s="5" t="s">
        <v>21</v>
      </c>
      <c r="E8" s="5" t="s">
        <v>21</v>
      </c>
      <c r="F8" s="5" t="s">
        <v>21</v>
      </c>
      <c r="G8" s="5" t="s">
        <v>21</v>
      </c>
      <c r="H8" s="6">
        <v>0</v>
      </c>
      <c r="I8" s="5">
        <v>1</v>
      </c>
      <c r="J8" s="14">
        <v>0</v>
      </c>
    </row>
    <row r="9" spans="1:10" x14ac:dyDescent="0.25">
      <c r="A9" s="13" t="s">
        <v>22</v>
      </c>
      <c r="B9" s="4"/>
      <c r="C9" s="6">
        <v>0</v>
      </c>
      <c r="D9" s="5">
        <v>1.8950999999999999E-2</v>
      </c>
      <c r="E9" s="6">
        <v>0</v>
      </c>
      <c r="F9" s="6">
        <v>0</v>
      </c>
      <c r="G9" s="5">
        <v>0.98280000000000001</v>
      </c>
      <c r="H9" s="6">
        <v>0</v>
      </c>
      <c r="I9" s="5">
        <v>0</v>
      </c>
      <c r="J9" s="14">
        <v>0</v>
      </c>
    </row>
    <row r="10" spans="1:10" x14ac:dyDescent="0.25">
      <c r="A10" s="13" t="s">
        <v>23</v>
      </c>
      <c r="B10" s="4"/>
      <c r="C10" s="6">
        <v>0</v>
      </c>
      <c r="D10" s="5">
        <v>0</v>
      </c>
      <c r="E10" s="6">
        <v>0</v>
      </c>
      <c r="F10" s="6">
        <v>0</v>
      </c>
      <c r="G10" s="5">
        <v>2.5900000000000001E-4</v>
      </c>
      <c r="H10" s="6">
        <v>0</v>
      </c>
      <c r="I10" s="5">
        <v>0</v>
      </c>
      <c r="J10" s="14">
        <v>0</v>
      </c>
    </row>
    <row r="11" spans="1:10" x14ac:dyDescent="0.25">
      <c r="A11" s="13" t="s">
        <v>24</v>
      </c>
      <c r="B11" s="4"/>
      <c r="C11" s="6">
        <v>0</v>
      </c>
      <c r="D11" s="5">
        <v>0.83130300000000001</v>
      </c>
      <c r="E11" s="6">
        <v>0</v>
      </c>
      <c r="F11" s="6">
        <v>0</v>
      </c>
      <c r="G11" s="5">
        <v>3.9309999999999996E-3</v>
      </c>
      <c r="H11" s="6">
        <v>0</v>
      </c>
      <c r="I11" s="5">
        <v>0</v>
      </c>
      <c r="J11" s="14">
        <v>0</v>
      </c>
    </row>
    <row r="12" spans="1:10" x14ac:dyDescent="0.25">
      <c r="A12" s="13" t="s">
        <v>25</v>
      </c>
      <c r="B12" s="4"/>
      <c r="C12" s="6">
        <v>1</v>
      </c>
      <c r="D12" s="5">
        <v>1.9999999999999999E-6</v>
      </c>
      <c r="E12" s="6">
        <v>0</v>
      </c>
      <c r="F12" s="6">
        <v>0</v>
      </c>
      <c r="G12" s="5">
        <v>1.24E-2</v>
      </c>
      <c r="H12" s="6">
        <v>1</v>
      </c>
      <c r="I12" s="5">
        <v>0</v>
      </c>
      <c r="J12" s="14">
        <v>1</v>
      </c>
    </row>
    <row r="13" spans="1:10" x14ac:dyDescent="0.25">
      <c r="A13" s="13" t="s">
        <v>26</v>
      </c>
      <c r="B13" s="4"/>
      <c r="C13" s="6">
        <v>0</v>
      </c>
      <c r="D13" s="5">
        <v>0</v>
      </c>
      <c r="E13" s="6">
        <v>0</v>
      </c>
      <c r="F13" s="6">
        <v>4.4045000000000001E-2</v>
      </c>
      <c r="G13" s="5">
        <v>1.5E-5</v>
      </c>
      <c r="H13" s="6">
        <v>0</v>
      </c>
      <c r="I13" s="5">
        <v>0</v>
      </c>
      <c r="J13" s="14">
        <v>0</v>
      </c>
    </row>
    <row r="14" spans="1:10" x14ac:dyDescent="0.25">
      <c r="A14" s="13" t="s">
        <v>27</v>
      </c>
      <c r="B14" s="4"/>
      <c r="C14" s="6">
        <v>0</v>
      </c>
      <c r="D14" s="5">
        <v>0</v>
      </c>
      <c r="E14" s="6">
        <v>0</v>
      </c>
      <c r="F14" s="6">
        <v>0.955955</v>
      </c>
      <c r="G14" s="5">
        <v>0</v>
      </c>
      <c r="H14" s="6">
        <v>0</v>
      </c>
      <c r="I14" s="5">
        <v>0</v>
      </c>
      <c r="J14" s="14">
        <v>0</v>
      </c>
    </row>
    <row r="15" spans="1:10" x14ac:dyDescent="0.25">
      <c r="A15" s="13" t="s">
        <v>28</v>
      </c>
      <c r="B15" s="4"/>
      <c r="C15" s="6">
        <v>0</v>
      </c>
      <c r="D15" s="5">
        <v>0</v>
      </c>
      <c r="E15" s="6">
        <v>0</v>
      </c>
      <c r="F15" s="6">
        <v>0</v>
      </c>
      <c r="G15" s="5">
        <v>9.9999999999999995E-7</v>
      </c>
      <c r="H15" s="6">
        <v>0</v>
      </c>
      <c r="I15" s="5">
        <v>0</v>
      </c>
      <c r="J15" s="14">
        <v>0</v>
      </c>
    </row>
    <row r="16" spans="1:10" x14ac:dyDescent="0.25">
      <c r="A16" s="13" t="s">
        <v>29</v>
      </c>
      <c r="B16" s="4"/>
      <c r="C16" s="6">
        <v>0</v>
      </c>
      <c r="D16" s="5">
        <v>0</v>
      </c>
      <c r="E16" s="6">
        <v>0</v>
      </c>
      <c r="F16" s="6">
        <v>0</v>
      </c>
      <c r="G16" s="5">
        <v>0</v>
      </c>
      <c r="H16" s="5" t="s">
        <v>21</v>
      </c>
      <c r="I16" s="5" t="s">
        <v>21</v>
      </c>
      <c r="J16" s="14" t="s">
        <v>21</v>
      </c>
    </row>
    <row r="17" spans="1:10" x14ac:dyDescent="0.25">
      <c r="A17" s="13" t="s">
        <v>30</v>
      </c>
      <c r="B17" s="4"/>
      <c r="C17" s="6">
        <v>0</v>
      </c>
      <c r="D17" s="5">
        <v>0</v>
      </c>
      <c r="E17" s="6">
        <v>0</v>
      </c>
      <c r="F17" s="6">
        <v>0</v>
      </c>
      <c r="G17" s="5">
        <v>0</v>
      </c>
      <c r="H17" s="6">
        <v>0</v>
      </c>
      <c r="I17" s="5">
        <v>0</v>
      </c>
      <c r="J17" s="14">
        <v>0</v>
      </c>
    </row>
    <row r="18" spans="1:10" x14ac:dyDescent="0.25">
      <c r="A18" s="13" t="s">
        <v>31</v>
      </c>
      <c r="B18" s="4"/>
      <c r="C18" s="6">
        <v>0</v>
      </c>
      <c r="D18" s="5">
        <v>0.122997</v>
      </c>
      <c r="E18" s="6">
        <v>0</v>
      </c>
      <c r="F18" s="6">
        <v>0</v>
      </c>
      <c r="G18" s="5">
        <v>5.6999999999999998E-4</v>
      </c>
      <c r="H18" s="6">
        <v>0</v>
      </c>
      <c r="I18" s="5">
        <v>0</v>
      </c>
      <c r="J18" s="14">
        <v>0</v>
      </c>
    </row>
    <row r="19" spans="1:10" x14ac:dyDescent="0.25">
      <c r="A19" s="13" t="s">
        <v>32</v>
      </c>
      <c r="B19" s="4"/>
      <c r="C19" s="6">
        <v>0</v>
      </c>
      <c r="D19" s="5">
        <v>0</v>
      </c>
      <c r="E19" s="6">
        <v>0</v>
      </c>
      <c r="F19" s="6">
        <v>0</v>
      </c>
      <c r="G19" s="5">
        <v>0</v>
      </c>
      <c r="H19" s="5" t="s">
        <v>21</v>
      </c>
      <c r="I19" s="5" t="s">
        <v>21</v>
      </c>
      <c r="J19" s="14" t="s">
        <v>21</v>
      </c>
    </row>
    <row r="20" spans="1:10" x14ac:dyDescent="0.25">
      <c r="A20" s="13" t="s">
        <v>33</v>
      </c>
      <c r="B20" s="4"/>
      <c r="C20" s="6">
        <v>0</v>
      </c>
      <c r="D20" s="5">
        <v>1.2165E-2</v>
      </c>
      <c r="E20" s="6">
        <v>0</v>
      </c>
      <c r="F20" s="6">
        <v>0</v>
      </c>
      <c r="G20" s="5">
        <v>0</v>
      </c>
      <c r="H20" s="6">
        <v>0</v>
      </c>
      <c r="I20" s="5">
        <v>0</v>
      </c>
      <c r="J20" s="14">
        <v>0</v>
      </c>
    </row>
    <row r="21" spans="1:10" x14ac:dyDescent="0.25">
      <c r="A21" s="13" t="s">
        <v>34</v>
      </c>
      <c r="B21" s="4"/>
      <c r="C21" s="6">
        <v>0</v>
      </c>
      <c r="D21" s="5">
        <v>0</v>
      </c>
      <c r="E21" s="6">
        <v>1</v>
      </c>
      <c r="F21" s="6">
        <v>0</v>
      </c>
      <c r="G21" s="5">
        <v>0</v>
      </c>
      <c r="H21" s="5" t="s">
        <v>21</v>
      </c>
      <c r="I21" s="5" t="s">
        <v>21</v>
      </c>
      <c r="J21" s="14" t="s">
        <v>21</v>
      </c>
    </row>
    <row r="22" spans="1:10" x14ac:dyDescent="0.25">
      <c r="A22" s="13" t="s">
        <v>35</v>
      </c>
      <c r="B22" s="4"/>
      <c r="C22" s="6">
        <v>0</v>
      </c>
      <c r="D22" s="5">
        <v>0</v>
      </c>
      <c r="E22" s="6">
        <v>0</v>
      </c>
      <c r="F22" s="6">
        <v>0</v>
      </c>
      <c r="G22" s="5">
        <v>0</v>
      </c>
      <c r="H22" s="5" t="s">
        <v>21</v>
      </c>
      <c r="I22" s="5" t="s">
        <v>21</v>
      </c>
      <c r="J22" s="14" t="s">
        <v>21</v>
      </c>
    </row>
    <row r="23" spans="1:10" ht="15.75" thickBot="1" x14ac:dyDescent="0.3">
      <c r="A23" s="15" t="s">
        <v>36</v>
      </c>
      <c r="B23" s="16"/>
      <c r="C23" s="17">
        <v>0</v>
      </c>
      <c r="D23" s="18">
        <v>0</v>
      </c>
      <c r="E23" s="17">
        <v>0</v>
      </c>
      <c r="F23" s="17">
        <v>0</v>
      </c>
      <c r="G23" s="18">
        <v>0</v>
      </c>
      <c r="H23" s="18" t="s">
        <v>21</v>
      </c>
      <c r="I23" s="18" t="s">
        <v>21</v>
      </c>
      <c r="J23" s="19" t="s">
        <v>21</v>
      </c>
    </row>
    <row r="26" spans="1:10" x14ac:dyDescent="0.25">
      <c r="H26" s="51">
        <v>39690.438515921101</v>
      </c>
    </row>
    <row r="27" spans="1:10" x14ac:dyDescent="0.25">
      <c r="H27" s="51"/>
    </row>
    <row r="28" spans="1:10" ht="15.75" thickBot="1" x14ac:dyDescent="0.3">
      <c r="H28" s="51"/>
    </row>
    <row r="29" spans="1:10" x14ac:dyDescent="0.25">
      <c r="A29" s="50"/>
      <c r="B29" s="80" t="s">
        <v>96</v>
      </c>
      <c r="C29" s="22" t="s">
        <v>97</v>
      </c>
      <c r="D29" s="22" t="s">
        <v>98</v>
      </c>
      <c r="E29" s="23" t="s">
        <v>99</v>
      </c>
      <c r="F29" s="22" t="s">
        <v>101</v>
      </c>
      <c r="G29" s="50"/>
      <c r="H29" s="51"/>
      <c r="I29" s="50"/>
    </row>
    <row r="30" spans="1:10" ht="15.75" thickBot="1" x14ac:dyDescent="0.3">
      <c r="A30" s="50"/>
      <c r="B30" s="81"/>
      <c r="C30" s="25"/>
      <c r="D30" s="25"/>
      <c r="E30" s="24" t="s">
        <v>100</v>
      </c>
      <c r="F30" s="25"/>
      <c r="G30" s="50"/>
      <c r="H30" s="51"/>
      <c r="I30" s="50"/>
    </row>
    <row r="31" spans="1:10" ht="15.75" thickBot="1" x14ac:dyDescent="0.3">
      <c r="A31" s="50"/>
      <c r="B31" s="25" t="s">
        <v>3</v>
      </c>
      <c r="C31" s="26" t="s">
        <v>102</v>
      </c>
      <c r="D31" s="29">
        <f>F6/H26</f>
        <v>0.80121689789957207</v>
      </c>
      <c r="E31" s="29">
        <f>D31</f>
        <v>0.80121689789957207</v>
      </c>
      <c r="F31" s="29">
        <v>0</v>
      </c>
      <c r="G31" s="50"/>
      <c r="H31" s="51">
        <v>0</v>
      </c>
      <c r="I31" s="50"/>
    </row>
    <row r="32" spans="1:10" ht="15.75" thickBot="1" x14ac:dyDescent="0.3">
      <c r="A32" s="50"/>
      <c r="B32" s="25" t="s">
        <v>4</v>
      </c>
      <c r="C32" s="26" t="s">
        <v>103</v>
      </c>
      <c r="D32" s="29">
        <f>SUM(C6,H6,J6)*0.1/H26</f>
        <v>0.99959502152855662</v>
      </c>
      <c r="E32" s="29">
        <f t="shared" ref="E32:E33" si="0">D32</f>
        <v>0.99959502152855662</v>
      </c>
      <c r="F32" s="29">
        <v>0</v>
      </c>
      <c r="G32" s="50"/>
      <c r="H32" s="51">
        <v>0</v>
      </c>
      <c r="I32" s="50"/>
    </row>
    <row r="33" spans="1:9" ht="15.75" thickBot="1" x14ac:dyDescent="0.3">
      <c r="A33" s="50"/>
      <c r="B33" s="25" t="s">
        <v>149</v>
      </c>
      <c r="C33" s="26" t="s">
        <v>103</v>
      </c>
      <c r="D33" s="29">
        <f>E6/H26</f>
        <v>2.7400360456177779</v>
      </c>
      <c r="E33" s="29">
        <f t="shared" si="0"/>
        <v>2.7400360456177779</v>
      </c>
      <c r="F33" s="29">
        <v>0</v>
      </c>
      <c r="G33" s="50"/>
      <c r="H33" s="51">
        <v>0</v>
      </c>
      <c r="I33" s="50"/>
    </row>
    <row r="34" spans="1:9" ht="15.75" thickBot="1" x14ac:dyDescent="0.3">
      <c r="A34" s="50"/>
      <c r="B34" s="80" t="s">
        <v>104</v>
      </c>
      <c r="C34" s="26" t="s">
        <v>103</v>
      </c>
      <c r="D34" s="29">
        <v>45.67</v>
      </c>
      <c r="E34" s="29">
        <f>D34</f>
        <v>45.67</v>
      </c>
      <c r="F34" s="29">
        <v>0</v>
      </c>
      <c r="G34" s="50"/>
      <c r="H34" s="52">
        <v>0</v>
      </c>
      <c r="I34" s="50"/>
    </row>
    <row r="35" spans="1:9" ht="15.75" thickBot="1" x14ac:dyDescent="0.3">
      <c r="A35" s="50"/>
      <c r="B35" s="81"/>
      <c r="C35" s="26" t="s">
        <v>105</v>
      </c>
      <c r="D35" s="29">
        <v>97.76</v>
      </c>
      <c r="E35" s="29">
        <f t="shared" ref="E35:E37" si="1">D35</f>
        <v>97.76</v>
      </c>
      <c r="F35" s="29">
        <v>0</v>
      </c>
      <c r="G35" s="50"/>
      <c r="H35" s="52">
        <v>0</v>
      </c>
      <c r="I35" s="50"/>
    </row>
    <row r="36" spans="1:9" ht="15.75" thickBot="1" x14ac:dyDescent="0.3">
      <c r="A36" s="50"/>
      <c r="B36" s="80" t="s">
        <v>106</v>
      </c>
      <c r="C36" s="26" t="s">
        <v>107</v>
      </c>
      <c r="D36" s="29">
        <v>718.63</v>
      </c>
      <c r="E36" s="29">
        <f t="shared" si="1"/>
        <v>718.63</v>
      </c>
      <c r="F36" s="29">
        <v>0</v>
      </c>
      <c r="G36" s="50"/>
      <c r="H36" s="52">
        <v>0</v>
      </c>
      <c r="I36" s="50"/>
    </row>
    <row r="37" spans="1:9" ht="15.75" thickBot="1" x14ac:dyDescent="0.3">
      <c r="A37" s="50"/>
      <c r="B37" s="81"/>
      <c r="C37" s="26" t="s">
        <v>108</v>
      </c>
      <c r="D37" s="29">
        <v>132.41</v>
      </c>
      <c r="E37" s="29">
        <f t="shared" si="1"/>
        <v>132.41</v>
      </c>
      <c r="F37" s="29">
        <v>0</v>
      </c>
      <c r="G37" s="50"/>
      <c r="H37" s="52">
        <v>0</v>
      </c>
      <c r="I37" s="50"/>
    </row>
    <row r="38" spans="1:9" ht="15.75" thickBot="1" x14ac:dyDescent="0.3">
      <c r="A38" s="50"/>
      <c r="B38" s="25" t="s">
        <v>109</v>
      </c>
      <c r="C38" s="26" t="s">
        <v>108</v>
      </c>
      <c r="D38" s="29">
        <v>0.32</v>
      </c>
      <c r="E38" s="30">
        <f>G55/H26+D38</f>
        <v>0.35444154438988251</v>
      </c>
      <c r="F38" s="29">
        <f>(E38-D38)/D38*100</f>
        <v>10.762982621838283</v>
      </c>
      <c r="G38" s="50"/>
      <c r="H38" s="51" t="e">
        <f>G55/I7</f>
        <v>#DIV/0!</v>
      </c>
      <c r="I38" s="50"/>
    </row>
    <row r="39" spans="1:9" ht="19.5" thickBot="1" x14ac:dyDescent="0.3">
      <c r="A39" s="50"/>
      <c r="B39" s="27" t="s">
        <v>110</v>
      </c>
      <c r="C39" s="26" t="s">
        <v>111</v>
      </c>
      <c r="D39" s="30">
        <v>0</v>
      </c>
      <c r="E39" s="30">
        <v>8.2100000000000009</v>
      </c>
      <c r="F39" s="31" t="s">
        <v>112</v>
      </c>
      <c r="G39" s="50"/>
      <c r="H39" s="51"/>
      <c r="I39" s="50"/>
    </row>
    <row r="40" spans="1:9" ht="19.5" thickBot="1" x14ac:dyDescent="0.3">
      <c r="A40" s="50"/>
      <c r="B40" s="27" t="s">
        <v>113</v>
      </c>
      <c r="C40" s="26" t="s">
        <v>114</v>
      </c>
      <c r="D40" s="30">
        <v>0</v>
      </c>
      <c r="E40" s="30">
        <f>F55/H26</f>
        <v>5.379129281082605E-2</v>
      </c>
      <c r="F40" s="31" t="s">
        <v>112</v>
      </c>
      <c r="G40" s="50"/>
      <c r="H40" s="51"/>
      <c r="I40" s="50"/>
    </row>
    <row r="41" spans="1:9" ht="15.75" thickBot="1" x14ac:dyDescent="0.3">
      <c r="A41" s="50"/>
      <c r="B41" s="27" t="s">
        <v>115</v>
      </c>
      <c r="C41" s="26" t="s">
        <v>116</v>
      </c>
      <c r="D41" s="30">
        <v>5.7565000000000003E-4</v>
      </c>
      <c r="E41" s="30">
        <f>H55/20/H26/8000+D41</f>
        <v>5.809549615442153E-4</v>
      </c>
      <c r="F41" s="29">
        <f>(E41-D41)/D41*100</f>
        <v>0.92156024393559699</v>
      </c>
      <c r="G41" s="50"/>
      <c r="H41" s="50"/>
      <c r="I41" s="50"/>
    </row>
    <row r="42" spans="1:9" ht="15.75" thickBot="1" x14ac:dyDescent="0.3">
      <c r="A42" s="50"/>
      <c r="B42" s="27" t="s">
        <v>118</v>
      </c>
      <c r="C42" s="26" t="s">
        <v>119</v>
      </c>
      <c r="D42" s="30" t="s">
        <v>120</v>
      </c>
      <c r="E42" s="30">
        <f>I55/H26/8000</f>
        <v>8.5467687605397963E-7</v>
      </c>
      <c r="F42" s="29" t="s">
        <v>117</v>
      </c>
      <c r="G42" s="50"/>
      <c r="H42" s="50"/>
      <c r="I42" s="50"/>
    </row>
    <row r="43" spans="1:9" x14ac:dyDescent="0.25">
      <c r="A43" s="50"/>
      <c r="B43" s="50"/>
      <c r="C43" s="50"/>
      <c r="D43" s="50"/>
      <c r="E43" s="50"/>
      <c r="F43" s="50"/>
      <c r="G43" s="50"/>
      <c r="H43" s="50"/>
      <c r="I43" s="50"/>
    </row>
    <row r="44" spans="1:9" x14ac:dyDescent="0.25">
      <c r="A44" s="50"/>
      <c r="B44" s="50"/>
      <c r="C44" s="50"/>
      <c r="D44" s="50"/>
      <c r="E44" s="50"/>
      <c r="F44" s="50"/>
      <c r="G44" s="50"/>
      <c r="H44" s="50"/>
      <c r="I44" s="50"/>
    </row>
    <row r="45" spans="1:9" ht="15.75" thickBot="1" x14ac:dyDescent="0.3">
      <c r="A45" s="50"/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50"/>
      <c r="B46" s="72" t="s">
        <v>144</v>
      </c>
      <c r="C46" s="73"/>
      <c r="D46" s="77" t="s">
        <v>145</v>
      </c>
      <c r="E46" s="78"/>
      <c r="F46" s="78"/>
      <c r="G46" s="78"/>
      <c r="H46" s="78"/>
      <c r="I46" s="79"/>
    </row>
    <row r="47" spans="1:9" x14ac:dyDescent="0.25">
      <c r="A47" s="50"/>
      <c r="B47" s="35" t="s">
        <v>121</v>
      </c>
      <c r="C47" s="36">
        <f>D6/3600</f>
        <v>3.693536361388889</v>
      </c>
      <c r="D47" s="74"/>
      <c r="E47" s="76"/>
      <c r="F47" s="86" t="s">
        <v>122</v>
      </c>
      <c r="G47" s="87"/>
      <c r="H47" s="82" t="s">
        <v>123</v>
      </c>
      <c r="I47" s="95" t="s">
        <v>124</v>
      </c>
    </row>
    <row r="48" spans="1:9" x14ac:dyDescent="0.25">
      <c r="A48" s="50"/>
      <c r="B48" s="35" t="s">
        <v>125</v>
      </c>
      <c r="C48" s="36">
        <v>25</v>
      </c>
      <c r="D48" s="74"/>
      <c r="E48" s="76"/>
      <c r="F48" s="88"/>
      <c r="G48" s="89"/>
      <c r="H48" s="82"/>
      <c r="I48" s="95"/>
    </row>
    <row r="49" spans="1:9" x14ac:dyDescent="0.25">
      <c r="A49" s="50"/>
      <c r="B49" s="35" t="s">
        <v>126</v>
      </c>
      <c r="C49" s="36">
        <v>5175</v>
      </c>
      <c r="D49" s="74"/>
      <c r="E49" s="76"/>
      <c r="F49" s="88"/>
      <c r="G49" s="89"/>
      <c r="H49" s="82"/>
      <c r="I49" s="95"/>
    </row>
    <row r="50" spans="1:9" x14ac:dyDescent="0.25">
      <c r="A50" s="50"/>
      <c r="B50" s="35"/>
      <c r="C50" s="36"/>
      <c r="D50" s="74"/>
      <c r="E50" s="76"/>
      <c r="F50" s="88"/>
      <c r="G50" s="89"/>
      <c r="H50" s="82"/>
      <c r="I50" s="95"/>
    </row>
    <row r="51" spans="1:9" x14ac:dyDescent="0.25">
      <c r="A51" s="50"/>
      <c r="B51" s="37"/>
      <c r="C51" s="36"/>
      <c r="D51" s="74"/>
      <c r="E51" s="76"/>
      <c r="F51" s="88"/>
      <c r="G51" s="89"/>
      <c r="H51" s="82"/>
      <c r="I51" s="95"/>
    </row>
    <row r="52" spans="1:9" x14ac:dyDescent="0.25">
      <c r="A52" s="50"/>
      <c r="B52" s="37"/>
      <c r="C52" s="34"/>
      <c r="D52" s="75"/>
      <c r="E52" s="76"/>
      <c r="F52" s="88"/>
      <c r="G52" s="89"/>
      <c r="H52" s="82"/>
      <c r="I52" s="95"/>
    </row>
    <row r="53" spans="1:9" x14ac:dyDescent="0.25">
      <c r="A53" s="50"/>
      <c r="B53" s="37"/>
      <c r="C53" s="33"/>
      <c r="D53" s="74"/>
      <c r="E53" s="76"/>
      <c r="F53" s="90"/>
      <c r="G53" s="91"/>
      <c r="H53" s="82"/>
      <c r="I53" s="95"/>
    </row>
    <row r="54" spans="1:9" ht="30" x14ac:dyDescent="0.25">
      <c r="A54" s="50"/>
      <c r="B54" s="43" t="s">
        <v>132</v>
      </c>
      <c r="C54" s="42" t="s">
        <v>133</v>
      </c>
      <c r="D54" s="48" t="s">
        <v>134</v>
      </c>
      <c r="E54" s="40" t="s">
        <v>135</v>
      </c>
      <c r="F54" s="40" t="s">
        <v>148</v>
      </c>
      <c r="G54" s="40" t="s">
        <v>136</v>
      </c>
      <c r="H54" s="40" t="s">
        <v>137</v>
      </c>
      <c r="I54" s="39" t="s">
        <v>138</v>
      </c>
    </row>
    <row r="55" spans="1:9" x14ac:dyDescent="0.25">
      <c r="A55" s="50"/>
      <c r="B55" s="34" t="s">
        <v>141</v>
      </c>
      <c r="C55" s="38">
        <f>D7*100</f>
        <v>1.4581999999999999</v>
      </c>
      <c r="D55" s="34" t="s">
        <v>140</v>
      </c>
      <c r="E55" s="34">
        <v>14537</v>
      </c>
      <c r="F55" s="92">
        <v>2135</v>
      </c>
      <c r="G55" s="82">
        <v>1367</v>
      </c>
      <c r="H55" s="83">
        <v>33689</v>
      </c>
      <c r="I55" s="83">
        <v>271.38</v>
      </c>
    </row>
    <row r="56" spans="1:9" x14ac:dyDescent="0.25">
      <c r="A56" s="50"/>
      <c r="B56" s="34" t="s">
        <v>140</v>
      </c>
      <c r="C56" s="38">
        <f>D9*100</f>
        <v>1.8951</v>
      </c>
      <c r="D56" s="34" t="s">
        <v>139</v>
      </c>
      <c r="E56" s="34">
        <v>140</v>
      </c>
      <c r="F56" s="93"/>
      <c r="G56" s="82"/>
      <c r="H56" s="84"/>
      <c r="I56" s="84"/>
    </row>
    <row r="57" spans="1:9" x14ac:dyDescent="0.25">
      <c r="A57" s="50"/>
      <c r="B57" s="34" t="s">
        <v>139</v>
      </c>
      <c r="C57" s="38">
        <f>D11*100</f>
        <v>83.130300000000005</v>
      </c>
      <c r="D57" s="34" t="s">
        <v>142</v>
      </c>
      <c r="E57" s="34">
        <v>18676</v>
      </c>
      <c r="F57" s="93"/>
      <c r="G57" s="82"/>
      <c r="H57" s="84"/>
      <c r="I57" s="84"/>
    </row>
    <row r="58" spans="1:9" x14ac:dyDescent="0.25">
      <c r="A58" s="50"/>
      <c r="B58" s="34" t="s">
        <v>142</v>
      </c>
      <c r="C58" s="38">
        <v>2.0000000000000001E-4</v>
      </c>
      <c r="D58" s="34" t="s">
        <v>143</v>
      </c>
      <c r="E58" s="34">
        <v>554632.6</v>
      </c>
      <c r="F58" s="93"/>
      <c r="G58" s="82"/>
      <c r="H58" s="84"/>
      <c r="I58" s="84"/>
    </row>
    <row r="59" spans="1:9" x14ac:dyDescent="0.25">
      <c r="A59" s="50"/>
      <c r="B59" s="34" t="s">
        <v>146</v>
      </c>
      <c r="C59" s="38">
        <f>D18*100</f>
        <v>12.2997</v>
      </c>
      <c r="D59" s="34" t="s">
        <v>141</v>
      </c>
      <c r="E59" s="34">
        <v>0</v>
      </c>
      <c r="F59" s="93"/>
      <c r="G59" s="82"/>
      <c r="H59" s="84"/>
      <c r="I59" s="84"/>
    </row>
    <row r="60" spans="1:9" x14ac:dyDescent="0.25">
      <c r="A60" s="50"/>
      <c r="B60" s="34" t="s">
        <v>147</v>
      </c>
      <c r="C60" s="38">
        <f>D20*100</f>
        <v>1.2165000000000001</v>
      </c>
      <c r="D60" s="34" t="s">
        <v>146</v>
      </c>
      <c r="E60" s="34">
        <v>0</v>
      </c>
      <c r="F60" s="93"/>
      <c r="G60" s="82"/>
      <c r="H60" s="84"/>
      <c r="I60" s="84"/>
    </row>
    <row r="61" spans="1:9" x14ac:dyDescent="0.25">
      <c r="A61" s="50"/>
      <c r="B61" s="41"/>
      <c r="C61" s="41"/>
      <c r="D61" s="34" t="s">
        <v>147</v>
      </c>
      <c r="E61" s="34">
        <v>0</v>
      </c>
      <c r="F61" s="94"/>
      <c r="G61" s="82"/>
      <c r="H61" s="85"/>
      <c r="I61" s="85"/>
    </row>
  </sheetData>
  <mergeCells count="14">
    <mergeCell ref="I55:I61"/>
    <mergeCell ref="B29:B30"/>
    <mergeCell ref="B34:B35"/>
    <mergeCell ref="B36:B37"/>
    <mergeCell ref="B46:C46"/>
    <mergeCell ref="D46:I46"/>
    <mergeCell ref="D47:D53"/>
    <mergeCell ref="E47:E53"/>
    <mergeCell ref="I47:I53"/>
    <mergeCell ref="F47:G53"/>
    <mergeCell ref="H47:H53"/>
    <mergeCell ref="F55:F61"/>
    <mergeCell ref="G55:G61"/>
    <mergeCell ref="H55:H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"/>
  <sheetViews>
    <sheetView tabSelected="1" topLeftCell="A34" workbookViewId="0">
      <selection activeCell="D55" sqref="D55"/>
    </sheetView>
  </sheetViews>
  <sheetFormatPr defaultRowHeight="15" x14ac:dyDescent="0.25"/>
  <cols>
    <col min="2" max="2" width="37.5703125" bestFit="1" customWidth="1"/>
    <col min="3" max="3" width="20.7109375" bestFit="1" customWidth="1"/>
    <col min="4" max="4" width="18.7109375" bestFit="1" customWidth="1"/>
    <col min="5" max="5" width="22.85546875" bestFit="1" customWidth="1"/>
    <col min="6" max="7" width="25.85546875" bestFit="1" customWidth="1"/>
  </cols>
  <sheetData>
    <row r="2" spans="2:7" x14ac:dyDescent="0.25">
      <c r="B2" s="20" t="s">
        <v>42</v>
      </c>
      <c r="C2" s="20" t="s">
        <v>43</v>
      </c>
      <c r="D2" s="20" t="s">
        <v>44</v>
      </c>
      <c r="E2" s="20" t="s">
        <v>45</v>
      </c>
      <c r="F2" s="20" t="s">
        <v>46</v>
      </c>
      <c r="G2" s="20" t="s">
        <v>95</v>
      </c>
    </row>
    <row r="3" spans="2:7" x14ac:dyDescent="0.25">
      <c r="B3" s="20" t="s">
        <v>47</v>
      </c>
      <c r="C3" s="20">
        <v>0</v>
      </c>
      <c r="D3" s="20">
        <v>0</v>
      </c>
      <c r="E3" s="20">
        <v>0</v>
      </c>
      <c r="F3" s="20">
        <v>0</v>
      </c>
      <c r="G3">
        <f>F3*0.453592</f>
        <v>0</v>
      </c>
    </row>
    <row r="4" spans="2:7" x14ac:dyDescent="0.25">
      <c r="B4" s="20" t="s">
        <v>48</v>
      </c>
      <c r="C4" s="20">
        <v>44100</v>
      </c>
      <c r="D4" s="20">
        <v>247200</v>
      </c>
      <c r="E4" s="20">
        <v>12500</v>
      </c>
      <c r="F4" s="20">
        <v>39068</v>
      </c>
      <c r="G4" s="20">
        <f t="shared" ref="G4:G50" si="0">F4*0.453592</f>
        <v>17720.932256</v>
      </c>
    </row>
    <row r="5" spans="2:7" x14ac:dyDescent="0.25">
      <c r="B5" s="20" t="s">
        <v>49</v>
      </c>
      <c r="C5" s="20">
        <v>0</v>
      </c>
      <c r="D5" s="20">
        <v>0</v>
      </c>
      <c r="E5" s="20">
        <v>0</v>
      </c>
      <c r="F5" s="20">
        <v>0</v>
      </c>
      <c r="G5" s="20">
        <f t="shared" si="0"/>
        <v>0</v>
      </c>
    </row>
    <row r="6" spans="2:7" x14ac:dyDescent="0.25">
      <c r="B6" s="20" t="s">
        <v>50</v>
      </c>
      <c r="C6" s="20">
        <v>23600</v>
      </c>
      <c r="D6" s="20">
        <v>137100</v>
      </c>
      <c r="E6" s="20">
        <v>4900</v>
      </c>
      <c r="F6" s="20">
        <v>18871</v>
      </c>
      <c r="G6" s="20">
        <f t="shared" si="0"/>
        <v>8559.7346319999997</v>
      </c>
    </row>
    <row r="7" spans="2:7" x14ac:dyDescent="0.25">
      <c r="B7" s="20" t="s">
        <v>51</v>
      </c>
      <c r="C7" s="20">
        <v>0</v>
      </c>
      <c r="D7" s="20">
        <v>0</v>
      </c>
      <c r="E7" s="20">
        <v>0</v>
      </c>
      <c r="F7" s="20">
        <v>0</v>
      </c>
      <c r="G7" s="20">
        <f t="shared" si="0"/>
        <v>0</v>
      </c>
    </row>
    <row r="8" spans="2:7" x14ac:dyDescent="0.25">
      <c r="B8" s="20" t="s">
        <v>52</v>
      </c>
      <c r="C8" s="20">
        <v>0</v>
      </c>
      <c r="D8" s="20">
        <v>0</v>
      </c>
      <c r="E8" s="20">
        <v>0</v>
      </c>
      <c r="F8" s="20">
        <v>0</v>
      </c>
      <c r="G8" s="20">
        <f t="shared" si="0"/>
        <v>0</v>
      </c>
    </row>
    <row r="9" spans="2:7" x14ac:dyDescent="0.25">
      <c r="B9" s="20" t="s">
        <v>53</v>
      </c>
      <c r="C9" s="20">
        <v>1161700</v>
      </c>
      <c r="D9" s="20">
        <v>1330000</v>
      </c>
      <c r="E9" s="20">
        <v>22800</v>
      </c>
      <c r="F9" s="20">
        <v>50142</v>
      </c>
      <c r="G9" s="20">
        <f t="shared" si="0"/>
        <v>22744.010063999998</v>
      </c>
    </row>
    <row r="10" spans="2:7" x14ac:dyDescent="0.25">
      <c r="B10" s="20" t="s">
        <v>54</v>
      </c>
      <c r="C10" s="20">
        <v>0</v>
      </c>
      <c r="D10" s="20">
        <v>0</v>
      </c>
      <c r="E10" s="20">
        <v>0</v>
      </c>
      <c r="F10" s="20">
        <v>0</v>
      </c>
      <c r="G10" s="20">
        <f t="shared" si="0"/>
        <v>0</v>
      </c>
    </row>
    <row r="11" spans="2:7" x14ac:dyDescent="0.25">
      <c r="B11" s="20" t="s">
        <v>55</v>
      </c>
      <c r="C11" s="20">
        <v>1022100</v>
      </c>
      <c r="D11" s="20">
        <v>1394600</v>
      </c>
      <c r="E11" s="20">
        <v>351600</v>
      </c>
      <c r="F11" s="20">
        <v>450374</v>
      </c>
      <c r="G11" s="20">
        <f t="shared" si="0"/>
        <v>204286.043408</v>
      </c>
    </row>
    <row r="12" spans="2:7" x14ac:dyDescent="0.25">
      <c r="B12" s="20" t="s">
        <v>56</v>
      </c>
      <c r="C12" s="20">
        <v>31500</v>
      </c>
      <c r="D12" s="20">
        <v>129700</v>
      </c>
      <c r="E12" s="20">
        <v>11800</v>
      </c>
      <c r="F12" s="20">
        <v>25596</v>
      </c>
      <c r="G12" s="20">
        <f t="shared" si="0"/>
        <v>11610.140831999999</v>
      </c>
    </row>
    <row r="13" spans="2:7" x14ac:dyDescent="0.25">
      <c r="B13" s="20" t="s">
        <v>57</v>
      </c>
      <c r="C13" s="20">
        <v>0</v>
      </c>
      <c r="D13" s="20">
        <v>0</v>
      </c>
      <c r="E13" s="20">
        <v>0</v>
      </c>
      <c r="F13" s="20">
        <v>0</v>
      </c>
      <c r="G13" s="20">
        <f t="shared" si="0"/>
        <v>0</v>
      </c>
    </row>
    <row r="14" spans="2:7" x14ac:dyDescent="0.25">
      <c r="B14" s="20" t="s">
        <v>58</v>
      </c>
      <c r="C14" s="20">
        <v>26300</v>
      </c>
      <c r="D14" s="20">
        <v>91400</v>
      </c>
      <c r="E14" s="20">
        <v>7200</v>
      </c>
      <c r="F14" s="20">
        <v>17786</v>
      </c>
      <c r="G14" s="20">
        <f t="shared" si="0"/>
        <v>8067.5873119999997</v>
      </c>
    </row>
    <row r="15" spans="2:7" x14ac:dyDescent="0.25">
      <c r="B15" s="20" t="s">
        <v>59</v>
      </c>
      <c r="C15" s="20">
        <v>767600</v>
      </c>
      <c r="D15" s="20">
        <v>956900</v>
      </c>
      <c r="E15" s="20">
        <v>9800</v>
      </c>
      <c r="F15" s="20">
        <v>38306</v>
      </c>
      <c r="G15" s="20">
        <f t="shared" si="0"/>
        <v>17375.295151999999</v>
      </c>
    </row>
    <row r="16" spans="2:7" x14ac:dyDescent="0.25">
      <c r="B16" s="20" t="s">
        <v>60</v>
      </c>
      <c r="C16" s="20">
        <v>39600</v>
      </c>
      <c r="D16" s="20">
        <v>135300</v>
      </c>
      <c r="E16" s="20">
        <v>11000</v>
      </c>
      <c r="F16" s="20">
        <v>32788</v>
      </c>
      <c r="G16" s="20">
        <f t="shared" si="0"/>
        <v>14872.374496</v>
      </c>
    </row>
    <row r="17" spans="2:7" x14ac:dyDescent="0.25">
      <c r="B17" s="20" t="s">
        <v>61</v>
      </c>
      <c r="C17" s="20">
        <v>27100</v>
      </c>
      <c r="D17" s="20">
        <v>142900</v>
      </c>
      <c r="E17" s="20">
        <v>6400</v>
      </c>
      <c r="F17" s="20">
        <v>20911</v>
      </c>
      <c r="G17" s="20">
        <f t="shared" si="0"/>
        <v>9485.062312</v>
      </c>
    </row>
    <row r="18" spans="2:7" x14ac:dyDescent="0.25">
      <c r="B18" s="20" t="s">
        <v>62</v>
      </c>
      <c r="C18" s="20">
        <v>99600</v>
      </c>
      <c r="D18" s="20">
        <v>206000</v>
      </c>
      <c r="E18" s="20">
        <v>34400</v>
      </c>
      <c r="F18" s="20">
        <v>58175</v>
      </c>
      <c r="G18" s="20">
        <f t="shared" si="0"/>
        <v>26387.714599999999</v>
      </c>
    </row>
    <row r="19" spans="2:7" x14ac:dyDescent="0.25">
      <c r="B19" s="20" t="s">
        <v>63</v>
      </c>
      <c r="C19" s="20">
        <v>45800</v>
      </c>
      <c r="D19" s="20">
        <v>152600</v>
      </c>
      <c r="E19" s="20">
        <v>18100</v>
      </c>
      <c r="F19" s="20">
        <v>34056</v>
      </c>
      <c r="G19" s="20">
        <f t="shared" si="0"/>
        <v>15447.529151999999</v>
      </c>
    </row>
    <row r="20" spans="2:7" x14ac:dyDescent="0.25">
      <c r="B20" s="20" t="s">
        <v>64</v>
      </c>
      <c r="C20" s="20">
        <v>300900</v>
      </c>
      <c r="D20" s="20">
        <v>635400</v>
      </c>
      <c r="E20" s="20">
        <v>46500</v>
      </c>
      <c r="F20" s="20">
        <v>85967</v>
      </c>
      <c r="G20" s="20">
        <f t="shared" si="0"/>
        <v>38993.943463999996</v>
      </c>
    </row>
    <row r="21" spans="2:7" x14ac:dyDescent="0.25">
      <c r="B21" s="20" t="s">
        <v>65</v>
      </c>
      <c r="C21" s="20">
        <v>171100</v>
      </c>
      <c r="D21" s="20">
        <v>375300</v>
      </c>
      <c r="E21" s="20">
        <v>91800</v>
      </c>
      <c r="F21" s="20">
        <v>138109</v>
      </c>
      <c r="G21" s="20">
        <f t="shared" si="0"/>
        <v>62645.137527999999</v>
      </c>
    </row>
    <row r="22" spans="2:7" x14ac:dyDescent="0.25">
      <c r="B22" s="20" t="s">
        <v>66</v>
      </c>
      <c r="C22" s="20">
        <v>28300</v>
      </c>
      <c r="D22" s="20">
        <v>108800</v>
      </c>
      <c r="E22" s="20">
        <v>10100</v>
      </c>
      <c r="F22" s="20">
        <v>19809</v>
      </c>
      <c r="G22" s="20">
        <f t="shared" si="0"/>
        <v>8985.203927999999</v>
      </c>
    </row>
    <row r="23" spans="2:7" x14ac:dyDescent="0.25">
      <c r="B23" s="20" t="s">
        <v>67</v>
      </c>
      <c r="C23" s="20">
        <v>0</v>
      </c>
      <c r="D23" s="20">
        <v>0</v>
      </c>
      <c r="E23" s="20">
        <v>0</v>
      </c>
      <c r="F23" s="20">
        <v>0</v>
      </c>
      <c r="G23" s="20">
        <f t="shared" si="0"/>
        <v>0</v>
      </c>
    </row>
    <row r="24" spans="2:7" x14ac:dyDescent="0.25">
      <c r="B24" s="20" t="s">
        <v>68</v>
      </c>
      <c r="C24" s="20">
        <v>0</v>
      </c>
      <c r="D24" s="20">
        <v>0</v>
      </c>
      <c r="E24" s="20">
        <v>0</v>
      </c>
      <c r="F24" s="20">
        <v>0</v>
      </c>
      <c r="G24" s="20">
        <f t="shared" si="0"/>
        <v>0</v>
      </c>
    </row>
    <row r="25" spans="2:7" x14ac:dyDescent="0.25">
      <c r="B25" s="20" t="s">
        <v>69</v>
      </c>
      <c r="C25" s="20">
        <v>102800</v>
      </c>
      <c r="D25" s="20">
        <v>235800</v>
      </c>
      <c r="E25" s="20">
        <v>32300</v>
      </c>
      <c r="F25" s="20">
        <v>67711</v>
      </c>
      <c r="G25" s="20">
        <f t="shared" si="0"/>
        <v>30713.167912000001</v>
      </c>
    </row>
    <row r="26" spans="2:7" x14ac:dyDescent="0.25">
      <c r="B26" s="20" t="s">
        <v>70</v>
      </c>
      <c r="C26" s="20">
        <v>43700</v>
      </c>
      <c r="D26" s="20">
        <v>147700</v>
      </c>
      <c r="E26" s="20">
        <v>16600</v>
      </c>
      <c r="F26" s="20">
        <v>32814</v>
      </c>
      <c r="G26" s="20">
        <f t="shared" si="0"/>
        <v>14884.167888</v>
      </c>
    </row>
    <row r="27" spans="2:7" x14ac:dyDescent="0.25">
      <c r="B27" s="20" t="s">
        <v>71</v>
      </c>
      <c r="C27" s="20">
        <v>10400</v>
      </c>
      <c r="D27" s="20">
        <v>61200</v>
      </c>
      <c r="E27" s="20">
        <v>1200</v>
      </c>
      <c r="F27" s="20">
        <v>7508</v>
      </c>
      <c r="G27" s="20">
        <f t="shared" si="0"/>
        <v>3405.5687360000002</v>
      </c>
    </row>
    <row r="28" spans="2:7" x14ac:dyDescent="0.25">
      <c r="B28" s="20" t="s">
        <v>72</v>
      </c>
      <c r="C28" s="20">
        <v>0</v>
      </c>
      <c r="D28" s="20">
        <v>0</v>
      </c>
      <c r="E28" s="20">
        <v>0</v>
      </c>
      <c r="F28" s="20">
        <v>0</v>
      </c>
      <c r="G28" s="20">
        <f t="shared" si="0"/>
        <v>0</v>
      </c>
    </row>
    <row r="29" spans="2:7" x14ac:dyDescent="0.25">
      <c r="B29" s="20" t="s">
        <v>73</v>
      </c>
      <c r="C29" s="20">
        <v>131000</v>
      </c>
      <c r="D29" s="20">
        <v>261600</v>
      </c>
      <c r="E29" s="20">
        <v>42600</v>
      </c>
      <c r="F29" s="20">
        <v>77128</v>
      </c>
      <c r="G29" s="20">
        <f t="shared" si="0"/>
        <v>34984.643775999997</v>
      </c>
    </row>
    <row r="30" spans="2:7" x14ac:dyDescent="0.25">
      <c r="B30" s="20" t="s">
        <v>74</v>
      </c>
      <c r="C30" s="20">
        <v>133500</v>
      </c>
      <c r="D30" s="20">
        <v>262100</v>
      </c>
      <c r="E30" s="20">
        <v>48400</v>
      </c>
      <c r="F30" s="20">
        <v>78691</v>
      </c>
      <c r="G30" s="20">
        <f t="shared" si="0"/>
        <v>35693.608072000003</v>
      </c>
    </row>
    <row r="31" spans="2:7" x14ac:dyDescent="0.25">
      <c r="B31" s="20" t="s">
        <v>75</v>
      </c>
      <c r="C31" s="20">
        <v>0</v>
      </c>
      <c r="D31" s="20">
        <v>0</v>
      </c>
      <c r="E31" s="20">
        <v>0</v>
      </c>
      <c r="F31" s="20">
        <v>0</v>
      </c>
      <c r="G31" s="20">
        <f t="shared" si="0"/>
        <v>0</v>
      </c>
    </row>
    <row r="32" spans="2:7" x14ac:dyDescent="0.25">
      <c r="B32" s="20" t="s">
        <v>76</v>
      </c>
      <c r="C32" s="20">
        <v>13100</v>
      </c>
      <c r="D32" s="20">
        <v>77900</v>
      </c>
      <c r="E32" s="20">
        <v>2100</v>
      </c>
      <c r="F32" s="20">
        <v>13230</v>
      </c>
      <c r="G32" s="20">
        <f t="shared" si="0"/>
        <v>6001.0221599999995</v>
      </c>
    </row>
    <row r="33" spans="2:7" x14ac:dyDescent="0.25">
      <c r="B33" s="20" t="s">
        <v>77</v>
      </c>
      <c r="C33" s="20">
        <v>0</v>
      </c>
      <c r="D33" s="20">
        <v>0</v>
      </c>
      <c r="E33" s="20">
        <v>0</v>
      </c>
      <c r="F33" s="20">
        <v>0</v>
      </c>
      <c r="G33" s="20">
        <f t="shared" si="0"/>
        <v>0</v>
      </c>
    </row>
    <row r="34" spans="2:7" x14ac:dyDescent="0.25">
      <c r="B34" s="20" t="s">
        <v>78</v>
      </c>
      <c r="C34" s="20">
        <v>49900</v>
      </c>
      <c r="D34" s="20">
        <v>195800</v>
      </c>
      <c r="E34" s="20">
        <v>4700</v>
      </c>
      <c r="F34" s="20">
        <v>20737</v>
      </c>
      <c r="G34" s="20">
        <f t="shared" si="0"/>
        <v>9406.1373039999999</v>
      </c>
    </row>
    <row r="35" spans="2:7" x14ac:dyDescent="0.25">
      <c r="B35" s="20" t="s">
        <v>79</v>
      </c>
      <c r="C35" s="20">
        <v>0</v>
      </c>
      <c r="D35" s="20">
        <v>0</v>
      </c>
      <c r="E35" s="20">
        <v>0</v>
      </c>
      <c r="F35" s="20">
        <v>0</v>
      </c>
      <c r="G35" s="20">
        <f t="shared" si="0"/>
        <v>0</v>
      </c>
    </row>
    <row r="36" spans="2:7" x14ac:dyDescent="0.25">
      <c r="B36" s="20" t="s">
        <v>80</v>
      </c>
      <c r="C36" s="20">
        <v>0</v>
      </c>
      <c r="D36" s="20">
        <v>0</v>
      </c>
      <c r="E36" s="20">
        <v>0</v>
      </c>
      <c r="F36" s="20">
        <v>0</v>
      </c>
      <c r="G36" s="20">
        <f t="shared" si="0"/>
        <v>0</v>
      </c>
    </row>
    <row r="37" spans="2:7" x14ac:dyDescent="0.25">
      <c r="B37" s="20" t="s">
        <v>81</v>
      </c>
      <c r="C37" s="20">
        <v>0</v>
      </c>
      <c r="D37" s="20">
        <v>0</v>
      </c>
      <c r="E37" s="20">
        <v>0</v>
      </c>
      <c r="F37" s="20">
        <v>0</v>
      </c>
      <c r="G37" s="20">
        <f t="shared" si="0"/>
        <v>0</v>
      </c>
    </row>
    <row r="38" spans="2:7" x14ac:dyDescent="0.25">
      <c r="B38" s="20" t="s">
        <v>82</v>
      </c>
      <c r="C38" s="20">
        <v>0</v>
      </c>
      <c r="D38" s="20">
        <v>0</v>
      </c>
      <c r="E38" s="20">
        <v>0</v>
      </c>
      <c r="F38" s="20">
        <v>0</v>
      </c>
      <c r="G38" s="20">
        <f t="shared" si="0"/>
        <v>0</v>
      </c>
    </row>
    <row r="39" spans="2:7" x14ac:dyDescent="0.25">
      <c r="B39" s="20" t="s">
        <v>83</v>
      </c>
      <c r="C39" s="20">
        <v>23000</v>
      </c>
      <c r="D39" s="20">
        <v>127300</v>
      </c>
      <c r="E39" s="20">
        <v>4400</v>
      </c>
      <c r="F39" s="20">
        <v>15877</v>
      </c>
      <c r="G39" s="20">
        <f t="shared" si="0"/>
        <v>7201.6801839999998</v>
      </c>
    </row>
    <row r="40" spans="2:7" x14ac:dyDescent="0.25">
      <c r="B40" s="20" t="s">
        <v>84</v>
      </c>
      <c r="C40" s="20">
        <v>60400</v>
      </c>
      <c r="D40" s="20">
        <v>180500</v>
      </c>
      <c r="E40" s="20">
        <v>23900</v>
      </c>
      <c r="F40" s="20">
        <v>45642</v>
      </c>
      <c r="G40" s="20">
        <f t="shared" si="0"/>
        <v>20702.846064000001</v>
      </c>
    </row>
    <row r="41" spans="2:7" x14ac:dyDescent="0.25">
      <c r="B41" s="20" t="s">
        <v>85</v>
      </c>
      <c r="C41" s="20">
        <v>43700</v>
      </c>
      <c r="D41" s="20">
        <v>137900</v>
      </c>
      <c r="E41" s="20">
        <v>16600</v>
      </c>
      <c r="F41" s="20">
        <v>28509</v>
      </c>
      <c r="G41" s="20">
        <f t="shared" si="0"/>
        <v>12931.454328</v>
      </c>
    </row>
    <row r="42" spans="2:7" x14ac:dyDescent="0.25">
      <c r="B42" s="20" t="s">
        <v>86</v>
      </c>
      <c r="C42" s="20">
        <v>0</v>
      </c>
      <c r="D42" s="20">
        <v>0</v>
      </c>
      <c r="E42" s="20">
        <v>0</v>
      </c>
      <c r="F42" s="20">
        <v>0</v>
      </c>
      <c r="G42" s="20">
        <f t="shared" si="0"/>
        <v>0</v>
      </c>
    </row>
    <row r="43" spans="2:7" x14ac:dyDescent="0.25">
      <c r="B43" s="20" t="s">
        <v>87</v>
      </c>
      <c r="C43" s="20">
        <v>248200</v>
      </c>
      <c r="D43" s="20">
        <v>501900</v>
      </c>
      <c r="E43" s="20">
        <v>98900</v>
      </c>
      <c r="F43" s="20">
        <v>147495</v>
      </c>
      <c r="G43" s="20">
        <f t="shared" si="0"/>
        <v>66902.552039999995</v>
      </c>
    </row>
    <row r="44" spans="2:7" x14ac:dyDescent="0.25">
      <c r="B44" s="20" t="s">
        <v>88</v>
      </c>
      <c r="C44" s="20">
        <v>378200</v>
      </c>
      <c r="D44" s="20">
        <v>582100</v>
      </c>
      <c r="E44" s="20">
        <v>140200</v>
      </c>
      <c r="F44" s="20">
        <v>187724</v>
      </c>
      <c r="G44" s="20">
        <f t="shared" si="0"/>
        <v>85150.104607999994</v>
      </c>
    </row>
    <row r="45" spans="2:7" x14ac:dyDescent="0.25">
      <c r="B45" s="20" t="s">
        <v>89</v>
      </c>
      <c r="C45" s="20">
        <v>0</v>
      </c>
      <c r="D45" s="20">
        <v>0</v>
      </c>
      <c r="E45" s="20">
        <v>0</v>
      </c>
      <c r="F45" s="20">
        <v>0</v>
      </c>
      <c r="G45" s="20">
        <f t="shared" si="0"/>
        <v>0</v>
      </c>
    </row>
    <row r="46" spans="2:7" x14ac:dyDescent="0.25">
      <c r="B46" s="20" t="s">
        <v>90</v>
      </c>
      <c r="C46" s="20">
        <v>0</v>
      </c>
      <c r="D46" s="20">
        <v>0</v>
      </c>
      <c r="E46" s="20">
        <v>0</v>
      </c>
      <c r="F46" s="20">
        <v>0</v>
      </c>
      <c r="G46" s="20">
        <f t="shared" si="0"/>
        <v>0</v>
      </c>
    </row>
    <row r="47" spans="2:7" x14ac:dyDescent="0.25">
      <c r="B47" s="20" t="s">
        <v>91</v>
      </c>
      <c r="C47" s="20">
        <v>331100</v>
      </c>
      <c r="D47" s="20">
        <v>573300</v>
      </c>
      <c r="E47" s="20">
        <v>112700</v>
      </c>
      <c r="F47" s="20">
        <v>175114</v>
      </c>
      <c r="G47" s="20">
        <f t="shared" si="0"/>
        <v>79430.309487999999</v>
      </c>
    </row>
    <row r="48" spans="2:7" x14ac:dyDescent="0.25">
      <c r="B48" s="20" t="s">
        <v>92</v>
      </c>
      <c r="C48" s="20">
        <v>562400</v>
      </c>
      <c r="D48" s="20">
        <v>1045400</v>
      </c>
      <c r="E48" s="20">
        <v>29200</v>
      </c>
      <c r="F48" s="20">
        <v>145551</v>
      </c>
      <c r="G48" s="20">
        <f t="shared" si="0"/>
        <v>66020.769191999992</v>
      </c>
    </row>
    <row r="49" spans="2:7" x14ac:dyDescent="0.25">
      <c r="B49" s="20" t="s">
        <v>93</v>
      </c>
      <c r="C49" s="20">
        <v>4725200</v>
      </c>
      <c r="D49" s="20">
        <v>8343300</v>
      </c>
      <c r="E49" s="20">
        <v>1753500</v>
      </c>
      <c r="F49" s="20">
        <v>2394091</v>
      </c>
      <c r="G49" s="20">
        <f t="shared" si="0"/>
        <v>1085940.5248720001</v>
      </c>
    </row>
    <row r="50" spans="2:7" x14ac:dyDescent="0.25">
      <c r="B50" s="20" t="s">
        <v>94</v>
      </c>
      <c r="C50" s="20">
        <v>4902200</v>
      </c>
      <c r="D50" s="20">
        <v>8826000</v>
      </c>
      <c r="E50" s="20">
        <v>2696700</v>
      </c>
      <c r="F50" s="20">
        <v>3565261</v>
      </c>
      <c r="G50" s="20">
        <f t="shared" si="0"/>
        <v>1617173.867512</v>
      </c>
    </row>
    <row r="52" spans="2:7" x14ac:dyDescent="0.25">
      <c r="G52">
        <f>SUM(G3:G50)</f>
        <v>3643723.1332720001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8"/>
  <sheetViews>
    <sheetView workbookViewId="0">
      <selection activeCell="I30" sqref="I30"/>
    </sheetView>
  </sheetViews>
  <sheetFormatPr defaultRowHeight="15" x14ac:dyDescent="0.25"/>
  <cols>
    <col min="2" max="2" width="21" bestFit="1" customWidth="1"/>
    <col min="3" max="3" width="18.7109375" bestFit="1" customWidth="1"/>
    <col min="4" max="4" width="12.5703125" bestFit="1" customWidth="1"/>
    <col min="5" max="5" width="16.28515625" bestFit="1" customWidth="1"/>
    <col min="6" max="6" width="14.7109375" bestFit="1" customWidth="1"/>
    <col min="7" max="7" width="8.5703125" bestFit="1" customWidth="1"/>
    <col min="8" max="8" width="9" bestFit="1" customWidth="1"/>
    <col min="9" max="9" width="14.7109375" bestFit="1" customWidth="1"/>
  </cols>
  <sheetData>
    <row r="1" spans="2:9" ht="15.75" thickBot="1" x14ac:dyDescent="0.3"/>
    <row r="2" spans="2:9" ht="15.75" thickBot="1" x14ac:dyDescent="0.3">
      <c r="B2" s="106" t="s">
        <v>153</v>
      </c>
      <c r="C2" s="106" t="s">
        <v>97</v>
      </c>
      <c r="D2" s="106" t="s">
        <v>98</v>
      </c>
      <c r="E2" s="108" t="s">
        <v>154</v>
      </c>
      <c r="F2" s="109"/>
      <c r="G2" s="109"/>
      <c r="H2" s="110"/>
      <c r="I2" s="53" t="s">
        <v>101</v>
      </c>
    </row>
    <row r="3" spans="2:9" ht="15.75" thickBot="1" x14ac:dyDescent="0.3">
      <c r="B3" s="107"/>
      <c r="C3" s="107"/>
      <c r="D3" s="107"/>
      <c r="E3" s="54" t="s">
        <v>155</v>
      </c>
      <c r="F3" s="54" t="s">
        <v>156</v>
      </c>
      <c r="G3" s="54" t="s">
        <v>157</v>
      </c>
      <c r="H3" s="54" t="s">
        <v>158</v>
      </c>
      <c r="I3" s="54" t="s">
        <v>159</v>
      </c>
    </row>
    <row r="4" spans="2:9" ht="15.75" thickBot="1" x14ac:dyDescent="0.3">
      <c r="B4" s="55" t="s">
        <v>160</v>
      </c>
      <c r="C4" s="54" t="s">
        <v>161</v>
      </c>
      <c r="D4" s="56">
        <v>4.3847999999999998E-2</v>
      </c>
      <c r="E4" s="56">
        <v>4.3589000000000003E-2</v>
      </c>
      <c r="F4" s="56">
        <v>7.1531000000000003E-4</v>
      </c>
      <c r="G4" s="56">
        <v>8.7306000000000005E-4</v>
      </c>
      <c r="H4" s="56">
        <v>8.7306000000000005E-4</v>
      </c>
      <c r="I4" s="56">
        <v>-98.009</v>
      </c>
    </row>
    <row r="5" spans="2:9" ht="15.75" thickBot="1" x14ac:dyDescent="0.3">
      <c r="B5" s="55" t="s">
        <v>162</v>
      </c>
      <c r="C5" s="54" t="s">
        <v>161</v>
      </c>
      <c r="D5" s="56">
        <v>5.4547999999999999E-4</v>
      </c>
      <c r="E5" s="56">
        <v>5.4221E-4</v>
      </c>
      <c r="F5" s="56">
        <v>9.6799999999999997E-2</v>
      </c>
      <c r="G5" s="56">
        <v>0.13619000000000001</v>
      </c>
      <c r="H5" s="56">
        <v>0.13619000000000001</v>
      </c>
      <c r="I5" s="56">
        <v>24868</v>
      </c>
    </row>
    <row r="6" spans="2:9" ht="15.75" thickBot="1" x14ac:dyDescent="0.3">
      <c r="B6" s="55" t="s">
        <v>163</v>
      </c>
      <c r="C6" s="54" t="s">
        <v>161</v>
      </c>
      <c r="D6" s="56">
        <v>1.9675000000000001E-4</v>
      </c>
      <c r="E6" s="56">
        <v>1.9671000000000001E-4</v>
      </c>
      <c r="F6" s="56">
        <v>2.1759000000000002E-6</v>
      </c>
      <c r="G6" s="56">
        <v>0</v>
      </c>
      <c r="H6" s="56">
        <v>0</v>
      </c>
      <c r="I6" s="56">
        <v>-100</v>
      </c>
    </row>
    <row r="7" spans="2:9" ht="15.75" thickBot="1" x14ac:dyDescent="0.3">
      <c r="B7" s="55" t="s">
        <v>4</v>
      </c>
      <c r="C7" s="54" t="s">
        <v>161</v>
      </c>
      <c r="D7" s="56">
        <v>1.5482000000000001E-4</v>
      </c>
      <c r="E7" s="56">
        <v>0</v>
      </c>
      <c r="F7" s="56">
        <v>6.8060999999999998E-3</v>
      </c>
      <c r="G7" s="56">
        <v>0</v>
      </c>
      <c r="H7" s="56">
        <v>0</v>
      </c>
      <c r="I7" s="56">
        <v>-100</v>
      </c>
    </row>
    <row r="8" spans="2:9" ht="15.75" thickBot="1" x14ac:dyDescent="0.3">
      <c r="B8" s="55" t="s">
        <v>164</v>
      </c>
      <c r="C8" s="54" t="s">
        <v>161</v>
      </c>
      <c r="D8" s="56">
        <v>3.0957000000000002E-5</v>
      </c>
      <c r="E8" s="56">
        <v>0</v>
      </c>
      <c r="F8" s="56">
        <v>0</v>
      </c>
      <c r="G8" s="56">
        <v>0</v>
      </c>
      <c r="H8" s="56">
        <v>0</v>
      </c>
      <c r="I8" s="56">
        <v>-100</v>
      </c>
    </row>
    <row r="9" spans="2:9" ht="15.75" thickBot="1" x14ac:dyDescent="0.3">
      <c r="B9" s="55" t="s">
        <v>165</v>
      </c>
      <c r="C9" s="54" t="s">
        <v>161</v>
      </c>
      <c r="D9" s="56">
        <v>5.8807E-4</v>
      </c>
      <c r="E9" s="56">
        <v>0</v>
      </c>
      <c r="F9" s="56">
        <v>0</v>
      </c>
      <c r="G9" s="56">
        <v>0</v>
      </c>
      <c r="H9" s="56">
        <v>0</v>
      </c>
      <c r="I9" s="56">
        <v>-100</v>
      </c>
    </row>
    <row r="10" spans="2:9" ht="15.75" thickBot="1" x14ac:dyDescent="0.3">
      <c r="B10" s="55" t="s">
        <v>166</v>
      </c>
      <c r="C10" s="54" t="s">
        <v>161</v>
      </c>
      <c r="D10" s="56">
        <v>2.1361000000000002E-3</v>
      </c>
      <c r="E10" s="56">
        <v>2.1331000000000002E-3</v>
      </c>
      <c r="F10" s="56">
        <v>0</v>
      </c>
      <c r="G10" s="56">
        <v>0</v>
      </c>
      <c r="H10" s="56">
        <v>0</v>
      </c>
      <c r="I10" s="56">
        <v>-100</v>
      </c>
    </row>
    <row r="11" spans="2:9" ht="15.75" thickBot="1" x14ac:dyDescent="0.3">
      <c r="B11" s="55" t="s">
        <v>167</v>
      </c>
      <c r="C11" s="54" t="s">
        <v>161</v>
      </c>
      <c r="D11" s="56">
        <v>1.8368E-3</v>
      </c>
      <c r="E11" s="56">
        <v>0</v>
      </c>
      <c r="F11" s="56">
        <v>0</v>
      </c>
      <c r="G11" s="56">
        <v>0</v>
      </c>
      <c r="H11" s="56">
        <v>0</v>
      </c>
      <c r="I11" s="56">
        <v>-100</v>
      </c>
    </row>
    <row r="12" spans="2:9" ht="15.75" thickBot="1" x14ac:dyDescent="0.3">
      <c r="B12" s="55" t="s">
        <v>168</v>
      </c>
      <c r="C12" s="54" t="s">
        <v>161</v>
      </c>
      <c r="D12" s="56">
        <v>1.5683999999999999E-7</v>
      </c>
      <c r="E12" s="56">
        <v>0</v>
      </c>
      <c r="F12" s="56">
        <v>0</v>
      </c>
      <c r="G12" s="56">
        <v>0</v>
      </c>
      <c r="H12" s="56">
        <v>0</v>
      </c>
      <c r="I12" s="56">
        <v>-100</v>
      </c>
    </row>
    <row r="13" spans="2:9" ht="15.75" thickBot="1" x14ac:dyDescent="0.3">
      <c r="B13" s="55" t="s">
        <v>169</v>
      </c>
      <c r="C13" s="54" t="s">
        <v>161</v>
      </c>
      <c r="D13" s="56">
        <v>0</v>
      </c>
      <c r="E13" s="56">
        <v>0</v>
      </c>
      <c r="F13" s="56">
        <v>2.0670999999999999E-5</v>
      </c>
      <c r="G13" s="56">
        <v>1.9582999999999999E-5</v>
      </c>
      <c r="H13" s="56">
        <v>1.9582999999999999E-5</v>
      </c>
      <c r="I13" s="54" t="s">
        <v>112</v>
      </c>
    </row>
    <row r="14" spans="2:9" ht="15.75" thickBot="1" x14ac:dyDescent="0.3">
      <c r="B14" s="55" t="s">
        <v>170</v>
      </c>
      <c r="C14" s="54" t="s">
        <v>161</v>
      </c>
      <c r="D14" s="56">
        <v>0</v>
      </c>
      <c r="E14" s="56">
        <v>0</v>
      </c>
      <c r="F14" s="56">
        <v>1.6319E-6</v>
      </c>
      <c r="G14" s="56">
        <v>1.6319E-6</v>
      </c>
      <c r="H14" s="56">
        <v>1.6319E-6</v>
      </c>
      <c r="I14" s="54" t="s">
        <v>112</v>
      </c>
    </row>
    <row r="15" spans="2:9" ht="15.75" thickBot="1" x14ac:dyDescent="0.3">
      <c r="B15" s="108"/>
      <c r="C15" s="109"/>
      <c r="D15" s="109"/>
      <c r="E15" s="109"/>
      <c r="F15" s="109"/>
      <c r="G15" s="109"/>
      <c r="H15" s="109"/>
      <c r="I15" s="110"/>
    </row>
    <row r="16" spans="2:9" ht="15.75" thickBot="1" x14ac:dyDescent="0.3">
      <c r="B16" s="55" t="s">
        <v>96</v>
      </c>
      <c r="C16" s="54"/>
      <c r="D16" s="54"/>
      <c r="E16" s="54"/>
      <c r="F16" s="54"/>
      <c r="G16" s="54"/>
      <c r="H16" s="54"/>
      <c r="I16" s="54"/>
    </row>
    <row r="17" spans="2:9" ht="15.75" thickBot="1" x14ac:dyDescent="0.3">
      <c r="B17" s="55" t="s">
        <v>110</v>
      </c>
      <c r="C17" s="54" t="s">
        <v>161</v>
      </c>
      <c r="D17" s="56">
        <v>0</v>
      </c>
      <c r="E17" s="56">
        <v>0</v>
      </c>
      <c r="F17" s="56">
        <v>0.16253999999999999</v>
      </c>
      <c r="G17" s="56">
        <v>1.3599E-2</v>
      </c>
      <c r="H17" s="56">
        <v>0.17613999999999999</v>
      </c>
      <c r="I17" s="54" t="s">
        <v>112</v>
      </c>
    </row>
    <row r="18" spans="2:9" ht="15.75" thickBot="1" x14ac:dyDescent="0.3">
      <c r="B18" s="55" t="s">
        <v>113</v>
      </c>
      <c r="C18" s="54" t="s">
        <v>161</v>
      </c>
      <c r="D18" s="56">
        <v>0</v>
      </c>
      <c r="E18" s="56">
        <v>0</v>
      </c>
      <c r="F18" s="56">
        <v>9.1564999999999997E-3</v>
      </c>
      <c r="G18" s="56">
        <v>1.4252000000000001E-2</v>
      </c>
      <c r="H18" s="56">
        <v>2.3408000000000002E-2</v>
      </c>
      <c r="I18" s="54" t="s">
        <v>112</v>
      </c>
    </row>
    <row r="19" spans="2:9" ht="15.75" thickBot="1" x14ac:dyDescent="0.3">
      <c r="B19" s="55" t="s">
        <v>171</v>
      </c>
      <c r="C19" s="54" t="s">
        <v>161</v>
      </c>
      <c r="D19" s="56">
        <v>0</v>
      </c>
      <c r="E19" s="56">
        <v>0</v>
      </c>
      <c r="F19" s="56">
        <v>0</v>
      </c>
      <c r="G19" s="56">
        <v>1.2423E-3</v>
      </c>
      <c r="H19" s="56">
        <v>1.2423E-3</v>
      </c>
      <c r="I19" s="54" t="s">
        <v>112</v>
      </c>
    </row>
    <row r="20" spans="2:9" ht="15.75" thickBot="1" x14ac:dyDescent="0.3">
      <c r="B20" s="55" t="s">
        <v>104</v>
      </c>
      <c r="C20" s="54" t="s">
        <v>161</v>
      </c>
      <c r="D20" s="56">
        <v>0.77900000000000003</v>
      </c>
      <c r="E20" s="56">
        <v>0</v>
      </c>
      <c r="F20" s="56">
        <v>-0.28442000000000001</v>
      </c>
      <c r="G20" s="56">
        <v>0</v>
      </c>
      <c r="H20" s="56">
        <v>-0.28442000000000001</v>
      </c>
      <c r="I20" s="56">
        <v>-36.51</v>
      </c>
    </row>
    <row r="21" spans="2:9" ht="15.75" thickBot="1" x14ac:dyDescent="0.3">
      <c r="B21" s="55" t="s">
        <v>172</v>
      </c>
      <c r="C21" s="54" t="s">
        <v>161</v>
      </c>
      <c r="D21" s="56">
        <v>0</v>
      </c>
      <c r="E21" s="56">
        <v>2.4748999999999999</v>
      </c>
      <c r="F21" s="56">
        <v>0</v>
      </c>
      <c r="G21" s="56">
        <v>0</v>
      </c>
      <c r="H21" s="56">
        <v>2.4748999999999999</v>
      </c>
      <c r="I21" s="54" t="s">
        <v>112</v>
      </c>
    </row>
    <row r="22" spans="2:9" ht="15.75" thickBot="1" x14ac:dyDescent="0.3">
      <c r="B22" s="55" t="s">
        <v>173</v>
      </c>
      <c r="C22" s="54" t="s">
        <v>174</v>
      </c>
      <c r="D22" s="56">
        <v>5.5979999999999997E-3</v>
      </c>
      <c r="E22" s="56">
        <v>5.9020000000000001E-5</v>
      </c>
      <c r="F22" s="56">
        <v>8.1050000000000005E-5</v>
      </c>
      <c r="G22" s="56">
        <v>0</v>
      </c>
      <c r="H22" s="56">
        <v>1.4007000000000001E-4</v>
      </c>
      <c r="I22" s="56">
        <v>2.5022000000000002</v>
      </c>
    </row>
    <row r="23" spans="2:9" ht="15.75" thickBot="1" x14ac:dyDescent="0.3">
      <c r="B23" s="55" t="s">
        <v>123</v>
      </c>
      <c r="C23" s="54" t="s">
        <v>175</v>
      </c>
      <c r="D23" s="56">
        <v>2.0346E-6</v>
      </c>
      <c r="E23" s="56">
        <v>8.427E-8</v>
      </c>
      <c r="F23" s="56">
        <v>4.8790000000000002E-7</v>
      </c>
      <c r="G23" s="56">
        <v>1.4331999999999999E-5</v>
      </c>
      <c r="H23" s="56">
        <v>1.4905E-5</v>
      </c>
      <c r="I23" s="56">
        <v>732.56</v>
      </c>
    </row>
    <row r="24" spans="2:9" ht="15.75" thickBot="1" x14ac:dyDescent="0.3">
      <c r="B24" s="55" t="s">
        <v>176</v>
      </c>
      <c r="C24" s="54" t="s">
        <v>177</v>
      </c>
      <c r="D24" s="56">
        <v>1.0230000000000001E-4</v>
      </c>
      <c r="E24" s="56">
        <v>4.4740999999999997E-8</v>
      </c>
      <c r="F24" s="56">
        <v>7.7337999999999995E-7</v>
      </c>
      <c r="G24" s="56">
        <v>1.6013E-6</v>
      </c>
      <c r="H24" s="56">
        <v>2.4194000000000001E-6</v>
      </c>
      <c r="I24" s="56">
        <v>2.3650000000000002</v>
      </c>
    </row>
    <row r="29" spans="2:9" ht="15.75" thickBot="1" x14ac:dyDescent="0.3"/>
    <row r="30" spans="2:9" x14ac:dyDescent="0.25">
      <c r="B30" s="80" t="s">
        <v>96</v>
      </c>
      <c r="C30" s="23" t="s">
        <v>97</v>
      </c>
      <c r="D30" s="23" t="s">
        <v>98</v>
      </c>
      <c r="E30" s="23" t="s">
        <v>99</v>
      </c>
      <c r="F30" s="23" t="s">
        <v>101</v>
      </c>
    </row>
    <row r="31" spans="2:9" ht="15.75" thickBot="1" x14ac:dyDescent="0.3">
      <c r="B31" s="100"/>
      <c r="C31" s="24"/>
      <c r="D31" s="24"/>
      <c r="E31" s="24" t="s">
        <v>100</v>
      </c>
      <c r="F31" s="24"/>
    </row>
    <row r="32" spans="2:9" ht="15.75" thickBot="1" x14ac:dyDescent="0.3">
      <c r="B32" s="28" t="s">
        <v>3</v>
      </c>
      <c r="C32" s="26" t="s">
        <v>102</v>
      </c>
      <c r="D32" s="57">
        <v>2.6179999999999999</v>
      </c>
      <c r="E32" s="57">
        <v>2.6179999999999999</v>
      </c>
      <c r="F32" s="57">
        <v>0</v>
      </c>
    </row>
    <row r="33" spans="2:6" ht="15.75" thickBot="1" x14ac:dyDescent="0.3">
      <c r="B33" s="28" t="s">
        <v>4</v>
      </c>
      <c r="C33" s="26" t="s">
        <v>103</v>
      </c>
      <c r="D33" s="57">
        <v>1.1060000000000001</v>
      </c>
      <c r="E33" s="57">
        <v>1.1060000000000001</v>
      </c>
      <c r="F33" s="57">
        <v>0</v>
      </c>
    </row>
    <row r="34" spans="2:6" ht="15.75" thickBot="1" x14ac:dyDescent="0.3">
      <c r="B34" s="28" t="s">
        <v>1</v>
      </c>
      <c r="C34" s="26" t="s">
        <v>103</v>
      </c>
      <c r="D34" s="57">
        <v>1.61</v>
      </c>
      <c r="E34" s="57">
        <v>1.61</v>
      </c>
      <c r="F34" s="57">
        <v>0</v>
      </c>
    </row>
    <row r="35" spans="2:6" ht="15.75" thickBot="1" x14ac:dyDescent="0.3">
      <c r="B35" s="28" t="s">
        <v>178</v>
      </c>
      <c r="C35" s="26" t="s">
        <v>103</v>
      </c>
      <c r="D35" s="57">
        <v>1.332E-5</v>
      </c>
      <c r="E35" s="57">
        <v>1.332E-5</v>
      </c>
      <c r="F35" s="57">
        <v>0</v>
      </c>
    </row>
    <row r="36" spans="2:6" ht="15.75" thickBot="1" x14ac:dyDescent="0.3">
      <c r="B36" s="80" t="s">
        <v>104</v>
      </c>
      <c r="C36" s="26" t="s">
        <v>103</v>
      </c>
      <c r="D36" s="57">
        <v>45.67</v>
      </c>
      <c r="E36" s="57">
        <v>45.67</v>
      </c>
      <c r="F36" s="57">
        <v>0</v>
      </c>
    </row>
    <row r="37" spans="2:6" ht="15.75" thickBot="1" x14ac:dyDescent="0.3">
      <c r="B37" s="100"/>
      <c r="C37" s="26" t="s">
        <v>105</v>
      </c>
      <c r="D37" s="57">
        <v>97.76</v>
      </c>
      <c r="E37" s="57">
        <v>97.76</v>
      </c>
      <c r="F37" s="57">
        <v>0</v>
      </c>
    </row>
    <row r="38" spans="2:6" ht="15.75" thickBot="1" x14ac:dyDescent="0.3">
      <c r="B38" s="101" t="s">
        <v>106</v>
      </c>
      <c r="C38" s="26" t="s">
        <v>107</v>
      </c>
      <c r="D38" s="57">
        <v>718.63</v>
      </c>
      <c r="E38" s="57">
        <v>718.63</v>
      </c>
      <c r="F38" s="57">
        <v>0</v>
      </c>
    </row>
    <row r="39" spans="2:6" ht="15.75" thickBot="1" x14ac:dyDescent="0.3">
      <c r="B39" s="100"/>
      <c r="C39" s="26" t="s">
        <v>108</v>
      </c>
      <c r="D39" s="57">
        <v>132.41</v>
      </c>
      <c r="E39" s="57">
        <v>132.41</v>
      </c>
      <c r="F39" s="57">
        <v>0</v>
      </c>
    </row>
    <row r="40" spans="2:6" ht="15.75" thickBot="1" x14ac:dyDescent="0.3">
      <c r="B40" s="28" t="s">
        <v>109</v>
      </c>
      <c r="C40" s="26" t="s">
        <v>108</v>
      </c>
      <c r="D40" s="57">
        <v>0.32</v>
      </c>
      <c r="E40" s="58">
        <v>0.35099000000000002</v>
      </c>
      <c r="F40" s="57">
        <v>9.6831999999999994</v>
      </c>
    </row>
    <row r="41" spans="2:6" ht="19.5" thickBot="1" x14ac:dyDescent="0.3">
      <c r="B41" s="27" t="s">
        <v>110</v>
      </c>
      <c r="C41" s="26" t="s">
        <v>111</v>
      </c>
      <c r="D41" s="58">
        <v>0</v>
      </c>
      <c r="E41" s="58">
        <v>8.2100000000000009</v>
      </c>
      <c r="F41" s="59" t="s">
        <v>112</v>
      </c>
    </row>
    <row r="42" spans="2:6" ht="19.5" thickBot="1" x14ac:dyDescent="0.3">
      <c r="B42" s="27" t="s">
        <v>113</v>
      </c>
      <c r="C42" s="26" t="s">
        <v>114</v>
      </c>
      <c r="D42" s="58">
        <v>0</v>
      </c>
      <c r="E42" s="58">
        <v>8.4880999999999998E-2</v>
      </c>
      <c r="F42" s="59" t="s">
        <v>112</v>
      </c>
    </row>
    <row r="43" spans="2:6" ht="15.75" thickBot="1" x14ac:dyDescent="0.3">
      <c r="B43" s="27" t="s">
        <v>115</v>
      </c>
      <c r="C43" s="26" t="s">
        <v>116</v>
      </c>
      <c r="D43" s="58">
        <v>5.7565000000000003E-4</v>
      </c>
      <c r="E43" s="58">
        <v>5.7852000000000001E-4</v>
      </c>
      <c r="F43" s="57">
        <v>0.49887999999999999</v>
      </c>
    </row>
    <row r="44" spans="2:6" ht="15.75" thickBot="1" x14ac:dyDescent="0.3">
      <c r="B44" s="27" t="s">
        <v>118</v>
      </c>
      <c r="C44" s="26" t="s">
        <v>119</v>
      </c>
      <c r="D44" s="60" t="s">
        <v>120</v>
      </c>
      <c r="E44" s="58">
        <v>1.8540999999999999E-7</v>
      </c>
      <c r="F44" s="26" t="s">
        <v>117</v>
      </c>
    </row>
    <row r="47" spans="2:6" ht="15.75" thickBot="1" x14ac:dyDescent="0.3"/>
    <row r="48" spans="2:6" x14ac:dyDescent="0.25">
      <c r="B48" s="102" t="s">
        <v>179</v>
      </c>
      <c r="C48" s="80" t="s">
        <v>97</v>
      </c>
      <c r="D48" s="104" t="s">
        <v>98</v>
      </c>
      <c r="E48" s="61" t="s">
        <v>99</v>
      </c>
      <c r="F48" s="80" t="s">
        <v>101</v>
      </c>
    </row>
    <row r="49" spans="2:6" ht="15.75" thickBot="1" x14ac:dyDescent="0.3">
      <c r="B49" s="103"/>
      <c r="C49" s="81"/>
      <c r="D49" s="105"/>
      <c r="E49" s="62" t="s">
        <v>100</v>
      </c>
      <c r="F49" s="81"/>
    </row>
    <row r="50" spans="2:6" ht="15.75" thickBot="1" x14ac:dyDescent="0.3">
      <c r="B50" s="63" t="s">
        <v>163</v>
      </c>
      <c r="C50" s="26" t="s">
        <v>102</v>
      </c>
      <c r="D50" s="58">
        <v>1.41E-3</v>
      </c>
      <c r="E50" s="58">
        <v>0</v>
      </c>
      <c r="F50" s="26">
        <v>-100</v>
      </c>
    </row>
    <row r="51" spans="2:6" ht="15.75" thickBot="1" x14ac:dyDescent="0.3">
      <c r="B51" s="63" t="s">
        <v>162</v>
      </c>
      <c r="C51" s="26" t="s">
        <v>103</v>
      </c>
      <c r="D51" s="58">
        <v>7.0299999999999998E-3</v>
      </c>
      <c r="E51" s="58">
        <v>0.94299999999999995</v>
      </c>
      <c r="F51" s="26">
        <v>13313.94</v>
      </c>
    </row>
    <row r="52" spans="2:6" ht="15.75" thickBot="1" x14ac:dyDescent="0.3">
      <c r="B52" s="63" t="s">
        <v>160</v>
      </c>
      <c r="C52" s="26" t="s">
        <v>103</v>
      </c>
      <c r="D52" s="58">
        <v>0.58799999999999997</v>
      </c>
      <c r="E52" s="58">
        <v>9.1800000000000007E-3</v>
      </c>
      <c r="F52" s="26">
        <v>-98.44</v>
      </c>
    </row>
    <row r="53" spans="2:6" ht="15.75" thickBot="1" x14ac:dyDescent="0.3">
      <c r="B53" s="63" t="s">
        <v>180</v>
      </c>
      <c r="C53" s="26" t="s">
        <v>103</v>
      </c>
      <c r="D53" s="58">
        <v>8.6499999999999994E-2</v>
      </c>
      <c r="E53" s="58">
        <v>0</v>
      </c>
      <c r="F53" s="26">
        <v>-100</v>
      </c>
    </row>
    <row r="54" spans="2:6" ht="15.75" thickBot="1" x14ac:dyDescent="0.3">
      <c r="B54" s="63" t="s">
        <v>164</v>
      </c>
      <c r="C54" s="26" t="s">
        <v>103</v>
      </c>
      <c r="D54" s="58">
        <v>2.0400000000000001E-2</v>
      </c>
      <c r="E54" s="58">
        <v>1.02E-4</v>
      </c>
      <c r="F54" s="26">
        <v>-99.5</v>
      </c>
    </row>
    <row r="58" spans="2:6" ht="15.75" thickBot="1" x14ac:dyDescent="0.3"/>
    <row r="59" spans="2:6" ht="15.75" thickBot="1" x14ac:dyDescent="0.3">
      <c r="B59" s="64" t="s">
        <v>153</v>
      </c>
      <c r="C59" s="65" t="s">
        <v>97</v>
      </c>
      <c r="D59" s="65" t="s">
        <v>181</v>
      </c>
      <c r="E59" s="65" t="s">
        <v>182</v>
      </c>
    </row>
    <row r="60" spans="2:6" ht="15.75" thickBot="1" x14ac:dyDescent="0.3">
      <c r="B60" s="27" t="s">
        <v>163</v>
      </c>
      <c r="C60" s="60" t="s">
        <v>102</v>
      </c>
      <c r="D60" s="58">
        <v>6.3899999999999998E-6</v>
      </c>
      <c r="E60" s="58">
        <v>6.5099999999999997E-5</v>
      </c>
    </row>
    <row r="61" spans="2:6" ht="15.75" thickBot="1" x14ac:dyDescent="0.3">
      <c r="B61" s="27" t="s">
        <v>162</v>
      </c>
      <c r="C61" s="60" t="s">
        <v>102</v>
      </c>
      <c r="D61" s="58">
        <v>3.09</v>
      </c>
      <c r="E61" s="58">
        <v>2.13</v>
      </c>
    </row>
    <row r="62" spans="2:6" ht="18.75" thickBot="1" x14ac:dyDescent="0.3">
      <c r="B62" s="27" t="s">
        <v>183</v>
      </c>
      <c r="C62" s="60" t="s">
        <v>102</v>
      </c>
      <c r="D62" s="58">
        <v>5.8599999999999999E-2</v>
      </c>
      <c r="E62" s="58">
        <v>5.5999999999999995E-4</v>
      </c>
    </row>
    <row r="63" spans="2:6" ht="15.75" thickBot="1" x14ac:dyDescent="0.3">
      <c r="B63" s="27" t="s">
        <v>139</v>
      </c>
      <c r="C63" s="60" t="s">
        <v>102</v>
      </c>
      <c r="D63" s="58">
        <v>5.3099999999999996E-3</v>
      </c>
      <c r="E63" s="58">
        <v>9.9600000000000001E-3</v>
      </c>
    </row>
    <row r="64" spans="2:6" ht="18.75" thickBot="1" x14ac:dyDescent="0.3">
      <c r="B64" s="27" t="s">
        <v>184</v>
      </c>
      <c r="C64" s="60" t="s">
        <v>102</v>
      </c>
      <c r="D64" s="58">
        <v>3.9699999999999999E-2</v>
      </c>
      <c r="E64" s="58">
        <v>2.69E-2</v>
      </c>
    </row>
    <row r="65" spans="2:7" ht="18.75" thickBot="1" x14ac:dyDescent="0.3">
      <c r="B65" s="27" t="s">
        <v>185</v>
      </c>
      <c r="C65" s="60" t="s">
        <v>102</v>
      </c>
      <c r="D65" s="58">
        <v>7.0300000000000001E-5</v>
      </c>
      <c r="E65" s="58">
        <v>3.26E-5</v>
      </c>
    </row>
    <row r="66" spans="2:7" ht="18.75" thickBot="1" x14ac:dyDescent="0.3">
      <c r="B66" s="27" t="s">
        <v>186</v>
      </c>
      <c r="C66" s="60" t="s">
        <v>102</v>
      </c>
      <c r="D66" s="58">
        <v>8.3699999999999996E-4</v>
      </c>
      <c r="E66" s="58">
        <v>1.1999999999999999E-3</v>
      </c>
    </row>
    <row r="72" spans="2:7" ht="15.75" thickBot="1" x14ac:dyDescent="0.3"/>
    <row r="73" spans="2:7" ht="63" customHeight="1" x14ac:dyDescent="0.25">
      <c r="B73" s="98" t="s">
        <v>187</v>
      </c>
      <c r="C73" s="96" t="s">
        <v>97</v>
      </c>
      <c r="D73" s="96" t="s">
        <v>188</v>
      </c>
      <c r="E73" s="96" t="s">
        <v>189</v>
      </c>
      <c r="F73" s="96" t="s">
        <v>158</v>
      </c>
      <c r="G73" s="66"/>
    </row>
    <row r="74" spans="2:7" ht="15.75" thickBot="1" x14ac:dyDescent="0.3">
      <c r="B74" s="99"/>
      <c r="C74" s="97"/>
      <c r="D74" s="97"/>
      <c r="E74" s="97"/>
      <c r="F74" s="97"/>
      <c r="G74" s="66"/>
    </row>
    <row r="75" spans="2:7" ht="16.5" thickBot="1" x14ac:dyDescent="0.3">
      <c r="B75" s="67" t="s">
        <v>3</v>
      </c>
      <c r="C75" s="68" t="s">
        <v>161</v>
      </c>
      <c r="D75" s="69">
        <f>E32/1.85</f>
        <v>1.4151351351351351</v>
      </c>
      <c r="E75" s="70">
        <v>0</v>
      </c>
      <c r="F75" s="70">
        <f>SUM(D75:E75)</f>
        <v>1.4151351351351351</v>
      </c>
      <c r="G75" s="66"/>
    </row>
    <row r="76" spans="2:7" ht="16.5" thickBot="1" x14ac:dyDescent="0.3">
      <c r="B76" s="67" t="s">
        <v>4</v>
      </c>
      <c r="C76" s="68" t="s">
        <v>190</v>
      </c>
      <c r="D76" s="69">
        <f t="shared" ref="D76:D77" si="0">E33/1.85</f>
        <v>0.59783783783783784</v>
      </c>
      <c r="E76" s="70">
        <v>0</v>
      </c>
      <c r="F76" s="70">
        <f t="shared" ref="F76:F77" si="1">SUM(D76:E76)</f>
        <v>0.59783783783783784</v>
      </c>
      <c r="G76" s="66"/>
    </row>
    <row r="77" spans="2:7" ht="16.5" thickBot="1" x14ac:dyDescent="0.3">
      <c r="B77" s="67" t="s">
        <v>1</v>
      </c>
      <c r="C77" s="68" t="s">
        <v>190</v>
      </c>
      <c r="D77" s="69">
        <f t="shared" si="0"/>
        <v>0.87027027027027026</v>
      </c>
      <c r="E77" s="70">
        <v>0</v>
      </c>
      <c r="F77" s="70">
        <f t="shared" si="1"/>
        <v>0.87027027027027026</v>
      </c>
      <c r="G77" s="66"/>
    </row>
    <row r="78" spans="2:7" ht="16.5" thickBot="1" x14ac:dyDescent="0.3">
      <c r="B78" s="67" t="s">
        <v>160</v>
      </c>
      <c r="C78" s="68" t="s">
        <v>190</v>
      </c>
      <c r="D78" s="69">
        <v>0</v>
      </c>
      <c r="E78" s="70">
        <v>0.50919999999999999</v>
      </c>
      <c r="F78" s="70">
        <f>SUM(D78:E78)</f>
        <v>0.50919999999999999</v>
      </c>
      <c r="G78" s="66"/>
    </row>
    <row r="79" spans="2:7" ht="16.5" thickBot="1" x14ac:dyDescent="0.3">
      <c r="B79" s="67" t="s">
        <v>164</v>
      </c>
      <c r="C79" s="68" t="s">
        <v>190</v>
      </c>
      <c r="D79" s="69">
        <v>0</v>
      </c>
      <c r="E79" s="70">
        <v>0.53939999999999999</v>
      </c>
      <c r="F79" s="70">
        <f>SUM(D79:E79)</f>
        <v>0.53939999999999999</v>
      </c>
      <c r="G79" s="66"/>
    </row>
    <row r="80" spans="2:7" ht="16.5" thickBot="1" x14ac:dyDescent="0.3">
      <c r="B80" s="67" t="s">
        <v>191</v>
      </c>
      <c r="C80" s="68" t="s">
        <v>190</v>
      </c>
      <c r="D80" s="69">
        <v>0</v>
      </c>
      <c r="E80" s="70">
        <v>2.0300000000000001E-3</v>
      </c>
      <c r="F80" s="70">
        <f t="shared" ref="F80:F89" si="2">SUM(D80:E80)</f>
        <v>2.0300000000000001E-3</v>
      </c>
      <c r="G80" s="66"/>
    </row>
    <row r="81" spans="2:7" ht="15.75" thickBot="1" x14ac:dyDescent="0.3">
      <c r="B81" s="96" t="s">
        <v>104</v>
      </c>
      <c r="C81" s="68" t="s">
        <v>190</v>
      </c>
      <c r="D81" s="69">
        <f t="shared" ref="D81:D87" si="3">E36/1.85</f>
        <v>24.686486486486487</v>
      </c>
      <c r="E81" s="70">
        <v>0.49458000000000002</v>
      </c>
      <c r="F81" s="70">
        <f t="shared" si="2"/>
        <v>25.181066486486486</v>
      </c>
      <c r="G81" s="66"/>
    </row>
    <row r="82" spans="2:7" ht="15.75" thickBot="1" x14ac:dyDescent="0.3">
      <c r="B82" s="97"/>
      <c r="C82" s="68" t="s">
        <v>192</v>
      </c>
      <c r="D82" s="69">
        <f t="shared" si="3"/>
        <v>52.843243243243244</v>
      </c>
      <c r="E82" s="70">
        <v>1.752</v>
      </c>
      <c r="F82" s="70">
        <f t="shared" si="2"/>
        <v>54.595243243243246</v>
      </c>
      <c r="G82" s="66"/>
    </row>
    <row r="83" spans="2:7" ht="15.75" thickBot="1" x14ac:dyDescent="0.3">
      <c r="B83" s="96" t="s">
        <v>106</v>
      </c>
      <c r="C83" s="68" t="s">
        <v>193</v>
      </c>
      <c r="D83" s="69">
        <f t="shared" si="3"/>
        <v>388.4486486486486</v>
      </c>
      <c r="E83" s="70">
        <v>0.4365</v>
      </c>
      <c r="F83" s="70">
        <f t="shared" si="2"/>
        <v>388.88514864864862</v>
      </c>
      <c r="G83" s="66"/>
    </row>
    <row r="84" spans="2:7" ht="15.75" thickBot="1" x14ac:dyDescent="0.3">
      <c r="B84" s="97"/>
      <c r="C84" s="68" t="s">
        <v>194</v>
      </c>
      <c r="D84" s="69">
        <f t="shared" si="3"/>
        <v>71.572972972972963</v>
      </c>
      <c r="E84" s="70">
        <v>3.06</v>
      </c>
      <c r="F84" s="70">
        <f t="shared" si="2"/>
        <v>74.632972972972965</v>
      </c>
      <c r="G84" s="66"/>
    </row>
    <row r="85" spans="2:7" ht="16.5" thickBot="1" x14ac:dyDescent="0.3">
      <c r="B85" s="67" t="s">
        <v>109</v>
      </c>
      <c r="C85" s="68" t="s">
        <v>195</v>
      </c>
      <c r="D85" s="70">
        <f t="shared" si="3"/>
        <v>0.18972432432432432</v>
      </c>
      <c r="E85" s="69">
        <v>6.6500000000000004E-2</v>
      </c>
      <c r="F85" s="70">
        <f t="shared" si="2"/>
        <v>0.25622432432432429</v>
      </c>
      <c r="G85" s="66"/>
    </row>
    <row r="86" spans="2:7" ht="16.5" thickBot="1" x14ac:dyDescent="0.3">
      <c r="B86" s="71" t="s">
        <v>110</v>
      </c>
      <c r="C86" s="68" t="s">
        <v>196</v>
      </c>
      <c r="D86" s="70">
        <f t="shared" si="3"/>
        <v>4.4378378378378383</v>
      </c>
      <c r="E86" s="70">
        <f>H17</f>
        <v>0.17613999999999999</v>
      </c>
      <c r="F86" s="70">
        <f t="shared" si="2"/>
        <v>4.6139778378378384</v>
      </c>
      <c r="G86" s="66"/>
    </row>
    <row r="87" spans="2:7" ht="16.5" thickBot="1" x14ac:dyDescent="0.3">
      <c r="B87" s="71" t="s">
        <v>113</v>
      </c>
      <c r="C87" s="68" t="s">
        <v>197</v>
      </c>
      <c r="D87" s="70">
        <f t="shared" si="3"/>
        <v>4.588162162162162E-2</v>
      </c>
      <c r="E87" s="70">
        <f>H18</f>
        <v>2.3408000000000002E-2</v>
      </c>
      <c r="F87" s="70">
        <f t="shared" si="2"/>
        <v>6.9289621621621625E-2</v>
      </c>
      <c r="G87" s="66"/>
    </row>
    <row r="88" spans="2:7" ht="16.5" thickBot="1" x14ac:dyDescent="0.3">
      <c r="B88" s="71" t="s">
        <v>198</v>
      </c>
      <c r="C88" s="68" t="s">
        <v>197</v>
      </c>
      <c r="D88" s="70">
        <f>0</f>
        <v>0</v>
      </c>
      <c r="E88" s="70">
        <f>H19</f>
        <v>1.2423E-3</v>
      </c>
      <c r="F88" s="70">
        <f t="shared" si="2"/>
        <v>1.2423E-3</v>
      </c>
      <c r="G88" s="66"/>
    </row>
    <row r="89" spans="2:7" ht="16.5" thickBot="1" x14ac:dyDescent="0.3">
      <c r="B89" s="71" t="s">
        <v>199</v>
      </c>
      <c r="C89" s="68" t="s">
        <v>197</v>
      </c>
      <c r="D89" s="70">
        <v>0</v>
      </c>
      <c r="E89" s="70">
        <f>H21</f>
        <v>2.4748999999999999</v>
      </c>
      <c r="F89" s="70">
        <f t="shared" si="2"/>
        <v>2.4748999999999999</v>
      </c>
      <c r="G89" s="66"/>
    </row>
    <row r="90" spans="2:7" ht="16.5" thickBot="1" x14ac:dyDescent="0.3">
      <c r="B90" s="71" t="s">
        <v>115</v>
      </c>
      <c r="C90" s="68" t="s">
        <v>200</v>
      </c>
      <c r="D90" s="70">
        <f>E43/1.85</f>
        <v>3.127135135135135E-4</v>
      </c>
      <c r="E90" s="70">
        <f>H23</f>
        <v>1.4905E-5</v>
      </c>
      <c r="F90" s="70">
        <f>SUM(D90:E90)</f>
        <v>3.2761851351351351E-4</v>
      </c>
      <c r="G90" s="66"/>
    </row>
    <row r="93" spans="2:7" ht="15.75" thickBot="1" x14ac:dyDescent="0.3"/>
    <row r="94" spans="2:7" ht="47.25" customHeight="1" x14ac:dyDescent="0.25">
      <c r="B94" s="98" t="s">
        <v>153</v>
      </c>
      <c r="C94" s="96" t="s">
        <v>97</v>
      </c>
      <c r="D94" s="96" t="s">
        <v>188</v>
      </c>
      <c r="E94" s="96" t="s">
        <v>189</v>
      </c>
      <c r="F94" s="96" t="s">
        <v>158</v>
      </c>
      <c r="G94" s="66"/>
    </row>
    <row r="95" spans="2:7" ht="15.75" thickBot="1" x14ac:dyDescent="0.3">
      <c r="B95" s="99"/>
      <c r="C95" s="97"/>
      <c r="D95" s="97"/>
      <c r="E95" s="97"/>
      <c r="F95" s="97"/>
      <c r="G95" s="66"/>
    </row>
    <row r="96" spans="2:7" ht="16.5" thickBot="1" x14ac:dyDescent="0.3">
      <c r="B96" s="71" t="s">
        <v>160</v>
      </c>
      <c r="C96" s="68" t="s">
        <v>161</v>
      </c>
      <c r="D96" s="70">
        <f>SUM(E52,D63)/1.85</f>
        <v>7.8324324324324322E-3</v>
      </c>
      <c r="E96" s="69">
        <f>H4</f>
        <v>8.7306000000000005E-4</v>
      </c>
      <c r="F96" s="70">
        <f>SUM(D96:E96)</f>
        <v>8.7054924324324323E-3</v>
      </c>
      <c r="G96" s="66"/>
    </row>
    <row r="97" spans="2:7" ht="16.5" thickBot="1" x14ac:dyDescent="0.3">
      <c r="B97" s="71" t="s">
        <v>162</v>
      </c>
      <c r="C97" s="68" t="s">
        <v>190</v>
      </c>
      <c r="D97" s="70">
        <f>SUM(E51,D61)/1.85</f>
        <v>2.1799999999999997</v>
      </c>
      <c r="E97" s="69">
        <f t="shared" ref="E97:E106" si="4">H5</f>
        <v>0.13619000000000001</v>
      </c>
      <c r="F97" s="70">
        <f t="shared" ref="F97:F108" si="5">SUM(D97:E97)</f>
        <v>2.3161899999999997</v>
      </c>
      <c r="G97" s="66"/>
    </row>
    <row r="98" spans="2:7" ht="16.5" thickBot="1" x14ac:dyDescent="0.3">
      <c r="B98" s="71" t="s">
        <v>163</v>
      </c>
      <c r="C98" s="68" t="s">
        <v>190</v>
      </c>
      <c r="D98" s="70">
        <f>SUM(D60,E50)/1.85</f>
        <v>3.4540540540540539E-6</v>
      </c>
      <c r="E98" s="69">
        <f t="shared" si="4"/>
        <v>0</v>
      </c>
      <c r="F98" s="70">
        <f t="shared" si="5"/>
        <v>3.4540540540540539E-6</v>
      </c>
      <c r="G98" s="66"/>
    </row>
    <row r="99" spans="2:7" ht="16.5" thickBot="1" x14ac:dyDescent="0.3">
      <c r="B99" s="71" t="s">
        <v>4</v>
      </c>
      <c r="C99" s="68" t="s">
        <v>190</v>
      </c>
      <c r="D99" s="70">
        <f>SUM(D64)/1.85</f>
        <v>2.1459459459459457E-2</v>
      </c>
      <c r="E99" s="69">
        <f t="shared" si="4"/>
        <v>0</v>
      </c>
      <c r="F99" s="70">
        <f t="shared" si="5"/>
        <v>2.1459459459459457E-2</v>
      </c>
      <c r="G99" s="66"/>
    </row>
    <row r="100" spans="2:7" ht="16.5" thickBot="1" x14ac:dyDescent="0.3">
      <c r="B100" s="71" t="s">
        <v>164</v>
      </c>
      <c r="C100" s="68" t="s">
        <v>190</v>
      </c>
      <c r="D100" s="70">
        <f>SUM(E54)/1.85</f>
        <v>5.5135135135135131E-5</v>
      </c>
      <c r="E100" s="69">
        <f t="shared" si="4"/>
        <v>0</v>
      </c>
      <c r="F100" s="70">
        <f t="shared" si="5"/>
        <v>5.5135135135135131E-5</v>
      </c>
      <c r="G100" s="66"/>
    </row>
    <row r="101" spans="2:7" ht="16.5" thickBot="1" x14ac:dyDescent="0.3">
      <c r="B101" s="71" t="s">
        <v>165</v>
      </c>
      <c r="C101" s="68" t="s">
        <v>190</v>
      </c>
      <c r="D101" s="70">
        <v>0</v>
      </c>
      <c r="E101" s="69">
        <f t="shared" si="4"/>
        <v>0</v>
      </c>
      <c r="F101" s="70">
        <f t="shared" si="5"/>
        <v>0</v>
      </c>
      <c r="G101" s="66"/>
    </row>
    <row r="102" spans="2:7" ht="16.5" thickBot="1" x14ac:dyDescent="0.3">
      <c r="B102" s="71" t="s">
        <v>166</v>
      </c>
      <c r="C102" s="68" t="s">
        <v>190</v>
      </c>
      <c r="D102" s="70">
        <v>0</v>
      </c>
      <c r="E102" s="69">
        <f t="shared" si="4"/>
        <v>0</v>
      </c>
      <c r="F102" s="70">
        <f t="shared" si="5"/>
        <v>0</v>
      </c>
      <c r="G102" s="66"/>
    </row>
    <row r="103" spans="2:7" ht="16.5" thickBot="1" x14ac:dyDescent="0.3">
      <c r="B103" s="71" t="s">
        <v>167</v>
      </c>
      <c r="C103" s="68" t="s">
        <v>190</v>
      </c>
      <c r="D103" s="70">
        <v>0</v>
      </c>
      <c r="E103" s="69">
        <f t="shared" si="4"/>
        <v>0</v>
      </c>
      <c r="F103" s="70">
        <f t="shared" si="5"/>
        <v>0</v>
      </c>
      <c r="G103" s="66"/>
    </row>
    <row r="104" spans="2:7" ht="16.5" thickBot="1" x14ac:dyDescent="0.3">
      <c r="B104" s="71" t="s">
        <v>168</v>
      </c>
      <c r="C104" s="68" t="s">
        <v>190</v>
      </c>
      <c r="D104" s="70">
        <v>0</v>
      </c>
      <c r="E104" s="69">
        <f t="shared" si="4"/>
        <v>0</v>
      </c>
      <c r="F104" s="70">
        <f t="shared" si="5"/>
        <v>0</v>
      </c>
      <c r="G104" s="66"/>
    </row>
    <row r="105" spans="2:7" ht="16.5" thickBot="1" x14ac:dyDescent="0.3">
      <c r="B105" s="71" t="s">
        <v>169</v>
      </c>
      <c r="C105" s="68" t="s">
        <v>190</v>
      </c>
      <c r="D105" s="70">
        <v>0</v>
      </c>
      <c r="E105" s="69">
        <f t="shared" si="4"/>
        <v>1.9582999999999999E-5</v>
      </c>
      <c r="F105" s="70">
        <f t="shared" si="5"/>
        <v>1.9582999999999999E-5</v>
      </c>
      <c r="G105" s="66"/>
    </row>
    <row r="106" spans="2:7" ht="16.5" thickBot="1" x14ac:dyDescent="0.3">
      <c r="B106" s="71" t="s">
        <v>170</v>
      </c>
      <c r="C106" s="68" t="s">
        <v>190</v>
      </c>
      <c r="D106" s="70">
        <v>0</v>
      </c>
      <c r="E106" s="69">
        <f t="shared" si="4"/>
        <v>1.6319E-6</v>
      </c>
      <c r="F106" s="70">
        <f t="shared" si="5"/>
        <v>1.6319E-6</v>
      </c>
      <c r="G106" s="66"/>
    </row>
    <row r="107" spans="2:7" ht="19.5" thickBot="1" x14ac:dyDescent="0.3">
      <c r="B107" s="71" t="s">
        <v>201</v>
      </c>
      <c r="C107" s="68" t="s">
        <v>190</v>
      </c>
      <c r="D107" s="70">
        <f>D62/1.85</f>
        <v>3.1675675675675675E-2</v>
      </c>
      <c r="E107" s="70">
        <v>0</v>
      </c>
      <c r="F107" s="70">
        <f t="shared" si="5"/>
        <v>3.1675675675675675E-2</v>
      </c>
      <c r="G107" s="66"/>
    </row>
    <row r="108" spans="2:7" ht="16.5" thickBot="1" x14ac:dyDescent="0.3">
      <c r="B108" s="71" t="s">
        <v>146</v>
      </c>
      <c r="C108" s="68" t="s">
        <v>190</v>
      </c>
      <c r="D108" s="70">
        <f>SUM(D66,E53)/1.85</f>
        <v>4.5243243243243237E-4</v>
      </c>
      <c r="E108" s="70">
        <v>0</v>
      </c>
      <c r="F108" s="70">
        <f t="shared" si="5"/>
        <v>4.5243243243243237E-4</v>
      </c>
      <c r="G108" s="66"/>
    </row>
  </sheetData>
  <mergeCells count="24">
    <mergeCell ref="F48:F49"/>
    <mergeCell ref="B2:B3"/>
    <mergeCell ref="C2:C3"/>
    <mergeCell ref="D2:D3"/>
    <mergeCell ref="E2:H2"/>
    <mergeCell ref="B15:I15"/>
    <mergeCell ref="B30:B31"/>
    <mergeCell ref="B36:B37"/>
    <mergeCell ref="B38:B39"/>
    <mergeCell ref="B48:B49"/>
    <mergeCell ref="C48:C49"/>
    <mergeCell ref="D48:D49"/>
    <mergeCell ref="F94:F95"/>
    <mergeCell ref="B73:B74"/>
    <mergeCell ref="C73:C74"/>
    <mergeCell ref="D73:D74"/>
    <mergeCell ref="E73:E74"/>
    <mergeCell ref="F73:F74"/>
    <mergeCell ref="B81:B82"/>
    <mergeCell ref="B83:B84"/>
    <mergeCell ref="B94:B95"/>
    <mergeCell ref="C94:C95"/>
    <mergeCell ref="D94:D95"/>
    <mergeCell ref="E94:E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WorkBook Summary</vt:lpstr>
      <vt:lpstr>Coal To MeOH</vt:lpstr>
      <vt:lpstr>Biomass To MeOH</vt:lpstr>
      <vt:lpstr>Equipment Inventory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Shuyun Li</dc:creator>
  <cp:lastModifiedBy>Shuyun Li</cp:lastModifiedBy>
  <cp:lastPrinted>2017-08-18T06:54:01Z</cp:lastPrinted>
  <dcterms:created xsi:type="dcterms:W3CDTF">2017-08-18T06:20:21Z</dcterms:created>
  <dcterms:modified xsi:type="dcterms:W3CDTF">2017-08-18T08:32:02Z</dcterms:modified>
</cp:coreProperties>
</file>