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r5740\Desktop\N15\Data for N15\Data Repository CeO2xN\"/>
    </mc:Choice>
  </mc:AlternateContent>
  <bookViews>
    <workbookView xWindow="0" yWindow="0" windowWidth="20490" windowHeight="7620" tabRatio="772" activeTab="9"/>
  </bookViews>
  <sheets>
    <sheet name="root shoot length" sheetId="50" r:id="rId1"/>
    <sheet name="root shoot biomass" sheetId="51" r:id="rId2"/>
    <sheet name="root C N data" sheetId="44" r:id="rId3"/>
    <sheet name="shoot C N data" sheetId="20" r:id="rId4"/>
    <sheet name="Root C N Graph" sheetId="46" r:id="rId5"/>
    <sheet name="Shoot C N Graph" sheetId="36" r:id="rId6"/>
    <sheet name="whole plant N15 ugN15" sheetId="48" r:id="rId7"/>
    <sheet name="Total C N" sheetId="47" r:id="rId8"/>
    <sheet name="delN15 graph" sheetId="49" r:id="rId9"/>
    <sheet name="total N root shoot plant" sheetId="5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7" i="52" l="1"/>
  <c r="AF97" i="52"/>
  <c r="AE97" i="52"/>
  <c r="F97" i="52"/>
  <c r="E97" i="52"/>
  <c r="D97" i="52"/>
  <c r="AG96" i="52"/>
  <c r="AF96" i="52"/>
  <c r="AE96" i="52"/>
  <c r="F96" i="52"/>
  <c r="E96" i="52"/>
  <c r="D96" i="52"/>
  <c r="AG94" i="52"/>
  <c r="AF94" i="52"/>
  <c r="AE94" i="52"/>
  <c r="F94" i="52"/>
  <c r="E94" i="52"/>
  <c r="D94" i="52"/>
  <c r="AG93" i="52"/>
  <c r="AF93" i="52"/>
  <c r="AE93" i="52"/>
  <c r="F93" i="52"/>
  <c r="E93" i="52"/>
  <c r="D93" i="52"/>
  <c r="N13" i="47" l="1"/>
  <c r="N12" i="47"/>
  <c r="N11" i="47"/>
  <c r="P13" i="47" s="1"/>
  <c r="N10" i="47"/>
  <c r="N9" i="47"/>
  <c r="N8" i="47"/>
  <c r="O13" i="47" s="1"/>
  <c r="N7" i="47"/>
  <c r="N6" i="47"/>
  <c r="N5" i="47"/>
  <c r="P7" i="47" s="1"/>
  <c r="N4" i="47"/>
  <c r="N3" i="47"/>
  <c r="N2" i="47"/>
  <c r="O7" i="47" s="1"/>
  <c r="B2" i="47" l="1"/>
  <c r="B3" i="47"/>
  <c r="B4" i="47"/>
  <c r="B5" i="47"/>
  <c r="B6" i="47"/>
  <c r="B7" i="47"/>
  <c r="B8" i="47"/>
  <c r="B9" i="47"/>
  <c r="B10" i="47"/>
  <c r="B11" i="47"/>
  <c r="B12" i="47"/>
  <c r="B13" i="47"/>
  <c r="G2" i="47"/>
  <c r="G3" i="47"/>
  <c r="G4" i="47"/>
  <c r="G5" i="47"/>
  <c r="G6" i="47"/>
  <c r="G7" i="47"/>
  <c r="G8" i="47"/>
  <c r="G9" i="47"/>
  <c r="G10" i="47"/>
  <c r="G11" i="47"/>
  <c r="G12" i="47"/>
  <c r="G13" i="47"/>
  <c r="L2" i="46" l="1"/>
  <c r="L3" i="46"/>
  <c r="L4" i="46"/>
  <c r="L5" i="46"/>
  <c r="L6" i="46"/>
  <c r="L7" i="46"/>
  <c r="L8" i="46"/>
  <c r="L9" i="46"/>
  <c r="L10" i="46"/>
  <c r="L11" i="46"/>
  <c r="L12" i="46"/>
  <c r="L13" i="46"/>
  <c r="L2" i="36"/>
  <c r="L3" i="36"/>
  <c r="L4" i="36"/>
  <c r="L5" i="36"/>
  <c r="L6" i="36"/>
  <c r="L7" i="36"/>
  <c r="L8" i="36"/>
  <c r="L9" i="36"/>
  <c r="L10" i="36"/>
  <c r="L11" i="36"/>
  <c r="L12" i="36"/>
  <c r="L13" i="36"/>
  <c r="M15" i="50"/>
  <c r="J15" i="50"/>
  <c r="E15" i="50"/>
  <c r="J14" i="50"/>
  <c r="E14" i="50"/>
  <c r="M14" i="50" s="1"/>
  <c r="J13" i="50"/>
  <c r="E13" i="50"/>
  <c r="M13" i="50" s="1"/>
  <c r="M12" i="50"/>
  <c r="J12" i="50"/>
  <c r="E12" i="50"/>
  <c r="J11" i="50"/>
  <c r="L15" i="50" s="1"/>
  <c r="E11" i="50"/>
  <c r="J10" i="50"/>
  <c r="K15" i="50" s="1"/>
  <c r="E10" i="50"/>
  <c r="M10" i="50" s="1"/>
  <c r="M9" i="50"/>
  <c r="J9" i="50"/>
  <c r="E9" i="50"/>
  <c r="J8" i="50"/>
  <c r="E8" i="50"/>
  <c r="M8" i="50" s="1"/>
  <c r="J7" i="50"/>
  <c r="E7" i="50"/>
  <c r="M7" i="50" s="1"/>
  <c r="M6" i="50"/>
  <c r="J6" i="50"/>
  <c r="E6" i="50"/>
  <c r="J5" i="50"/>
  <c r="M5" i="50" s="1"/>
  <c r="E5" i="50"/>
  <c r="J4" i="50"/>
  <c r="K9" i="50" s="1"/>
  <c r="E4" i="50"/>
  <c r="G9" i="50" s="1"/>
  <c r="L14" i="51"/>
  <c r="I14" i="51"/>
  <c r="H14" i="51"/>
  <c r="G14" i="51"/>
  <c r="E14" i="51"/>
  <c r="D14" i="51"/>
  <c r="L13" i="51"/>
  <c r="I13" i="51"/>
  <c r="L12" i="51"/>
  <c r="I12" i="51"/>
  <c r="L11" i="51"/>
  <c r="I11" i="51"/>
  <c r="L10" i="51"/>
  <c r="N14" i="51" s="1"/>
  <c r="I10" i="51"/>
  <c r="J14" i="51" s="1"/>
  <c r="L9" i="51"/>
  <c r="I9" i="51"/>
  <c r="K14" i="51" s="1"/>
  <c r="L8" i="51"/>
  <c r="I8" i="51"/>
  <c r="H8" i="51"/>
  <c r="G8" i="51"/>
  <c r="E8" i="51"/>
  <c r="D8" i="51"/>
  <c r="L7" i="51"/>
  <c r="I7" i="51"/>
  <c r="L6" i="51"/>
  <c r="I6" i="51"/>
  <c r="L5" i="51"/>
  <c r="I5" i="51"/>
  <c r="L4" i="51"/>
  <c r="N8" i="51" s="1"/>
  <c r="I4" i="51"/>
  <c r="J8" i="51" s="1"/>
  <c r="L3" i="51"/>
  <c r="I3" i="51"/>
  <c r="K8" i="51" s="1"/>
  <c r="N15" i="50" l="1"/>
  <c r="L9" i="50"/>
  <c r="F15" i="50"/>
  <c r="M11" i="50"/>
  <c r="O15" i="50" s="1"/>
  <c r="G15" i="50"/>
  <c r="M4" i="50"/>
  <c r="F9" i="50"/>
  <c r="M8" i="51"/>
  <c r="M14" i="51"/>
  <c r="O9" i="50" l="1"/>
  <c r="N9" i="50"/>
  <c r="U4" i="46" l="1"/>
  <c r="U4" i="36"/>
  <c r="C5" i="49" l="1"/>
  <c r="C4" i="49"/>
  <c r="C8" i="44" l="1"/>
  <c r="D8" i="44"/>
  <c r="E8" i="44"/>
  <c r="F8" i="44"/>
  <c r="G8" i="44"/>
  <c r="C9" i="44"/>
  <c r="D9" i="44"/>
  <c r="E9" i="44"/>
  <c r="F9" i="44"/>
  <c r="G9" i="44"/>
  <c r="C10" i="44"/>
  <c r="D10" i="44"/>
  <c r="E10" i="44"/>
  <c r="F10" i="44"/>
  <c r="G10" i="44"/>
  <c r="C11" i="44"/>
  <c r="D11" i="44"/>
  <c r="E11" i="44"/>
  <c r="F11" i="44"/>
  <c r="G11" i="44"/>
  <c r="C12" i="44"/>
  <c r="D12" i="44"/>
  <c r="E12" i="44"/>
  <c r="F12" i="44"/>
  <c r="G12" i="44"/>
  <c r="C13" i="44"/>
  <c r="D13" i="44"/>
  <c r="E13" i="44"/>
  <c r="F13" i="44"/>
  <c r="G13" i="44"/>
  <c r="C8" i="20"/>
  <c r="D8" i="20"/>
  <c r="E8" i="20"/>
  <c r="F8" i="20"/>
  <c r="G8" i="20"/>
  <c r="C9" i="20"/>
  <c r="D9" i="20"/>
  <c r="E9" i="20"/>
  <c r="F9" i="20"/>
  <c r="G9" i="20"/>
  <c r="C10" i="20"/>
  <c r="D10" i="20"/>
  <c r="E10" i="20"/>
  <c r="F10" i="20"/>
  <c r="G10" i="20"/>
  <c r="C11" i="20"/>
  <c r="D11" i="20"/>
  <c r="E11" i="20"/>
  <c r="F11" i="20"/>
  <c r="G11" i="20"/>
  <c r="C12" i="20"/>
  <c r="D12" i="20"/>
  <c r="E12" i="20"/>
  <c r="F12" i="20"/>
  <c r="G12" i="20"/>
  <c r="C13" i="20"/>
  <c r="D13" i="20"/>
  <c r="E13" i="20"/>
  <c r="F13" i="20"/>
  <c r="G13" i="20"/>
  <c r="C2" i="44"/>
  <c r="D2" i="44"/>
  <c r="E2" i="44"/>
  <c r="F2" i="44"/>
  <c r="G2" i="44"/>
  <c r="C3" i="44"/>
  <c r="D3" i="44"/>
  <c r="E3" i="44"/>
  <c r="F3" i="44"/>
  <c r="G3" i="44"/>
  <c r="C4" i="44"/>
  <c r="D4" i="44"/>
  <c r="E4" i="44"/>
  <c r="F4" i="44"/>
  <c r="G4" i="44"/>
  <c r="C5" i="44"/>
  <c r="D5" i="44"/>
  <c r="E5" i="44"/>
  <c r="F5" i="44"/>
  <c r="G5" i="44"/>
  <c r="C6" i="44"/>
  <c r="D6" i="44"/>
  <c r="E6" i="44"/>
  <c r="F6" i="44"/>
  <c r="G6" i="44"/>
  <c r="C7" i="44"/>
  <c r="D7" i="44"/>
  <c r="E7" i="44"/>
  <c r="F7" i="44"/>
  <c r="G7" i="44"/>
  <c r="C2" i="20"/>
  <c r="D2" i="20"/>
  <c r="E2" i="20"/>
  <c r="F2" i="20"/>
  <c r="G2" i="20"/>
  <c r="C3" i="20"/>
  <c r="D3" i="20"/>
  <c r="E3" i="20"/>
  <c r="F3" i="20"/>
  <c r="G3" i="20"/>
  <c r="C4" i="20"/>
  <c r="D4" i="20"/>
  <c r="E4" i="20"/>
  <c r="F4" i="20"/>
  <c r="G4" i="20"/>
  <c r="C5" i="20"/>
  <c r="D5" i="20"/>
  <c r="E5" i="20"/>
  <c r="F5" i="20"/>
  <c r="G5" i="20"/>
  <c r="C6" i="20"/>
  <c r="D6" i="20"/>
  <c r="E6" i="20"/>
  <c r="F6" i="20"/>
  <c r="G6" i="20"/>
  <c r="C7" i="20"/>
  <c r="D7" i="20"/>
  <c r="E7" i="20"/>
  <c r="F7" i="20"/>
  <c r="G7" i="20"/>
  <c r="F11" i="36" l="1"/>
  <c r="J11" i="36" l="1"/>
  <c r="U11" i="47"/>
  <c r="B13" i="48"/>
  <c r="B12" i="48"/>
  <c r="B11" i="48"/>
  <c r="B10" i="48"/>
  <c r="B9" i="48"/>
  <c r="B8" i="48"/>
  <c r="B7" i="48"/>
  <c r="B6" i="48"/>
  <c r="B5" i="48"/>
  <c r="B4" i="48"/>
  <c r="B3" i="48"/>
  <c r="B2" i="48"/>
  <c r="F9" i="36" l="1"/>
  <c r="F10" i="36"/>
  <c r="J10" i="36" l="1"/>
  <c r="U10" i="47"/>
  <c r="J9" i="36"/>
  <c r="U9" i="47"/>
  <c r="F12" i="36"/>
  <c r="F13" i="36"/>
  <c r="J13" i="36" l="1"/>
  <c r="U13" i="47"/>
  <c r="J12" i="36"/>
  <c r="U12" i="47"/>
  <c r="D2" i="46"/>
  <c r="Q11" i="46" s="1"/>
  <c r="E2" i="46"/>
  <c r="J2" i="47" s="1"/>
  <c r="K2" i="47" s="1"/>
  <c r="F2" i="46"/>
  <c r="G2" i="46"/>
  <c r="D3" i="46"/>
  <c r="E3" i="46"/>
  <c r="F3" i="46"/>
  <c r="G3" i="46"/>
  <c r="D4" i="46"/>
  <c r="E4" i="46"/>
  <c r="J4" i="47" s="1"/>
  <c r="K4" i="47" s="1"/>
  <c r="F4" i="46"/>
  <c r="G4" i="46"/>
  <c r="D5" i="46"/>
  <c r="E5" i="46"/>
  <c r="F5" i="46"/>
  <c r="G5" i="46"/>
  <c r="D6" i="46"/>
  <c r="E6" i="46"/>
  <c r="J6" i="47" s="1"/>
  <c r="K6" i="47" s="1"/>
  <c r="F6" i="46"/>
  <c r="G6" i="46"/>
  <c r="D7" i="46"/>
  <c r="E7" i="46"/>
  <c r="F7" i="46"/>
  <c r="G7" i="46"/>
  <c r="D8" i="46"/>
  <c r="E8" i="46"/>
  <c r="F8" i="46"/>
  <c r="G8" i="46"/>
  <c r="D9" i="46"/>
  <c r="E9" i="46"/>
  <c r="F9" i="46"/>
  <c r="G9" i="46"/>
  <c r="D10" i="46"/>
  <c r="E10" i="46"/>
  <c r="J10" i="47" s="1"/>
  <c r="K10" i="47" s="1"/>
  <c r="F10" i="46"/>
  <c r="G10" i="46"/>
  <c r="D11" i="46"/>
  <c r="E11" i="46"/>
  <c r="F11" i="46"/>
  <c r="G11" i="46"/>
  <c r="D12" i="46"/>
  <c r="E12" i="46"/>
  <c r="J12" i="47" s="1"/>
  <c r="K12" i="47" s="1"/>
  <c r="F12" i="46"/>
  <c r="G12" i="46"/>
  <c r="D13" i="46"/>
  <c r="E13" i="46"/>
  <c r="F13" i="46"/>
  <c r="G13" i="46"/>
  <c r="C3" i="46"/>
  <c r="C4" i="46"/>
  <c r="H4" i="47" s="1"/>
  <c r="I4" i="47" s="1"/>
  <c r="C5" i="46"/>
  <c r="H5" i="47" s="1"/>
  <c r="I5" i="47" s="1"/>
  <c r="C6" i="46"/>
  <c r="H6" i="47" s="1"/>
  <c r="I6" i="47" s="1"/>
  <c r="C7" i="46"/>
  <c r="H7" i="47" s="1"/>
  <c r="I7" i="47" s="1"/>
  <c r="C8" i="46"/>
  <c r="C9" i="46"/>
  <c r="H9" i="47" s="1"/>
  <c r="I9" i="47" s="1"/>
  <c r="C10" i="46"/>
  <c r="H10" i="47" s="1"/>
  <c r="I10" i="47" s="1"/>
  <c r="C11" i="46"/>
  <c r="H11" i="47" s="1"/>
  <c r="I11" i="47" s="1"/>
  <c r="C12" i="46"/>
  <c r="H12" i="47" s="1"/>
  <c r="I12" i="47" s="1"/>
  <c r="C13" i="46"/>
  <c r="H13" i="47" s="1"/>
  <c r="I13" i="47" s="1"/>
  <c r="C2" i="46"/>
  <c r="H2" i="47" s="1"/>
  <c r="I2" i="47" s="1"/>
  <c r="B13" i="46"/>
  <c r="O12" i="46"/>
  <c r="B12" i="46"/>
  <c r="O11" i="46"/>
  <c r="B11" i="46"/>
  <c r="B10" i="46"/>
  <c r="B9" i="46"/>
  <c r="B8" i="46"/>
  <c r="B7" i="46"/>
  <c r="B6" i="46"/>
  <c r="B5" i="46"/>
  <c r="T4" i="46"/>
  <c r="S4" i="46"/>
  <c r="R4" i="46"/>
  <c r="Q4" i="46"/>
  <c r="P4" i="46"/>
  <c r="B4" i="46"/>
  <c r="B3" i="46"/>
  <c r="B2" i="46"/>
  <c r="Q12" i="46" l="1"/>
  <c r="J12" i="46"/>
  <c r="V12" i="47"/>
  <c r="X12" i="47" s="1"/>
  <c r="Z12" i="47"/>
  <c r="J9" i="46"/>
  <c r="V9" i="47"/>
  <c r="Z9" i="47"/>
  <c r="V7" i="47"/>
  <c r="V5" i="47"/>
  <c r="V3" i="47"/>
  <c r="J13" i="46"/>
  <c r="V13" i="47"/>
  <c r="W13" i="47" s="1"/>
  <c r="Z13" i="47"/>
  <c r="J11" i="46"/>
  <c r="V11" i="47"/>
  <c r="Z11" i="47"/>
  <c r="J10" i="46"/>
  <c r="K10" i="46" s="1"/>
  <c r="H10" i="46" s="1"/>
  <c r="V10" i="47"/>
  <c r="Z10" i="47"/>
  <c r="J8" i="46"/>
  <c r="V8" i="47"/>
  <c r="V6" i="47"/>
  <c r="V4" i="47"/>
  <c r="V2" i="47"/>
  <c r="J7" i="46"/>
  <c r="K7" i="46" s="1"/>
  <c r="H7" i="46" s="1"/>
  <c r="J6" i="46"/>
  <c r="K6" i="46" s="1"/>
  <c r="H6" i="46" s="1"/>
  <c r="J5" i="46"/>
  <c r="J4" i="46"/>
  <c r="K4" i="46" s="1"/>
  <c r="H4" i="46" s="1"/>
  <c r="J3" i="46"/>
  <c r="K3" i="46" s="1"/>
  <c r="H3" i="46" s="1"/>
  <c r="J2" i="46"/>
  <c r="K2" i="46" s="1"/>
  <c r="K12" i="46"/>
  <c r="H12" i="46" s="1"/>
  <c r="K8" i="46"/>
  <c r="J13" i="47"/>
  <c r="K13" i="47" s="1"/>
  <c r="K13" i="46"/>
  <c r="H13" i="46" s="1"/>
  <c r="J11" i="47"/>
  <c r="K11" i="47" s="1"/>
  <c r="K11" i="46"/>
  <c r="H11" i="46" s="1"/>
  <c r="J9" i="47"/>
  <c r="K9" i="47" s="1"/>
  <c r="K9" i="46"/>
  <c r="H9" i="46" s="1"/>
  <c r="J5" i="47"/>
  <c r="K5" i="47" s="1"/>
  <c r="K5" i="46"/>
  <c r="H5" i="46" s="1"/>
  <c r="J3" i="47"/>
  <c r="K3" i="47" s="1"/>
  <c r="J7" i="47"/>
  <c r="K7" i="47" s="1"/>
  <c r="Q6" i="46"/>
  <c r="S11" i="46"/>
  <c r="D7" i="49" s="1"/>
  <c r="S5" i="46"/>
  <c r="D4" i="49" s="1"/>
  <c r="R11" i="46"/>
  <c r="R12" i="46"/>
  <c r="T12" i="46"/>
  <c r="S6" i="46"/>
  <c r="D5" i="49" s="1"/>
  <c r="P6" i="46"/>
  <c r="H8" i="47"/>
  <c r="I8" i="47" s="1"/>
  <c r="R6" i="46"/>
  <c r="J8" i="47"/>
  <c r="K8" i="47" s="1"/>
  <c r="S12" i="46"/>
  <c r="D8" i="49" s="1"/>
  <c r="R5" i="46"/>
  <c r="T5" i="46"/>
  <c r="P5" i="46"/>
  <c r="H3" i="47"/>
  <c r="I3" i="47" s="1"/>
  <c r="T11" i="46"/>
  <c r="T6" i="46"/>
  <c r="P12" i="46"/>
  <c r="P11" i="46"/>
  <c r="Q5" i="46"/>
  <c r="X13" i="47" l="1"/>
  <c r="X9" i="47"/>
  <c r="W9" i="47"/>
  <c r="H8" i="46"/>
  <c r="V12" i="46"/>
  <c r="V6" i="46"/>
  <c r="W12" i="47"/>
  <c r="X10" i="47"/>
  <c r="W10" i="47"/>
  <c r="W11" i="47"/>
  <c r="X11" i="47"/>
  <c r="V19" i="47"/>
  <c r="V16" i="47"/>
  <c r="H2" i="46"/>
  <c r="V5" i="46"/>
  <c r="V11" i="46"/>
  <c r="U6" i="46"/>
  <c r="U12" i="46"/>
  <c r="U11" i="46" l="1"/>
  <c r="U5" i="46"/>
  <c r="C3" i="36"/>
  <c r="D3" i="36"/>
  <c r="E3" i="36"/>
  <c r="F3" i="36"/>
  <c r="G3" i="36"/>
  <c r="C4" i="36"/>
  <c r="D4" i="36"/>
  <c r="E4" i="36"/>
  <c r="F4" i="36"/>
  <c r="G4" i="36"/>
  <c r="C5" i="36"/>
  <c r="C5" i="47" s="1"/>
  <c r="D5" i="36"/>
  <c r="E5" i="36"/>
  <c r="F5" i="36"/>
  <c r="G5" i="36"/>
  <c r="C6" i="36"/>
  <c r="D6" i="36"/>
  <c r="E6" i="36"/>
  <c r="F6" i="36"/>
  <c r="G6" i="36"/>
  <c r="C7" i="36"/>
  <c r="D7" i="36"/>
  <c r="E7" i="36"/>
  <c r="F7" i="36"/>
  <c r="G7" i="36"/>
  <c r="C8" i="36"/>
  <c r="C8" i="47" s="1"/>
  <c r="D8" i="47" s="1"/>
  <c r="D8" i="36"/>
  <c r="E8" i="36"/>
  <c r="F8" i="36"/>
  <c r="G8" i="36"/>
  <c r="C9" i="36"/>
  <c r="D9" i="36"/>
  <c r="E9" i="36"/>
  <c r="G9" i="36"/>
  <c r="C10" i="36"/>
  <c r="D10" i="36"/>
  <c r="E10" i="36"/>
  <c r="K10" i="36" s="1"/>
  <c r="H10" i="36" s="1"/>
  <c r="G10" i="36"/>
  <c r="C11" i="36"/>
  <c r="D11" i="36"/>
  <c r="E11" i="36"/>
  <c r="K11" i="36" s="1"/>
  <c r="H11" i="36" s="1"/>
  <c r="G11" i="36"/>
  <c r="C12" i="36"/>
  <c r="D12" i="36"/>
  <c r="E12" i="36"/>
  <c r="K12" i="36" s="1"/>
  <c r="H12" i="36" s="1"/>
  <c r="G12" i="36"/>
  <c r="C13" i="36"/>
  <c r="D13" i="36"/>
  <c r="E13" i="36"/>
  <c r="K13" i="36" s="1"/>
  <c r="H13" i="36" s="1"/>
  <c r="G13" i="36"/>
  <c r="D2" i="36"/>
  <c r="E2" i="36"/>
  <c r="F2" i="36"/>
  <c r="G2" i="36"/>
  <c r="C2" i="36"/>
  <c r="B3" i="36"/>
  <c r="B4" i="36"/>
  <c r="B5" i="36"/>
  <c r="B6" i="36"/>
  <c r="B7" i="36"/>
  <c r="B8" i="36"/>
  <c r="B9" i="36"/>
  <c r="B10" i="36"/>
  <c r="B11" i="36"/>
  <c r="B12" i="36"/>
  <c r="B13" i="36"/>
  <c r="B2" i="36"/>
  <c r="O12" i="36"/>
  <c r="O11" i="36"/>
  <c r="T4" i="36"/>
  <c r="S4" i="36"/>
  <c r="R4" i="36"/>
  <c r="Q4" i="36"/>
  <c r="P4" i="36"/>
  <c r="U7" i="47" l="1"/>
  <c r="U3" i="47"/>
  <c r="U6" i="47"/>
  <c r="U5" i="47"/>
  <c r="U2" i="47"/>
  <c r="J8" i="36"/>
  <c r="U8" i="47"/>
  <c r="Z8" i="47"/>
  <c r="Z20" i="47" s="1"/>
  <c r="U4" i="47"/>
  <c r="D5" i="47"/>
  <c r="L5" i="47" s="1"/>
  <c r="J6" i="36"/>
  <c r="K6" i="36" s="1"/>
  <c r="H6" i="36" s="1"/>
  <c r="Z6" i="47"/>
  <c r="J7" i="36"/>
  <c r="K7" i="36" s="1"/>
  <c r="H7" i="36" s="1"/>
  <c r="Z7" i="47"/>
  <c r="J5" i="36"/>
  <c r="K5" i="36" s="1"/>
  <c r="H5" i="36" s="1"/>
  <c r="Z5" i="47"/>
  <c r="J3" i="36"/>
  <c r="K3" i="36" s="1"/>
  <c r="H3" i="36" s="1"/>
  <c r="Z3" i="47"/>
  <c r="J2" i="36"/>
  <c r="Z2" i="47"/>
  <c r="J4" i="36"/>
  <c r="Z4" i="47"/>
  <c r="K2" i="36"/>
  <c r="D11" i="48"/>
  <c r="D13" i="48"/>
  <c r="D10" i="48"/>
  <c r="D12" i="48"/>
  <c r="E9" i="47"/>
  <c r="F9" i="47" s="1"/>
  <c r="K9" i="36"/>
  <c r="H9" i="36" s="1"/>
  <c r="K8" i="36"/>
  <c r="K4" i="36"/>
  <c r="H4" i="36" s="1"/>
  <c r="E12" i="47"/>
  <c r="F12" i="47" s="1"/>
  <c r="C9" i="47"/>
  <c r="D9" i="47" s="1"/>
  <c r="C13" i="47"/>
  <c r="D13" i="47" s="1"/>
  <c r="E11" i="47"/>
  <c r="F11" i="47" s="1"/>
  <c r="E10" i="47"/>
  <c r="F10" i="47" s="1"/>
  <c r="L8" i="47"/>
  <c r="C12" i="47"/>
  <c r="D12" i="47" s="1"/>
  <c r="E13" i="47"/>
  <c r="F13" i="47" s="1"/>
  <c r="C11" i="47"/>
  <c r="D11" i="47" s="1"/>
  <c r="C10" i="47"/>
  <c r="D10" i="47" s="1"/>
  <c r="E8" i="47"/>
  <c r="F8" i="47" s="1"/>
  <c r="E7" i="47"/>
  <c r="F7" i="47" s="1"/>
  <c r="E6" i="47"/>
  <c r="F6" i="47" s="1"/>
  <c r="C4" i="47"/>
  <c r="D4" i="47" s="1"/>
  <c r="C7" i="47"/>
  <c r="D7" i="47" s="1"/>
  <c r="E5" i="47"/>
  <c r="F5" i="47" s="1"/>
  <c r="C3" i="47"/>
  <c r="D3" i="47" s="1"/>
  <c r="C2" i="47"/>
  <c r="D2" i="47" s="1"/>
  <c r="E3" i="47"/>
  <c r="F3" i="47" s="1"/>
  <c r="E2" i="47"/>
  <c r="F2" i="47" s="1"/>
  <c r="C6" i="47"/>
  <c r="D6" i="47" s="1"/>
  <c r="E4" i="47"/>
  <c r="F4" i="47" s="1"/>
  <c r="S11" i="36"/>
  <c r="R6" i="36"/>
  <c r="S5" i="36"/>
  <c r="P6" i="36"/>
  <c r="R12" i="36"/>
  <c r="Q11" i="36"/>
  <c r="T11" i="36"/>
  <c r="S6" i="36"/>
  <c r="T6" i="36"/>
  <c r="Q12" i="36"/>
  <c r="P11" i="36"/>
  <c r="Q6" i="36"/>
  <c r="R11" i="36"/>
  <c r="P5" i="36"/>
  <c r="T5" i="36"/>
  <c r="S12" i="36"/>
  <c r="Q5" i="36"/>
  <c r="P12" i="36"/>
  <c r="T12" i="36"/>
  <c r="R5" i="36"/>
  <c r="X8" i="47" l="1"/>
  <c r="U20" i="47"/>
  <c r="U17" i="47"/>
  <c r="W8" i="47"/>
  <c r="Z17" i="47" s="1"/>
  <c r="H8" i="36"/>
  <c r="D8" i="48" s="1"/>
  <c r="V6" i="36"/>
  <c r="V12" i="36"/>
  <c r="X5" i="47"/>
  <c r="W5" i="47"/>
  <c r="C3" i="48"/>
  <c r="Z19" i="47"/>
  <c r="W3" i="47"/>
  <c r="X3" i="47"/>
  <c r="Z16" i="47"/>
  <c r="X2" i="47"/>
  <c r="W2" i="47"/>
  <c r="U16" i="47"/>
  <c r="U19" i="47"/>
  <c r="X6" i="47"/>
  <c r="W6" i="47"/>
  <c r="C5" i="48"/>
  <c r="X4" i="47"/>
  <c r="W4" i="47"/>
  <c r="X7" i="47"/>
  <c r="W7" i="47"/>
  <c r="H2" i="36"/>
  <c r="U5" i="36" s="1"/>
  <c r="V5" i="36"/>
  <c r="V11" i="36"/>
  <c r="C9" i="48"/>
  <c r="D5" i="48"/>
  <c r="D9" i="48"/>
  <c r="D3" i="48"/>
  <c r="M9" i="47"/>
  <c r="D6" i="48"/>
  <c r="D7" i="48"/>
  <c r="D4" i="48"/>
  <c r="U12" i="36"/>
  <c r="U6" i="36"/>
  <c r="E5" i="49"/>
  <c r="E8" i="49"/>
  <c r="E7" i="49"/>
  <c r="E4" i="49"/>
  <c r="M8" i="47"/>
  <c r="L10" i="47"/>
  <c r="M13" i="47"/>
  <c r="S13" i="47" s="1"/>
  <c r="Y13" i="47" s="1"/>
  <c r="C13" i="48"/>
  <c r="L9" i="47"/>
  <c r="C10" i="48"/>
  <c r="M10" i="47"/>
  <c r="L11" i="47"/>
  <c r="C8" i="48"/>
  <c r="C12" i="48"/>
  <c r="M12" i="47"/>
  <c r="L12" i="47"/>
  <c r="C11" i="48"/>
  <c r="M11" i="47"/>
  <c r="S11" i="47" s="1"/>
  <c r="Y11" i="47" s="1"/>
  <c r="L13" i="47"/>
  <c r="M4" i="47"/>
  <c r="M2" i="47"/>
  <c r="C2" i="48"/>
  <c r="M7" i="47"/>
  <c r="L2" i="47"/>
  <c r="C7" i="48"/>
  <c r="M5" i="47"/>
  <c r="L7" i="47"/>
  <c r="L4" i="47"/>
  <c r="M6" i="47"/>
  <c r="C6" i="48"/>
  <c r="L6" i="47"/>
  <c r="M3" i="47"/>
  <c r="C4" i="48"/>
  <c r="L3" i="47"/>
  <c r="U11" i="36" l="1"/>
  <c r="X17" i="47"/>
  <c r="X20" i="47"/>
  <c r="AC11" i="47"/>
  <c r="AA11" i="47"/>
  <c r="AB13" i="47"/>
  <c r="AA13" i="47"/>
  <c r="T12" i="47"/>
  <c r="T8" i="47"/>
  <c r="S12" i="47"/>
  <c r="Y12" i="47" s="1"/>
  <c r="T10" i="47"/>
  <c r="T9" i="47"/>
  <c r="S10" i="47"/>
  <c r="Y10" i="47" s="1"/>
  <c r="T13" i="47"/>
  <c r="AC13" i="47"/>
  <c r="T11" i="47"/>
  <c r="AB11" i="47"/>
  <c r="S9" i="47"/>
  <c r="Y9" i="47" s="1"/>
  <c r="AB9" i="47" s="1"/>
  <c r="S8" i="47"/>
  <c r="T3" i="47"/>
  <c r="T7" i="47"/>
  <c r="T5" i="47"/>
  <c r="T2" i="47"/>
  <c r="S2" i="47"/>
  <c r="T4" i="47"/>
  <c r="W19" i="47"/>
  <c r="W16" i="47"/>
  <c r="S7" i="47"/>
  <c r="Y7" i="47" s="1"/>
  <c r="S3" i="47"/>
  <c r="Y3" i="47" s="1"/>
  <c r="T6" i="47"/>
  <c r="S5" i="47"/>
  <c r="Y5" i="47" s="1"/>
  <c r="AA5" i="47" s="1"/>
  <c r="X19" i="47"/>
  <c r="X16" i="47"/>
  <c r="S6" i="47"/>
  <c r="Y6" i="47" s="1"/>
  <c r="AA6" i="47" s="1"/>
  <c r="S4" i="47"/>
  <c r="Y4" i="47" s="1"/>
  <c r="D2" i="48"/>
  <c r="H5" i="48"/>
  <c r="H8" i="48"/>
  <c r="G5" i="48"/>
  <c r="F5" i="49" s="1"/>
  <c r="G8" i="48"/>
  <c r="F8" i="49" s="1"/>
  <c r="G7" i="48"/>
  <c r="F7" i="49" s="1"/>
  <c r="G4" i="48"/>
  <c r="F4" i="49" s="1"/>
  <c r="S20" i="47" l="1"/>
  <c r="AA10" i="47"/>
  <c r="AB10" i="47"/>
  <c r="T17" i="47"/>
  <c r="T20" i="47"/>
  <c r="W17" i="47"/>
  <c r="W20" i="47"/>
  <c r="S17" i="47"/>
  <c r="V17" i="47"/>
  <c r="V20" i="47"/>
  <c r="Y8" i="47"/>
  <c r="Y17" i="47" s="1"/>
  <c r="AB12" i="47"/>
  <c r="AA12" i="47"/>
  <c r="AC12" i="47"/>
  <c r="AC9" i="47"/>
  <c r="AA9" i="47"/>
  <c r="AC10" i="47"/>
  <c r="AC5" i="47"/>
  <c r="AC6" i="47"/>
  <c r="S16" i="47"/>
  <c r="Y2" i="47"/>
  <c r="S19" i="47"/>
  <c r="AB6" i="47"/>
  <c r="AB7" i="47"/>
  <c r="AA7" i="47"/>
  <c r="T16" i="47"/>
  <c r="AC7" i="47"/>
  <c r="H7" i="48"/>
  <c r="AB4" i="47"/>
  <c r="AA4" i="47"/>
  <c r="AB5" i="47"/>
  <c r="T19" i="47"/>
  <c r="H4" i="48"/>
  <c r="AC3" i="47"/>
  <c r="AA3" i="47"/>
  <c r="AC4" i="47"/>
  <c r="AB3" i="47"/>
  <c r="Y20" i="47" l="1"/>
  <c r="AA8" i="47"/>
  <c r="AA17" i="47" s="1"/>
  <c r="AB8" i="47"/>
  <c r="AB20" i="47" s="1"/>
  <c r="AC8" i="47"/>
  <c r="AA20" i="47"/>
  <c r="Y19" i="47"/>
  <c r="Y16" i="47"/>
  <c r="AA2" i="47"/>
  <c r="AB2" i="47"/>
  <c r="AC2" i="47"/>
  <c r="AC17" i="47" l="1"/>
  <c r="AC20" i="47"/>
  <c r="AB17" i="47"/>
  <c r="AC19" i="47"/>
  <c r="AC16" i="47"/>
  <c r="AB16" i="47"/>
  <c r="AB19" i="47"/>
  <c r="AA19" i="47"/>
  <c r="AA16" i="47"/>
</calcChain>
</file>

<file path=xl/sharedStrings.xml><?xml version="1.0" encoding="utf-8"?>
<sst xmlns="http://schemas.openxmlformats.org/spreadsheetml/2006/main" count="211" uniqueCount="102">
  <si>
    <t>N(-)/Ce-0/S2-Ce-0</t>
  </si>
  <si>
    <t>N(-)/Ce-500/S2-Ce-0</t>
  </si>
  <si>
    <t>Mean</t>
  </si>
  <si>
    <t>SE</t>
  </si>
  <si>
    <t>%C</t>
  </si>
  <si>
    <t>δ13C</t>
  </si>
  <si>
    <t>%N</t>
  </si>
  <si>
    <t>δ15N</t>
  </si>
  <si>
    <t>C/N</t>
  </si>
  <si>
    <t>Root</t>
  </si>
  <si>
    <t>Shoot</t>
  </si>
  <si>
    <t>Control</t>
  </si>
  <si>
    <t>500 ppm</t>
  </si>
  <si>
    <t>HPWHS11</t>
  </si>
  <si>
    <t>HPWHS12</t>
  </si>
  <si>
    <t>HPWHS13</t>
  </si>
  <si>
    <t>HPWHS14</t>
  </si>
  <si>
    <t>HPWHS15</t>
  </si>
  <si>
    <t>HPWHS16</t>
  </si>
  <si>
    <t>HPWHR11</t>
  </si>
  <si>
    <t>HPWHR12</t>
  </si>
  <si>
    <t>HPWHR13</t>
  </si>
  <si>
    <t>HPWHR14</t>
  </si>
  <si>
    <t>HPWHR15</t>
  </si>
  <si>
    <t>HPWHR16</t>
  </si>
  <si>
    <t>HPWHS21</t>
  </si>
  <si>
    <t>HPWHS22</t>
  </si>
  <si>
    <t>HPWHS23</t>
  </si>
  <si>
    <t>HPWHS24</t>
  </si>
  <si>
    <t>HPWHS25</t>
  </si>
  <si>
    <t>HPWHS26</t>
  </si>
  <si>
    <t>HPWHR21</t>
  </si>
  <si>
    <t>HPWHR22</t>
  </si>
  <si>
    <t>HPWHR23</t>
  </si>
  <si>
    <t>HPWHR24</t>
  </si>
  <si>
    <t>HPWHR25</t>
  </si>
  <si>
    <t>HPWHR26</t>
  </si>
  <si>
    <t>Shoot Weigt (g)</t>
  </si>
  <si>
    <t>Shoot %C</t>
  </si>
  <si>
    <t>Total Shoot C</t>
  </si>
  <si>
    <t>Shoot %N</t>
  </si>
  <si>
    <t>Total Shoot N</t>
  </si>
  <si>
    <t>Root Weight (g)</t>
  </si>
  <si>
    <t>Root %C</t>
  </si>
  <si>
    <t>Total Root C</t>
  </si>
  <si>
    <t>Root %N</t>
  </si>
  <si>
    <t>Total Root N</t>
  </si>
  <si>
    <t>Ce Control</t>
  </si>
  <si>
    <t>Ce Treated</t>
  </si>
  <si>
    <t>plant N15</t>
  </si>
  <si>
    <t>Total Plant C</t>
  </si>
  <si>
    <t>Total Plant N</t>
  </si>
  <si>
    <t>Whole plant</t>
  </si>
  <si>
    <t>Ce-0</t>
  </si>
  <si>
    <t>Ce-500</t>
  </si>
  <si>
    <t>N15</t>
  </si>
  <si>
    <t>Rsamp</t>
  </si>
  <si>
    <t>ug/g N15</t>
  </si>
  <si>
    <t>Shoot biomass (g)</t>
  </si>
  <si>
    <t>ug N15</t>
  </si>
  <si>
    <t>[N15]</t>
  </si>
  <si>
    <t>Root and shoot lengths of wheat exposed to CeO2 NPs for 10 days in hydroponics</t>
  </si>
  <si>
    <t>Treatment</t>
  </si>
  <si>
    <t>Replicates</t>
  </si>
  <si>
    <t>Root biomass (g)</t>
  </si>
  <si>
    <t>Total biomass</t>
  </si>
  <si>
    <t>Root/Shoot ratio</t>
  </si>
  <si>
    <t>R1</t>
  </si>
  <si>
    <t>R2</t>
  </si>
  <si>
    <t>R3</t>
  </si>
  <si>
    <t>R4</t>
  </si>
  <si>
    <t>R5</t>
  </si>
  <si>
    <t>R6</t>
  </si>
  <si>
    <t>Treated</t>
  </si>
  <si>
    <t xml:space="preserve">(500 PPM </t>
  </si>
  <si>
    <t>CeO2 NPs)</t>
  </si>
  <si>
    <t>Root and shoot lengths of wheat exposed to CeO2 NPs for days in hydroponics</t>
  </si>
  <si>
    <t>Root length (cm)</t>
  </si>
  <si>
    <t>Shoot length (cm)</t>
  </si>
  <si>
    <t>Rep Mean</t>
  </si>
  <si>
    <t>plant ug N15</t>
  </si>
  <si>
    <t>plant n15</t>
  </si>
  <si>
    <t>Nleaf/ Ntotal</t>
  </si>
  <si>
    <t>Net root uptake (umol/mg dw)</t>
  </si>
  <si>
    <r>
      <t>Δ</t>
    </r>
    <r>
      <rPr>
        <sz val="10.55"/>
        <color theme="1"/>
        <rFont val="Calibri"/>
        <family val="2"/>
      </rPr>
      <t>δN15 leaf</t>
    </r>
  </si>
  <si>
    <r>
      <t>Δ</t>
    </r>
    <r>
      <rPr>
        <sz val="10.55"/>
        <color theme="1"/>
        <rFont val="Calibri"/>
        <family val="2"/>
      </rPr>
      <t>δN15 root</t>
    </r>
  </si>
  <si>
    <r>
      <t>Δ</t>
    </r>
    <r>
      <rPr>
        <sz val="10.55"/>
        <color theme="1"/>
        <rFont val="Calibri"/>
        <family val="2"/>
      </rPr>
      <t>δN15 plant</t>
    </r>
  </si>
  <si>
    <t>Ti/Tt</t>
  </si>
  <si>
    <t>Proot</t>
  </si>
  <si>
    <t>E/I</t>
  </si>
  <si>
    <t>Root assimilation activity (umol/mg dw)</t>
  </si>
  <si>
    <t>Shoot assimilation activity (umol/mg dw)</t>
  </si>
  <si>
    <t>*</t>
  </si>
  <si>
    <t>*decrease consistent with lower shoot biomass</t>
  </si>
  <si>
    <t>wheat</t>
  </si>
  <si>
    <t>total root N</t>
  </si>
  <si>
    <t>barley</t>
  </si>
  <si>
    <r>
      <t>NH4NO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</si>
  <si>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NH4+</t>
  </si>
  <si>
    <t>NO3-</t>
  </si>
  <si>
    <t>total shoot N</t>
  </si>
  <si>
    <t>total plant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</si>
</sst>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.55"/>
      <color theme="1"/>
      <name val="Calibri"/>
      <family val="2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0" fillId="0" borderId="0" xfId="0" applyNumberFormat="1"/>
    <xf numFmtId="0" fontId="1" fillId="0" borderId="0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167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/>
    </xf>
    <xf numFmtId="164" fontId="0" fillId="4" borderId="0" xfId="0" applyNumberFormat="1" applyFill="1"/>
    <xf numFmtId="164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167" fontId="0" fillId="6" borderId="0" xfId="0" applyNumberFormat="1" applyFill="1"/>
    <xf numFmtId="0" fontId="0" fillId="6" borderId="0" xfId="0" applyFill="1"/>
    <xf numFmtId="167" fontId="0" fillId="7" borderId="0" xfId="0" applyNumberFormat="1" applyFill="1"/>
    <xf numFmtId="164" fontId="0" fillId="7" borderId="0" xfId="0" applyNumberFormat="1" applyFill="1"/>
    <xf numFmtId="0" fontId="0" fillId="4" borderId="0" xfId="0" applyFill="1"/>
    <xf numFmtId="164" fontId="0" fillId="8" borderId="0" xfId="0" applyNumberFormat="1" applyFill="1"/>
    <xf numFmtId="164" fontId="1" fillId="6" borderId="0" xfId="0" applyNumberFormat="1" applyFont="1" applyFill="1"/>
    <xf numFmtId="164" fontId="1" fillId="6" borderId="0" xfId="0" applyNumberFormat="1" applyFont="1" applyFill="1" applyAlignment="1">
      <alignment horizontal="center"/>
    </xf>
    <xf numFmtId="164" fontId="1" fillId="7" borderId="0" xfId="0" applyNumberFormat="1" applyFont="1" applyFill="1"/>
    <xf numFmtId="164" fontId="1" fillId="7" borderId="0" xfId="0" applyNumberFormat="1" applyFont="1" applyFill="1" applyAlignment="1">
      <alignment horizontal="center"/>
    </xf>
    <xf numFmtId="164" fontId="1" fillId="4" borderId="0" xfId="0" applyNumberFormat="1" applyFont="1" applyFill="1"/>
    <xf numFmtId="164" fontId="1" fillId="4" borderId="0" xfId="0" applyNumberFormat="1" applyFont="1" applyFill="1" applyAlignment="1">
      <alignment horizontal="center"/>
    </xf>
    <xf numFmtId="164" fontId="1" fillId="8" borderId="0" xfId="0" applyNumberFormat="1" applyFont="1" applyFill="1"/>
    <xf numFmtId="164" fontId="1" fillId="8" borderId="0" xfId="0" applyNumberFormat="1" applyFont="1" applyFill="1" applyAlignment="1">
      <alignment horizontal="center"/>
    </xf>
    <xf numFmtId="164" fontId="0" fillId="6" borderId="0" xfId="0" applyNumberFormat="1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169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69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2" fontId="1" fillId="6" borderId="0" xfId="0" applyNumberFormat="1" applyFont="1" applyFill="1" applyAlignment="1">
      <alignment horizontal="right"/>
    </xf>
    <xf numFmtId="2" fontId="1" fillId="7" borderId="0" xfId="0" applyNumberFormat="1" applyFont="1" applyFill="1" applyAlignment="1">
      <alignment horizontal="right"/>
    </xf>
    <xf numFmtId="2" fontId="0" fillId="6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167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/>
    <xf numFmtId="166" fontId="0" fillId="0" borderId="0" xfId="0" applyNumberFormat="1" applyBorder="1"/>
    <xf numFmtId="1" fontId="0" fillId="0" borderId="1" xfId="0" applyNumberFormat="1" applyBorder="1"/>
    <xf numFmtId="1" fontId="0" fillId="0" borderId="0" xfId="0" applyNumberFormat="1" applyBorder="1"/>
    <xf numFmtId="1" fontId="0" fillId="0" borderId="0" xfId="0" applyNumberFormat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68850442452931"/>
          <c:y val="2.5428331875182269E-2"/>
          <c:w val="0.83557199724094045"/>
          <c:h val="0.8831900322980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'Root C N Graph'!$R$4</c:f>
              <c:strCache>
                <c:ptCount val="1"/>
                <c:pt idx="0">
                  <c:v>%N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7FD-440D-A110-FB628C9E274A}"/>
              </c:ext>
            </c:extLst>
          </c:dPt>
          <c:errBars>
            <c:errBarType val="both"/>
            <c:errValType val="cust"/>
            <c:noEndCap val="0"/>
            <c:plus>
              <c:numRef>
                <c:f>'Root C N Graph'!$R$11:$R$14</c:f>
                <c:numCache>
                  <c:formatCode>General</c:formatCode>
                  <c:ptCount val="4"/>
                  <c:pt idx="0">
                    <c:v>7.3425225062606722E-2</c:v>
                  </c:pt>
                  <c:pt idx="1">
                    <c:v>9.206316819329842E-2</c:v>
                  </c:pt>
                </c:numCache>
              </c:numRef>
            </c:plus>
            <c:minus>
              <c:numRef>
                <c:f>'Root C N Graph'!$R$11:$R$14</c:f>
                <c:numCache>
                  <c:formatCode>General</c:formatCode>
                  <c:ptCount val="4"/>
                  <c:pt idx="0">
                    <c:v>7.3425225062606722E-2</c:v>
                  </c:pt>
                  <c:pt idx="1">
                    <c:v>9.206316819329842E-2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Graph'!$R$5:$R$6</c:f>
              <c:numCache>
                <c:formatCode>0.00</c:formatCode>
                <c:ptCount val="2"/>
                <c:pt idx="0">
                  <c:v>1.9317311666666666</c:v>
                </c:pt>
                <c:pt idx="1">
                  <c:v>2.0850500597916661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6-45D5-A87C-BACD7F16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14776"/>
        <c:axId val="27659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37.916550946766669</c:v>
                      </c:pt>
                      <c:pt idx="1">
                        <c:v>37.183606718550003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4F6-45D5-A87C-BACD7F16C09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-29.37298554087997</c:v>
                      </c:pt>
                      <c:pt idx="1">
                        <c:v>-29.369702373043022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F6-45D5-A87C-BACD7F16C09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2.598416270112438</c:v>
                      </c:pt>
                      <c:pt idx="1">
                        <c:v>3.2696334317729989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F6-45D5-A87C-BACD7F16C09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19.788472600236059</c:v>
                      </c:pt>
                      <c:pt idx="1">
                        <c:v>18.010064099558743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F6-45D5-A87C-BACD7F16C09E}"/>
                  </c:ext>
                </c:extLst>
              </c15:ser>
            </c15:filteredBarSeries>
          </c:ext>
        </c:extLst>
      </c:barChart>
      <c:catAx>
        <c:axId val="2745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94760"/>
        <c:crosses val="autoZero"/>
        <c:auto val="1"/>
        <c:lblAlgn val="ctr"/>
        <c:lblOffset val="100"/>
        <c:noMultiLvlLbl val="0"/>
      </c:catAx>
      <c:valAx>
        <c:axId val="27659476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Nitrogen concentration (%)</a:t>
                </a:r>
              </a:p>
            </c:rich>
          </c:tx>
          <c:layout>
            <c:manualLayout>
              <c:xMode val="edge"/>
              <c:yMode val="edge"/>
              <c:x val="3.4398549266146539E-3"/>
              <c:y val="7.7809993456155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4514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6122913841974"/>
          <c:y val="2.5428331875182269E-2"/>
          <c:w val="0.84693877086158031"/>
          <c:h val="0.88559152672287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'Shoot C N Graph'!$Q$4</c:f>
              <c:strCache>
                <c:ptCount val="1"/>
                <c:pt idx="0">
                  <c:v>δ13C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526-4F47-B0E5-C1D3BEF2D5C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26-4F47-B0E5-C1D3BEF2D5CA}"/>
                </c:ext>
              </c:extLst>
            </c:dLbl>
            <c:dLbl>
              <c:idx val="1"/>
              <c:layout>
                <c:manualLayout>
                  <c:x val="0"/>
                  <c:y val="-1.6002033924311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26-4F47-B0E5-C1D3BEF2D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'Shoot C N Graph'!$Q$11:$Q$14</c:f>
                <c:numCache>
                  <c:formatCode>General</c:formatCode>
                  <c:ptCount val="4"/>
                  <c:pt idx="0">
                    <c:v>0.10613679538502549</c:v>
                  </c:pt>
                  <c:pt idx="1">
                    <c:v>0.11243048445576326</c:v>
                  </c:pt>
                </c:numCache>
              </c:numRef>
            </c:plus>
            <c:minus>
              <c:numRef>
                <c:f>'Shoot C N Graph'!$Q$11:$Q$14</c:f>
                <c:numCache>
                  <c:formatCode>General</c:formatCode>
                  <c:ptCount val="4"/>
                  <c:pt idx="0">
                    <c:v>0.10613679538502549</c:v>
                  </c:pt>
                  <c:pt idx="1">
                    <c:v>0.11243048445576326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Graph'!$Q$5:$Q$6</c:f>
              <c:numCache>
                <c:formatCode>0.00</c:formatCode>
                <c:ptCount val="2"/>
                <c:pt idx="0">
                  <c:v>-30.13676561671063</c:v>
                </c:pt>
                <c:pt idx="1">
                  <c:v>-30.263860145126898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8-4EF7-B60A-FEA8D768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8200"/>
        <c:axId val="2758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40.330459573633341</c:v>
                      </c:pt>
                      <c:pt idx="1">
                        <c:v>40.106462733299999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28-4EF7-B60A-FEA8D7680D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2.6259068333333335</c:v>
                      </c:pt>
                      <c:pt idx="1">
                        <c:v>2.7181798499666669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328-4EF7-B60A-FEA8D7680D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3.2782484379074162</c:v>
                      </c:pt>
                      <c:pt idx="1">
                        <c:v>3.1618899711418833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328-4EF7-B60A-FEA8D7680D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15.40999828598215</c:v>
                      </c:pt>
                      <c:pt idx="1">
                        <c:v>14.78694271081139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328-4EF7-B60A-FEA8D7680DDC}"/>
                  </c:ext>
                </c:extLst>
              </c15:ser>
            </c15:filteredBarSeries>
          </c:ext>
        </c:extLst>
      </c:barChart>
      <c:catAx>
        <c:axId val="27660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859328"/>
        <c:crosses val="autoZero"/>
        <c:auto val="1"/>
        <c:lblAlgn val="ctr"/>
        <c:lblOffset val="100"/>
        <c:noMultiLvlLbl val="0"/>
      </c:catAx>
      <c:valAx>
        <c:axId val="275859328"/>
        <c:scaling>
          <c:orientation val="minMax"/>
          <c:max val="-20"/>
          <c:min val="-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13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12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 (‰)</a:t>
                </a:r>
              </a:p>
            </c:rich>
          </c:tx>
          <c:layout>
            <c:manualLayout>
              <c:xMode val="edge"/>
              <c:yMode val="edge"/>
              <c:x val="2.2830191103195615E-3"/>
              <c:y val="0.3718373632499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8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386314003547047"/>
          <c:y val="2.5428331875182269E-2"/>
          <c:w val="0.8461368599645297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'delN15 graph'!$D$3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88-4568-964C-12F9CD8AB57E}"/>
                </c:ext>
              </c:extLst>
            </c:dLbl>
            <c:dLbl>
              <c:idx val="1"/>
              <c:layout>
                <c:manualLayout>
                  <c:x val="1.1684023368039105E-4"/>
                  <c:y val="1.7361111111111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88-4568-964C-12F9CD8AB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'delN15 graph'!$D$7:$D$8</c:f>
                <c:numCache>
                  <c:formatCode>General</c:formatCode>
                  <c:ptCount val="2"/>
                  <c:pt idx="0">
                    <c:v>0.17540820770599688</c:v>
                  </c:pt>
                  <c:pt idx="1">
                    <c:v>0.12724567568624701</c:v>
                  </c:pt>
                </c:numCache>
              </c:numRef>
            </c:plus>
            <c:minus>
              <c:numRef>
                <c:f>'delN15 graph'!$D$7:$D$8</c:f>
                <c:numCache>
                  <c:formatCode>General</c:formatCode>
                  <c:ptCount val="2"/>
                  <c:pt idx="0">
                    <c:v>0.17540820770599688</c:v>
                  </c:pt>
                  <c:pt idx="1">
                    <c:v>0.12724567568624701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graph'!$D$4:$D$5</c:f>
              <c:numCache>
                <c:formatCode>0.00000</c:formatCode>
                <c:ptCount val="2"/>
                <c:pt idx="0">
                  <c:v>2.598416270112438</c:v>
                </c:pt>
                <c:pt idx="1">
                  <c:v>3.2696334317729989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8F7-420D-B534-5D4E7A4B9E32}"/>
            </c:ext>
          </c:extLst>
        </c:ser>
        <c:ser>
          <c:idx val="1"/>
          <c:order val="1"/>
          <c:tx>
            <c:strRef>
              <c:f>'delN15 graph'!$E$3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405827263268192E-3"/>
                  <c:y val="0.180555555555555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50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5000">
                        <a:solidFill>
                          <a:schemeClr val="bg1"/>
                        </a:solidFill>
                      </a:rPr>
                      <a:t>***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1E-453A-9F2C-96E59F9574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1E-453A-9F2C-96E59F957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'delN15 graph'!$E$7:$E$8</c:f>
                <c:numCache>
                  <c:formatCode>General</c:formatCode>
                  <c:ptCount val="2"/>
                  <c:pt idx="0">
                    <c:v>8.8584119966495067E-2</c:v>
                  </c:pt>
                  <c:pt idx="1">
                    <c:v>0.11408899883554946</c:v>
                  </c:pt>
                </c:numCache>
              </c:numRef>
            </c:plus>
            <c:minus>
              <c:numRef>
                <c:f>'delN15 graph'!$E$7:$E$8</c:f>
                <c:numCache>
                  <c:formatCode>General</c:formatCode>
                  <c:ptCount val="2"/>
                  <c:pt idx="0">
                    <c:v>8.8584119966495067E-2</c:v>
                  </c:pt>
                  <c:pt idx="1">
                    <c:v>0.11408899883554946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graph'!$E$4:$E$5</c:f>
              <c:numCache>
                <c:formatCode>0.00000</c:formatCode>
                <c:ptCount val="2"/>
                <c:pt idx="0">
                  <c:v>3.2782484379074162</c:v>
                </c:pt>
                <c:pt idx="1">
                  <c:v>3.1618899711418833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8F7-420D-B534-5D4E7A4B9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'delN15 graph'!$F$3</c15:sqref>
                        </c15:formulaRef>
                      </c:ext>
                    </c:extLst>
                    <c:strCache>
                      <c:ptCount val="1"/>
                      <c:pt idx="0">
                        <c:v>Whole plant</c:v>
                      </c:pt>
                    </c:strCache>
                  </c:strRef>
                </c:tx>
                <c:spPr>
                  <a:solidFill>
                    <a:srgbClr val="FFC000">
                      <a:lumMod val="75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'delN15 graph'!$F$7:$F$8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5.773622873996969E-2</c:v>
                        </c:pt>
                        <c:pt idx="1">
                          <c:v>0.10170690223056116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'delN15 graph'!$F$7:$F$8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5.773622873996969E-2</c:v>
                        </c:pt>
                        <c:pt idx="1">
                          <c:v>0.10170690223056116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'delN15 graph'!$F$4:$F$5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3.0604063887853727</c:v>
                      </c:pt>
                      <c:pt idx="1">
                        <c:v>3.200244276896385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8F7-420D-B534-5D4E7A4B9E3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'delN15 graph'!$G$3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B0-4453-83EB-92793EA9AA8C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'delN15 graph'!$G$7:$G$8</c:f>
                <c:numCache>
                  <c:formatCode>General</c:formatCode>
                  <c:ptCount val="2"/>
                  <c:pt idx="0">
                    <c:v>0.25</c:v>
                  </c:pt>
                  <c:pt idx="1">
                    <c:v>0.25</c:v>
                  </c:pt>
                </c:numCache>
              </c:numRef>
            </c:plus>
            <c:minus>
              <c:numRef>
                <c:f>'delN15 graph'!$G$7:$G$8</c:f>
                <c:numCache>
                  <c:formatCode>General</c:formatCode>
                  <c:ptCount val="2"/>
                  <c:pt idx="0">
                    <c:v>0.25</c:v>
                  </c:pt>
                  <c:pt idx="1">
                    <c:v>0.25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graph'!$G$4:$G$5</c:f>
              <c:numCache>
                <c:formatCode>0.00000</c:formatCode>
                <c:ptCount val="2"/>
                <c:pt idx="0" formatCode="General">
                  <c:v>3.21</c:v>
                </c:pt>
                <c:pt idx="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0-4453-83EB-92793EA9A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5432"/>
        <c:axId val="276637272"/>
      </c:line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sz="4000" b="1" i="0" u="none" strike="noStrike" baseline="30000">
                    <a:effectLst/>
                  </a:rPr>
                  <a:t>15</a:t>
                </a:r>
                <a:r>
                  <a:rPr lang="en-US" sz="4000" b="1" i="0" u="none" strike="noStrike" baseline="0">
                    <a:effectLst/>
                  </a:rPr>
                  <a:t>N </a:t>
                </a:r>
                <a:r>
                  <a:rPr lang="en-US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(‰)</a:t>
                </a:r>
              </a:p>
            </c:rich>
          </c:tx>
          <c:layout>
            <c:manualLayout>
              <c:xMode val="edge"/>
              <c:yMode val="edge"/>
              <c:x val="1.5142337976983646E-5"/>
              <c:y val="0.29626749781277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386314003547047"/>
          <c:y val="2.5428331875182269E-2"/>
          <c:w val="0.8461368599645297"/>
          <c:h val="0.878658912510793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'delN15 graph'!$F$3</c:f>
              <c:strCache>
                <c:ptCount val="1"/>
                <c:pt idx="0">
                  <c:v>Whole plant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'delN15 graph'!$F$7:$F$8</c:f>
                <c:numCache>
                  <c:formatCode>General</c:formatCode>
                  <c:ptCount val="2"/>
                  <c:pt idx="0">
                    <c:v>5.773622873996969E-2</c:v>
                  </c:pt>
                  <c:pt idx="1">
                    <c:v>0.10170690223056116</c:v>
                  </c:pt>
                </c:numCache>
                <c:extLst xmlns:c15="http://schemas.microsoft.com/office/drawing/2012/chart"/>
              </c:numRef>
            </c:plus>
            <c:minus>
              <c:numRef>
                <c:f>'delN15 graph'!$F$7:$F$8</c:f>
                <c:numCache>
                  <c:formatCode>General</c:formatCode>
                  <c:ptCount val="2"/>
                  <c:pt idx="0">
                    <c:v>5.773622873996969E-2</c:v>
                  </c:pt>
                  <c:pt idx="1">
                    <c:v>0.10170690223056116</c:v>
                  </c:pt>
                </c:numCache>
                <c:extLst xmlns:c15="http://schemas.microsoft.com/office/drawing/2012/chart"/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graph'!$F$4:$F$5</c:f>
              <c:numCache>
                <c:formatCode>0.00000</c:formatCode>
                <c:ptCount val="2"/>
                <c:pt idx="0">
                  <c:v>3.0604063887853727</c:v>
                </c:pt>
                <c:pt idx="1">
                  <c:v>3.200244276896385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5C30-4D16-86DD-6287FAA3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'delN15 graph'!$D$3</c15:sqref>
                        </c15:formulaRef>
                      </c:ext>
                    </c:extLst>
                    <c:strCache>
                      <c:ptCount val="1"/>
                      <c:pt idx="0">
                        <c:v>Root</c:v>
                      </c:pt>
                    </c:strCache>
                  </c:strRef>
                </c:tx>
                <c:spPr>
                  <a:solidFill>
                    <a:srgbClr val="FFC000">
                      <a:lumMod val="40000"/>
                      <a:lumOff val="6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C30-4D16-86DD-6287FAA35FF0}"/>
                      </c:ext>
                    </c:extLst>
                  </c:dLbl>
                  <c:dLbl>
                    <c:idx val="1"/>
                    <c:layout>
                      <c:manualLayout>
                        <c:x val="1.1684023368039105E-4"/>
                        <c:y val="1.736111111111111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**</a:t>
                          </a:r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1-5C30-4D16-86DD-6287FAA35FF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5000" b="1" i="0" u="none" strike="noStrike" kern="1200" baseline="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'delN15 graph'!$D$7:$D$8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0.17540820770599688</c:v>
                        </c:pt>
                        <c:pt idx="1">
                          <c:v>0.12724567568624701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'delN15 graph'!$D$7:$D$8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0.17540820770599688</c:v>
                        </c:pt>
                        <c:pt idx="1">
                          <c:v>0.12724567568624701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'delN15 graph'!$D$4:$D$5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2.598416270112438</c:v>
                      </c:pt>
                      <c:pt idx="1">
                        <c:v>3.2696334317729989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C30-4D16-86DD-6287FAA35FF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'delN15 graph'!$E$3</c15:sqref>
                        </c15:formulaRef>
                      </c:ext>
                    </c:extLst>
                    <c:strCache>
                      <c:ptCount val="1"/>
                      <c:pt idx="0">
                        <c:v>Shoot</c:v>
                      </c:pt>
                    </c:strCache>
                  </c:strRef>
                </c:tx>
                <c:spPr>
                  <a:solidFill>
                    <a:srgbClr val="FFC000">
                      <a:lumMod val="5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0405827263268192E-3"/>
                        <c:y val="0.180555555555555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5000" b="1" i="0" u="none" strike="noStrike" kern="1200" baseline="0">
                              <a:solidFill>
                                <a:schemeClr val="bg1"/>
                              </a:solidFill>
                              <a:latin typeface="Times New Roman" panose="02020603050405020304" pitchFamily="18" charset="0"/>
                              <a:ea typeface="+mn-ea"/>
                              <a:cs typeface="Times New Roman" panose="02020603050405020304" pitchFamily="18" charset="0"/>
                            </a:defRPr>
                          </a:pPr>
                          <a:r>
                            <a:rPr lang="en-US" sz="5000">
                              <a:solidFill>
                                <a:schemeClr val="bg1"/>
                              </a:solidFill>
                            </a:rPr>
                            <a:t>***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5000" b="1" i="0" u="none" strike="noStrike" kern="1200" baseline="0">
                            <a:solidFill>
                              <a:schemeClr val="bg1"/>
                            </a:solidFill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3-5C30-4D16-86DD-6287FAA35FF0}"/>
                      </c:ext>
                    </c:extLst>
                  </c:dLbl>
                  <c:dLbl>
                    <c:idx val="1"/>
                    <c:delete val="1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4-5C30-4D16-86DD-6287FAA35FF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5000" b="1" i="0" u="none" strike="noStrike" kern="1200" baseline="0">
                          <a:solidFill>
                            <a:schemeClr val="tx1"/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'delN15 graph'!$E$7:$E$8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8.8584119966495067E-2</c:v>
                        </c:pt>
                        <c:pt idx="1">
                          <c:v>0.11408899883554946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'delN15 graph'!$E$7:$E$8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8.8584119966495067E-2</c:v>
                        </c:pt>
                        <c:pt idx="1">
                          <c:v>0.11408899883554946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'delN15 graph'!$E$4:$E$5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3.2782484379074162</c:v>
                      </c:pt>
                      <c:pt idx="1">
                        <c:v>3.1618899711418833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C30-4D16-86DD-6287FAA35FF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'delN15 graph'!$G$3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C30-4D16-86DD-6287FAA35FF0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'delN15 graph'!$G$7:$G$8</c:f>
                <c:numCache>
                  <c:formatCode>General</c:formatCode>
                  <c:ptCount val="2"/>
                  <c:pt idx="0">
                    <c:v>0.25</c:v>
                  </c:pt>
                  <c:pt idx="1">
                    <c:v>0.25</c:v>
                  </c:pt>
                </c:numCache>
              </c:numRef>
            </c:plus>
            <c:minus>
              <c:numRef>
                <c:f>'delN15 graph'!$G$7:$G$8</c:f>
                <c:numCache>
                  <c:formatCode>General</c:formatCode>
                  <c:ptCount val="2"/>
                  <c:pt idx="0">
                    <c:v>0.25</c:v>
                  </c:pt>
                  <c:pt idx="1">
                    <c:v>0.25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graph'!$G$4:$G$5</c:f>
              <c:numCache>
                <c:formatCode>0.00000</c:formatCode>
                <c:ptCount val="2"/>
                <c:pt idx="0" formatCode="General">
                  <c:v>3.21</c:v>
                </c:pt>
                <c:pt idx="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30-4D16-86DD-6287FAA3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5432"/>
        <c:axId val="276637272"/>
      </c:line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sz="4000" b="1" i="0" u="none" strike="noStrike" baseline="30000">
                    <a:effectLst/>
                  </a:rPr>
                  <a:t>15</a:t>
                </a:r>
                <a:r>
                  <a:rPr lang="en-US" sz="4000" b="1" i="0" u="none" strike="noStrike" baseline="0">
                    <a:effectLst/>
                  </a:rPr>
                  <a:t>N </a:t>
                </a:r>
                <a:r>
                  <a:rPr lang="en-US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(‰)</a:t>
                </a:r>
              </a:p>
            </c:rich>
          </c:tx>
          <c:layout>
            <c:manualLayout>
              <c:xMode val="edge"/>
              <c:yMode val="edge"/>
              <c:x val="1.5142337976983646E-5"/>
              <c:y val="0.29626749781277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plant'!$D$3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09-48D0-AE9E-C8CE1F28A139}"/>
                </c:ext>
              </c:extLst>
            </c:dLbl>
            <c:dLbl>
              <c:idx val="1"/>
              <c:layout>
                <c:manualLayout>
                  <c:x val="0"/>
                  <c:y val="-4.6632124352331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09-48D0-AE9E-C8CE1F28A1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plant'!$D$7:$D$8</c:f>
                <c:numCache>
                  <c:formatCode>General</c:formatCode>
                  <c:ptCount val="2"/>
                  <c:pt idx="0">
                    <c:v>77</c:v>
                  </c:pt>
                  <c:pt idx="1">
                    <c:v>98</c:v>
                  </c:pt>
                </c:numCache>
              </c:numRef>
            </c:plus>
            <c:minus>
              <c:numRef>
                <c:f>'[4]total N root shoot plant'!$D$7:$D$8</c:f>
                <c:numCache>
                  <c:formatCode>General</c:formatCode>
                  <c:ptCount val="2"/>
                  <c:pt idx="0">
                    <c:v>77</c:v>
                  </c:pt>
                  <c:pt idx="1">
                    <c:v>98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plant'!$D$4:$D$5</c:f>
              <c:numCache>
                <c:formatCode>General</c:formatCode>
                <c:ptCount val="2"/>
                <c:pt idx="0">
                  <c:v>1001</c:v>
                </c:pt>
                <c:pt idx="1">
                  <c:v>563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D09-48D0-AE9E-C8CE1F28A139}"/>
            </c:ext>
          </c:extLst>
        </c:ser>
        <c:ser>
          <c:idx val="1"/>
          <c:order val="1"/>
          <c:tx>
            <c:strRef>
              <c:f>'[4]total N root shoot plant'!$E$3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plant'!$E$7:$E$8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45</c:v>
                  </c:pt>
                </c:numCache>
              </c:numRef>
            </c:plus>
            <c:minus>
              <c:numRef>
                <c:f>'[4]total N root shoot plant'!$E$7:$E$8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45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plant'!$E$4:$E$5</c:f>
              <c:numCache>
                <c:formatCode>General</c:formatCode>
                <c:ptCount val="2"/>
                <c:pt idx="0">
                  <c:v>424</c:v>
                </c:pt>
                <c:pt idx="1">
                  <c:v>495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9D09-48D0-AE9E-C8CE1F28A139}"/>
            </c:ext>
          </c:extLst>
        </c:ser>
        <c:ser>
          <c:idx val="2"/>
          <c:order val="2"/>
          <c:tx>
            <c:strRef>
              <c:f>'[4]total N root shoot plant'!$F$3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plant'!$F$7:$F$8</c:f>
                <c:numCache>
                  <c:formatCode>General</c:formatCode>
                  <c:ptCount val="2"/>
                  <c:pt idx="0">
                    <c:v>45</c:v>
                  </c:pt>
                  <c:pt idx="1">
                    <c:v>34</c:v>
                  </c:pt>
                </c:numCache>
              </c:numRef>
            </c:plus>
            <c:minus>
              <c:numRef>
                <c:f>'[4]total N root shoot plant'!$F$7:$F$8</c:f>
                <c:numCache>
                  <c:formatCode>General</c:formatCode>
                  <c:ptCount val="2"/>
                  <c:pt idx="0">
                    <c:v>45</c:v>
                  </c:pt>
                  <c:pt idx="1">
                    <c:v>34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plant'!$F$4:$F$5</c:f>
              <c:numCache>
                <c:formatCode>General</c:formatCode>
                <c:ptCount val="2"/>
                <c:pt idx="0">
                  <c:v>1493</c:v>
                </c:pt>
                <c:pt idx="1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09-48D0-AE9E-C8CE1F28A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2336268431198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plant'!$AE$3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57-47B7-8F07-4436F9FFBBDB}"/>
                </c:ext>
              </c:extLst>
            </c:dLbl>
            <c:dLbl>
              <c:idx val="1"/>
              <c:layout>
                <c:manualLayout>
                  <c:x val="0"/>
                  <c:y val="-1.9004426521364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57-47B7-8F07-4436F9FFBB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plant'!$AE$7:$AE$8</c:f>
                <c:numCache>
                  <c:formatCode>General</c:formatCode>
                  <c:ptCount val="2"/>
                  <c:pt idx="0">
                    <c:v>96</c:v>
                  </c:pt>
                  <c:pt idx="1">
                    <c:v>41</c:v>
                  </c:pt>
                </c:numCache>
              </c:numRef>
            </c:plus>
            <c:minus>
              <c:numRef>
                <c:f>'[4]total N root shoot plant'!$AE$7:$AE$8</c:f>
                <c:numCache>
                  <c:formatCode>General</c:formatCode>
                  <c:ptCount val="2"/>
                  <c:pt idx="0">
                    <c:v>96</c:v>
                  </c:pt>
                  <c:pt idx="1">
                    <c:v>41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plant'!$AE$4:$AE$5</c:f>
              <c:numCache>
                <c:formatCode>General</c:formatCode>
                <c:ptCount val="2"/>
                <c:pt idx="0">
                  <c:v>851</c:v>
                </c:pt>
                <c:pt idx="1">
                  <c:v>980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A57-47B7-8F07-4436F9FFBBDB}"/>
            </c:ext>
          </c:extLst>
        </c:ser>
        <c:ser>
          <c:idx val="1"/>
          <c:order val="1"/>
          <c:tx>
            <c:strRef>
              <c:f>'[4]total N root shoot plant'!$AF$3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57-47B7-8F07-4436F9FFBBD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57-47B7-8F07-4436F9FFBB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plant'!$AF$7:$AF$8</c:f>
                <c:numCache>
                  <c:formatCode>General</c:formatCode>
                  <c:ptCount val="2"/>
                  <c:pt idx="0">
                    <c:v>20</c:v>
                  </c:pt>
                  <c:pt idx="1">
                    <c:v>13</c:v>
                  </c:pt>
                </c:numCache>
              </c:numRef>
            </c:plus>
            <c:minus>
              <c:numRef>
                <c:f>'[4]total N root shoot plant'!$AF$7:$AF$8</c:f>
                <c:numCache>
                  <c:formatCode>General</c:formatCode>
                  <c:ptCount val="2"/>
                  <c:pt idx="0">
                    <c:v>20</c:v>
                  </c:pt>
                  <c:pt idx="1">
                    <c:v>13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plant'!$AF$4:$AF$5</c:f>
              <c:numCache>
                <c:formatCode>General</c:formatCode>
                <c:ptCount val="2"/>
                <c:pt idx="0">
                  <c:v>240</c:v>
                </c:pt>
                <c:pt idx="1">
                  <c:v>299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A57-47B7-8F07-4436F9FFBBDB}"/>
            </c:ext>
          </c:extLst>
        </c:ser>
        <c:ser>
          <c:idx val="2"/>
          <c:order val="2"/>
          <c:tx>
            <c:strRef>
              <c:f>'[4]total N root shoot plant'!$AG$3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plant'!$AG$7:$AG$8</c:f>
                <c:numCache>
                  <c:formatCode>General</c:formatCode>
                  <c:ptCount val="2"/>
                  <c:pt idx="0">
                    <c:v>31</c:v>
                  </c:pt>
                  <c:pt idx="1">
                    <c:v>45</c:v>
                  </c:pt>
                </c:numCache>
              </c:numRef>
            </c:plus>
            <c:minus>
              <c:numRef>
                <c:f>'[4]total N root shoot plant'!$AG$7:$AG$8</c:f>
                <c:numCache>
                  <c:formatCode>General</c:formatCode>
                  <c:ptCount val="2"/>
                  <c:pt idx="0">
                    <c:v>31</c:v>
                  </c:pt>
                  <c:pt idx="1">
                    <c:v>45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plant'!$AG$4:$AG$5</c:f>
              <c:numCache>
                <c:formatCode>General</c:formatCode>
                <c:ptCount val="2"/>
                <c:pt idx="0">
                  <c:v>1138</c:v>
                </c:pt>
                <c:pt idx="1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57-47B7-8F07-4436F9FFB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2336268431198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plant'!$D$47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29-4009-ACF1-203DFF1A3405}"/>
                </c:ext>
              </c:extLst>
            </c:dLbl>
            <c:dLbl>
              <c:idx val="1"/>
              <c:layout>
                <c:manualLayout>
                  <c:x val="0"/>
                  <c:y val="-9.1566782330209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29-4009-ACF1-203DFF1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plant'!$D$51:$D$52</c:f>
                <c:numCache>
                  <c:formatCode>General</c:formatCode>
                  <c:ptCount val="2"/>
                  <c:pt idx="0">
                    <c:v>115</c:v>
                  </c:pt>
                  <c:pt idx="1">
                    <c:v>391</c:v>
                  </c:pt>
                </c:numCache>
              </c:numRef>
            </c:plus>
            <c:minus>
              <c:numRef>
                <c:f>'[4]total N root shoot plant'!$D$51:$D$52</c:f>
                <c:numCache>
                  <c:formatCode>General</c:formatCode>
                  <c:ptCount val="2"/>
                  <c:pt idx="0">
                    <c:v>115</c:v>
                  </c:pt>
                  <c:pt idx="1">
                    <c:v>391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plant'!$D$48:$D$49</c:f>
              <c:numCache>
                <c:formatCode>General</c:formatCode>
                <c:ptCount val="2"/>
                <c:pt idx="0">
                  <c:v>3055</c:v>
                </c:pt>
                <c:pt idx="1">
                  <c:v>2155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C29-4009-ACF1-203DFF1A3405}"/>
            </c:ext>
          </c:extLst>
        </c:ser>
        <c:ser>
          <c:idx val="1"/>
          <c:order val="1"/>
          <c:tx>
            <c:strRef>
              <c:f>'[4]total N root shoot plant'!$E$47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29-4009-ACF1-203DFF1A3405}"/>
                </c:ext>
              </c:extLst>
            </c:dLbl>
            <c:dLbl>
              <c:idx val="1"/>
              <c:layout>
                <c:manualLayout>
                  <c:x val="-8.4332628385502469E-17"/>
                  <c:y val="-1.9004426521364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29-4009-ACF1-203DFF1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plant'!$E$51:$E$52</c:f>
                <c:numCache>
                  <c:formatCode>General</c:formatCode>
                  <c:ptCount val="2"/>
                  <c:pt idx="0">
                    <c:v>81</c:v>
                  </c:pt>
                  <c:pt idx="1">
                    <c:v>97</c:v>
                  </c:pt>
                </c:numCache>
              </c:numRef>
            </c:plus>
            <c:minus>
              <c:numRef>
                <c:f>'[4]total N root shoot plant'!$E$51:$E$52</c:f>
                <c:numCache>
                  <c:formatCode>General</c:formatCode>
                  <c:ptCount val="2"/>
                  <c:pt idx="0">
                    <c:v>81</c:v>
                  </c:pt>
                  <c:pt idx="1">
                    <c:v>97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plant'!$E$48:$E$49</c:f>
              <c:numCache>
                <c:formatCode>General</c:formatCode>
                <c:ptCount val="2"/>
                <c:pt idx="0">
                  <c:v>2129</c:v>
                </c:pt>
                <c:pt idx="1">
                  <c:v>2407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C29-4009-ACF1-203DFF1A3405}"/>
            </c:ext>
          </c:extLst>
        </c:ser>
        <c:ser>
          <c:idx val="2"/>
          <c:order val="2"/>
          <c:tx>
            <c:strRef>
              <c:f>'[4]total N root shoot plant'!$F$47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29-4009-ACF1-203DFF1A3405}"/>
                </c:ext>
              </c:extLst>
            </c:dLbl>
            <c:dLbl>
              <c:idx val="1"/>
              <c:layout>
                <c:manualLayout>
                  <c:x val="0"/>
                  <c:y val="-1.9004426521364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29-4009-ACF1-203DFF1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plant'!$F$51:$F$52</c:f>
                <c:numCache>
                  <c:formatCode>General</c:formatCode>
                  <c:ptCount val="2"/>
                  <c:pt idx="0">
                    <c:v>53</c:v>
                  </c:pt>
                  <c:pt idx="1">
                    <c:v>75</c:v>
                  </c:pt>
                </c:numCache>
              </c:numRef>
            </c:plus>
            <c:minus>
              <c:numRef>
                <c:f>'[4]total N root shoot plant'!$F$51:$F$52</c:f>
                <c:numCache>
                  <c:formatCode>General</c:formatCode>
                  <c:ptCount val="2"/>
                  <c:pt idx="0">
                    <c:v>53</c:v>
                  </c:pt>
                  <c:pt idx="1">
                    <c:v>75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plant'!$F$48:$F$49</c:f>
              <c:numCache>
                <c:formatCode>General</c:formatCode>
                <c:ptCount val="2"/>
                <c:pt idx="0">
                  <c:v>3115</c:v>
                </c:pt>
                <c:pt idx="1">
                  <c:v>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29-4009-ACF1-203DFF1A34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11268958343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plant'!$AE$47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F5-436A-9AA0-8AA83BFB7914}"/>
                </c:ext>
              </c:extLst>
            </c:dLbl>
            <c:dLbl>
              <c:idx val="1"/>
              <c:layout>
                <c:manualLayout>
                  <c:x val="0"/>
                  <c:y val="-2.2459776797975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F5-436A-9AA0-8AA83BFB7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plant'!$AE$51:$AE$52</c:f>
                <c:numCache>
                  <c:formatCode>General</c:formatCode>
                  <c:ptCount val="2"/>
                  <c:pt idx="0">
                    <c:v>299</c:v>
                  </c:pt>
                  <c:pt idx="1">
                    <c:v>104</c:v>
                  </c:pt>
                </c:numCache>
              </c:numRef>
            </c:plus>
            <c:minus>
              <c:numRef>
                <c:f>'[4]total N root shoot plant'!$AE$51:$AE$52</c:f>
                <c:numCache>
                  <c:formatCode>General</c:formatCode>
                  <c:ptCount val="2"/>
                  <c:pt idx="0">
                    <c:v>299</c:v>
                  </c:pt>
                  <c:pt idx="1">
                    <c:v>104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plant'!$AE$48:$AE$49</c:f>
              <c:numCache>
                <c:formatCode>General</c:formatCode>
                <c:ptCount val="2"/>
                <c:pt idx="0">
                  <c:v>2194</c:v>
                </c:pt>
                <c:pt idx="1">
                  <c:v>2660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7F5-436A-9AA0-8AA83BFB7914}"/>
            </c:ext>
          </c:extLst>
        </c:ser>
        <c:ser>
          <c:idx val="1"/>
          <c:order val="1"/>
          <c:tx>
            <c:strRef>
              <c:f>'[4]total N root shoot plant'!$AF$47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F5-436A-9AA0-8AA83BFB7914}"/>
                </c:ext>
              </c:extLst>
            </c:dLbl>
            <c:dLbl>
              <c:idx val="1"/>
              <c:layout>
                <c:manualLayout>
                  <c:x val="-8.4332628385502469E-17"/>
                  <c:y val="-2.7642802212893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F5-436A-9AA0-8AA83BFB7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plant'!$AF$51:$AF$52</c:f>
                <c:numCache>
                  <c:formatCode>General</c:formatCode>
                  <c:ptCount val="2"/>
                  <c:pt idx="0">
                    <c:v>109</c:v>
                  </c:pt>
                  <c:pt idx="1">
                    <c:v>142</c:v>
                  </c:pt>
                </c:numCache>
              </c:numRef>
            </c:plus>
            <c:minus>
              <c:numRef>
                <c:f>'[4]total N root shoot plant'!$AF$51:$AF$52</c:f>
                <c:numCache>
                  <c:formatCode>General</c:formatCode>
                  <c:ptCount val="2"/>
                  <c:pt idx="0">
                    <c:v>109</c:v>
                  </c:pt>
                  <c:pt idx="1">
                    <c:v>142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plant'!$AF$48:$AF$49</c:f>
              <c:numCache>
                <c:formatCode>General</c:formatCode>
                <c:ptCount val="2"/>
                <c:pt idx="0">
                  <c:v>1044</c:v>
                </c:pt>
                <c:pt idx="1">
                  <c:v>1519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07F5-436A-9AA0-8AA83BFB7914}"/>
            </c:ext>
          </c:extLst>
        </c:ser>
        <c:ser>
          <c:idx val="2"/>
          <c:order val="2"/>
          <c:tx>
            <c:strRef>
              <c:f>'[4]total N root shoot plant'!$AG$47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plant'!$AG$51:$AG$52</c:f>
                <c:numCache>
                  <c:formatCode>General</c:formatCode>
                  <c:ptCount val="2"/>
                  <c:pt idx="0">
                    <c:v>136</c:v>
                  </c:pt>
                  <c:pt idx="1">
                    <c:v>193</c:v>
                  </c:pt>
                </c:numCache>
              </c:numRef>
            </c:plus>
            <c:minus>
              <c:numRef>
                <c:f>'[4]total N root shoot plant'!$AG$51:$AG$52</c:f>
                <c:numCache>
                  <c:formatCode>General</c:formatCode>
                  <c:ptCount val="2"/>
                  <c:pt idx="0">
                    <c:v>136</c:v>
                  </c:pt>
                  <c:pt idx="1">
                    <c:v>193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plant'!$AG$48:$AG$49</c:f>
              <c:numCache>
                <c:formatCode>General</c:formatCode>
                <c:ptCount val="2"/>
                <c:pt idx="0">
                  <c:v>2654</c:v>
                </c:pt>
                <c:pt idx="1">
                  <c:v>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F5-436A-9AA0-8AA83BFB79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11268958343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plant'!$D$92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AC-4A6E-81E2-CE8354524B75}"/>
                </c:ext>
              </c:extLst>
            </c:dLbl>
            <c:dLbl>
              <c:idx val="1"/>
              <c:layout>
                <c:manualLayout>
                  <c:x val="-2.2810360321971765E-3"/>
                  <c:y val="-7.7691458466472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AC-4A6E-81E2-CE8354524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plant'!$D$96:$D$97</c:f>
                <c:numCache>
                  <c:formatCode>General</c:formatCode>
                  <c:ptCount val="2"/>
                  <c:pt idx="0">
                    <c:v>172.57732009102921</c:v>
                  </c:pt>
                  <c:pt idx="1">
                    <c:v>488.75071130895469</c:v>
                  </c:pt>
                </c:numCache>
              </c:numRef>
            </c:plus>
            <c:minus>
              <c:numRef>
                <c:f>'[4]total N root shoot plant'!$D$96:$D$97</c:f>
                <c:numCache>
                  <c:formatCode>General</c:formatCode>
                  <c:ptCount val="2"/>
                  <c:pt idx="0">
                    <c:v>172.57732009102921</c:v>
                  </c:pt>
                  <c:pt idx="1">
                    <c:v>488.75071130895469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plant'!$D$93:$D$94</c:f>
              <c:numCache>
                <c:formatCode>General</c:formatCode>
                <c:ptCount val="2"/>
                <c:pt idx="0">
                  <c:v>4056.1075393800006</c:v>
                </c:pt>
                <c:pt idx="1">
                  <c:v>2718.0241918583329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3AC-4A6E-81E2-CE8354524B75}"/>
            </c:ext>
          </c:extLst>
        </c:ser>
        <c:ser>
          <c:idx val="1"/>
          <c:order val="1"/>
          <c:tx>
            <c:strRef>
              <c:f>'[4]total N root shoot plant'!$E$92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AC-4A6E-81E2-CE8354524B75}"/>
                </c:ext>
              </c:extLst>
            </c:dLbl>
            <c:dLbl>
              <c:idx val="1"/>
              <c:layout>
                <c:manualLayout>
                  <c:x val="8.3637021665215442E-17"/>
                  <c:y val="-1.89912454029155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AC-4A6E-81E2-CE8354524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plant'!$E$96:$E$97</c:f>
                <c:numCache>
                  <c:formatCode>General</c:formatCode>
                  <c:ptCount val="2"/>
                  <c:pt idx="0">
                    <c:v>96.695965880847154</c:v>
                  </c:pt>
                  <c:pt idx="1">
                    <c:v>104.0223892801406</c:v>
                  </c:pt>
                </c:numCache>
              </c:numRef>
            </c:plus>
            <c:minus>
              <c:numRef>
                <c:f>'[4]total N root shoot plant'!$E$96:$E$97</c:f>
                <c:numCache>
                  <c:formatCode>General</c:formatCode>
                  <c:ptCount val="2"/>
                  <c:pt idx="0">
                    <c:v>96.695965880847154</c:v>
                  </c:pt>
                  <c:pt idx="1">
                    <c:v>104.0223892801406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plant'!$E$93:$E$94</c:f>
              <c:numCache>
                <c:formatCode>General</c:formatCode>
                <c:ptCount val="2"/>
                <c:pt idx="0">
                  <c:v>2553.2006501666669</c:v>
                </c:pt>
                <c:pt idx="1">
                  <c:v>2901.1426433333331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3AC-4A6E-81E2-CE8354524B75}"/>
            </c:ext>
          </c:extLst>
        </c:ser>
        <c:ser>
          <c:idx val="2"/>
          <c:order val="2"/>
          <c:tx>
            <c:strRef>
              <c:f>'[4]total N root shoot plant'!$F$92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plant'!$F$96:$F$97</c:f>
                <c:numCache>
                  <c:formatCode>General</c:formatCode>
                  <c:ptCount val="2"/>
                  <c:pt idx="0">
                    <c:v>89.104924115330533</c:v>
                  </c:pt>
                  <c:pt idx="1">
                    <c:v>85.175908875917273</c:v>
                  </c:pt>
                </c:numCache>
              </c:numRef>
            </c:plus>
            <c:minus>
              <c:numRef>
                <c:f>'[4]total N root shoot plant'!$F$96:$F$97</c:f>
                <c:numCache>
                  <c:formatCode>General</c:formatCode>
                  <c:ptCount val="2"/>
                  <c:pt idx="0">
                    <c:v>89.104924115330533</c:v>
                  </c:pt>
                  <c:pt idx="1">
                    <c:v>85.175908875917273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plant'!$F$93:$F$94</c:f>
              <c:numCache>
                <c:formatCode>General</c:formatCode>
                <c:ptCount val="2"/>
                <c:pt idx="0">
                  <c:v>4607.3872343333323</c:v>
                </c:pt>
                <c:pt idx="1">
                  <c:v>4393.0151292865157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AC-4A6E-81E2-CE8354524B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5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Whole plant N (µg)</a:t>
                </a:r>
              </a:p>
            </c:rich>
          </c:tx>
          <c:layout>
            <c:manualLayout>
              <c:xMode val="edge"/>
              <c:yMode val="edge"/>
              <c:x val="1.0834988678825933E-3"/>
              <c:y val="0.19227068119075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plant'!$AE$92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plant'!$AE$96:$AE$97</c:f>
                <c:numCache>
                  <c:formatCode>General</c:formatCode>
                  <c:ptCount val="2"/>
                  <c:pt idx="0">
                    <c:v>366.86041671184245</c:v>
                  </c:pt>
                  <c:pt idx="1">
                    <c:v>68.351258070487432</c:v>
                  </c:pt>
                </c:numCache>
              </c:numRef>
            </c:plus>
            <c:minus>
              <c:numRef>
                <c:f>'[4]total N root shoot plant'!$AE$96:$AE$97</c:f>
                <c:numCache>
                  <c:formatCode>General</c:formatCode>
                  <c:ptCount val="2"/>
                  <c:pt idx="0">
                    <c:v>366.86041671184245</c:v>
                  </c:pt>
                  <c:pt idx="1">
                    <c:v>68.351258070487432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plant'!$AE$93:$AE$94</c:f>
              <c:numCache>
                <c:formatCode>General</c:formatCode>
                <c:ptCount val="2"/>
                <c:pt idx="0">
                  <c:v>3044.7438490958334</c:v>
                </c:pt>
                <c:pt idx="1">
                  <c:v>3639.398643758333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C08-4D5E-8E63-41A6EE65C23F}"/>
            </c:ext>
          </c:extLst>
        </c:ser>
        <c:ser>
          <c:idx val="1"/>
          <c:order val="1"/>
          <c:tx>
            <c:strRef>
              <c:f>'[4]total N root shoot plant'!$AF$92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08-4D5E-8E63-41A6EE65C23F}"/>
                </c:ext>
              </c:extLst>
            </c:dLbl>
            <c:dLbl>
              <c:idx val="1"/>
              <c:layout>
                <c:manualLayout>
                  <c:x val="0"/>
                  <c:y val="-2.07177222577260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08-4D5E-8E63-41A6EE65C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plant'!$AF$96:$AF$97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'[4]total N root shoot plant'!$AF$96:$AF$97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plant'!$AF$93:$AF$94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C08-4D5E-8E63-41A6EE65C23F}"/>
            </c:ext>
          </c:extLst>
        </c:ser>
        <c:ser>
          <c:idx val="2"/>
          <c:order val="2"/>
          <c:tx>
            <c:strRef>
              <c:f>'[4]total N root shoot plant'!$AG$92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plant'!$AG$96:$AG$97</c:f>
                <c:numCache>
                  <c:formatCode>General</c:formatCode>
                  <c:ptCount val="2"/>
                  <c:pt idx="0">
                    <c:v>158.36772091449944</c:v>
                  </c:pt>
                  <c:pt idx="1">
                    <c:v>219.91756306977652</c:v>
                  </c:pt>
                </c:numCache>
              </c:numRef>
            </c:plus>
            <c:minus>
              <c:numRef>
                <c:f>'[4]total N root shoot plant'!$AG$96:$AG$97</c:f>
                <c:numCache>
                  <c:formatCode>General</c:formatCode>
                  <c:ptCount val="2"/>
                  <c:pt idx="0">
                    <c:v>158.36772091449944</c:v>
                  </c:pt>
                  <c:pt idx="1">
                    <c:v>219.91756306977652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plant'!$AG$93:$AG$94</c:f>
              <c:numCache>
                <c:formatCode>General</c:formatCode>
                <c:ptCount val="2"/>
                <c:pt idx="0">
                  <c:v>3792.3911081186889</c:v>
                </c:pt>
                <c:pt idx="1">
                  <c:v>3824.8297227737999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08-4D5E-8E63-41A6EE65C2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5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Whole plant N (µg)</a:t>
                </a:r>
              </a:p>
            </c:rich>
          </c:tx>
          <c:layout>
            <c:manualLayout>
              <c:xMode val="edge"/>
              <c:yMode val="edge"/>
              <c:x val="1.0834989656156853E-3"/>
              <c:y val="0.20954183835828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170286089179435"/>
          <c:y val="2.5428331875182269E-2"/>
          <c:w val="0.82829713910820568"/>
          <c:h val="0.8786589125107933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'Root C N Graph'!$S$4</c:f>
              <c:strCache>
                <c:ptCount val="1"/>
                <c:pt idx="0">
                  <c:v>δ15N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9D-4500-BFFD-F89FABAEF64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9D-4500-BFFD-F89FABAEF648}"/>
                </c:ext>
              </c:extLst>
            </c:dLbl>
            <c:dLbl>
              <c:idx val="1"/>
              <c:layout>
                <c:manualLayout>
                  <c:x val="1.1728395118734301E-3"/>
                  <c:y val="-2.35945925938417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9D-4500-BFFD-F89FABAEF6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Graph'!$S$11:$S$14</c:f>
                <c:numCache>
                  <c:formatCode>General</c:formatCode>
                  <c:ptCount val="4"/>
                  <c:pt idx="0">
                    <c:v>0.17540820770599688</c:v>
                  </c:pt>
                  <c:pt idx="1">
                    <c:v>0.12724567568624701</c:v>
                  </c:pt>
                </c:numCache>
              </c:numRef>
            </c:plus>
            <c:minus>
              <c:numRef>
                <c:f>'Root C N Graph'!$S$11:$S$14</c:f>
                <c:numCache>
                  <c:formatCode>General</c:formatCode>
                  <c:ptCount val="4"/>
                  <c:pt idx="0">
                    <c:v>0.17540820770599688</c:v>
                  </c:pt>
                  <c:pt idx="1">
                    <c:v>0.12724567568624701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Graph'!$S$5:$S$6</c:f>
              <c:numCache>
                <c:formatCode>0.00</c:formatCode>
                <c:ptCount val="2"/>
                <c:pt idx="0">
                  <c:v>2.598416270112438</c:v>
                </c:pt>
                <c:pt idx="1">
                  <c:v>3.2696334317729989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E-4225-A220-434EE48F30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37.916550946766669</c:v>
                      </c:pt>
                      <c:pt idx="1">
                        <c:v>37.183606718550003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82E-4225-A220-434EE48F302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-29.37298554087997</c:v>
                      </c:pt>
                      <c:pt idx="1">
                        <c:v>-29.369702373043022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82E-4225-A220-434EE48F302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1.9317311666666666</c:v>
                      </c:pt>
                      <c:pt idx="1">
                        <c:v>2.0850500597916661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2E-4225-A220-434EE48F302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19.788472600236059</c:v>
                      </c:pt>
                      <c:pt idx="1">
                        <c:v>18.010064099558743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2E-4225-A220-434EE48F3025}"/>
                  </c:ext>
                </c:extLst>
              </c15:ser>
            </c15:filteredBarSeries>
          </c:ext>
        </c:extLst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15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14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 (‰)</a:t>
                </a:r>
              </a:p>
            </c:rich>
          </c:tx>
          <c:layout>
            <c:manualLayout>
              <c:xMode val="edge"/>
              <c:yMode val="edge"/>
              <c:x val="1.0835446307209393E-3"/>
              <c:y val="0.2769339205638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582232712318406"/>
          <c:y val="2.5428331875182269E-2"/>
          <c:w val="0.84417767287681589"/>
          <c:h val="0.879755848864215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'Root C N Graph'!$T$4</c:f>
              <c:strCache>
                <c:ptCount val="1"/>
                <c:pt idx="0">
                  <c:v>C/N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'Root C N Graph'!$T$11:$T$14</c:f>
                <c:numCache>
                  <c:formatCode>General</c:formatCode>
                  <c:ptCount val="4"/>
                  <c:pt idx="0">
                    <c:v>0.84452470246115929</c:v>
                  </c:pt>
                  <c:pt idx="1">
                    <c:v>0.80320620273696397</c:v>
                  </c:pt>
                </c:numCache>
              </c:numRef>
            </c:plus>
            <c:minus>
              <c:numRef>
                <c:f>'Root C N Graph'!$T$11:$T$14</c:f>
                <c:numCache>
                  <c:formatCode>General</c:formatCode>
                  <c:ptCount val="4"/>
                  <c:pt idx="0">
                    <c:v>0.84452470246115929</c:v>
                  </c:pt>
                  <c:pt idx="1">
                    <c:v>0.80320620273696397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Graph'!$T$5:$T$6</c:f>
              <c:numCache>
                <c:formatCode>0.00</c:formatCode>
                <c:ptCount val="2"/>
                <c:pt idx="0">
                  <c:v>19.788472600236059</c:v>
                </c:pt>
                <c:pt idx="1">
                  <c:v>18.010064099558743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8-441B-A1EC-B8B971CF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584904"/>
        <c:axId val="27664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37.916550946766669</c:v>
                      </c:pt>
                      <c:pt idx="1">
                        <c:v>37.183606718550003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D8-441B-A1EC-B8B971CFCA6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-29.37298554087997</c:v>
                      </c:pt>
                      <c:pt idx="1">
                        <c:v>-29.369702373043022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4D8-441B-A1EC-B8B971CFCA6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1.9317311666666666</c:v>
                      </c:pt>
                      <c:pt idx="1">
                        <c:v>2.0850500597916661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D8-441B-A1EC-B8B971CFCA6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2.598416270112438</c:v>
                      </c:pt>
                      <c:pt idx="1">
                        <c:v>3.2696334317729989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4D8-441B-A1EC-B8B971CFCA66}"/>
                  </c:ext>
                </c:extLst>
              </c15:ser>
            </c15:filteredBarSeries>
          </c:ext>
        </c:extLst>
      </c:barChart>
      <c:catAx>
        <c:axId val="276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49064"/>
        <c:crosses val="autoZero"/>
        <c:auto val="1"/>
        <c:lblAlgn val="ctr"/>
        <c:lblOffset val="100"/>
        <c:noMultiLvlLbl val="0"/>
      </c:catAx>
      <c:valAx>
        <c:axId val="27664906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C/N ratio </a:t>
                </a:r>
              </a:p>
            </c:rich>
          </c:tx>
          <c:layout>
            <c:manualLayout>
              <c:xMode val="edge"/>
              <c:yMode val="edge"/>
              <c:x val="1.1250337450660849E-3"/>
              <c:y val="0.349595111312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84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003974119005"/>
          <c:y val="2.5428331875182269E-2"/>
          <c:w val="0.81863996025881003"/>
          <c:h val="0.88167124242213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'Root C N Graph'!$P$4</c:f>
              <c:strCache>
                <c:ptCount val="1"/>
                <c:pt idx="0">
                  <c:v>%C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CC-406B-BC39-C11F92D12285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CC-406B-BC39-C11F92D12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Graph'!$P$11:$P$14</c:f>
                <c:numCache>
                  <c:formatCode>General</c:formatCode>
                  <c:ptCount val="4"/>
                  <c:pt idx="0">
                    <c:v>0.17633570900120887</c:v>
                  </c:pt>
                  <c:pt idx="1">
                    <c:v>0.10725640786612588</c:v>
                  </c:pt>
                </c:numCache>
              </c:numRef>
            </c:plus>
            <c:minus>
              <c:numRef>
                <c:f>'Root C N Graph'!$P$11:$P$14</c:f>
                <c:numCache>
                  <c:formatCode>General</c:formatCode>
                  <c:ptCount val="4"/>
                  <c:pt idx="0">
                    <c:v>0.17633570900120887</c:v>
                  </c:pt>
                  <c:pt idx="1">
                    <c:v>0.10725640786612588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Graph'!$P$5:$P$6</c:f>
              <c:numCache>
                <c:formatCode>0.00</c:formatCode>
                <c:ptCount val="2"/>
                <c:pt idx="0">
                  <c:v>37.916550946766669</c:v>
                </c:pt>
                <c:pt idx="1">
                  <c:v>37.183606718550003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1-490A-9DA3-661DE3CD8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00848"/>
        <c:axId val="278390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-29.37298554087997</c:v>
                      </c:pt>
                      <c:pt idx="1">
                        <c:v>-29.369702373043022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D31-490A-9DA3-661DE3CD80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1.9317311666666666</c:v>
                      </c:pt>
                      <c:pt idx="1">
                        <c:v>2.0850500597916661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D31-490A-9DA3-661DE3CD80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2.598416270112438</c:v>
                      </c:pt>
                      <c:pt idx="1">
                        <c:v>3.2696334317729989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D31-490A-9DA3-661DE3CD80B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19.788472600236059</c:v>
                      </c:pt>
                      <c:pt idx="1">
                        <c:v>18.010064099558743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D31-490A-9DA3-661DE3CD80BF}"/>
                  </c:ext>
                </c:extLst>
              </c15:ser>
            </c15:filteredBarSeries>
          </c:ext>
        </c:extLst>
      </c:barChart>
      <c:catAx>
        <c:axId val="2769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390120"/>
        <c:crosses val="autoZero"/>
        <c:auto val="1"/>
        <c:lblAlgn val="ctr"/>
        <c:lblOffset val="100"/>
        <c:noMultiLvlLbl val="0"/>
      </c:catAx>
      <c:valAx>
        <c:axId val="278390120"/>
        <c:scaling>
          <c:orientation val="minMax"/>
          <c:max val="45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concentration (%)</a:t>
                </a:r>
              </a:p>
            </c:rich>
          </c:tx>
          <c:layout>
            <c:manualLayout>
              <c:xMode val="edge"/>
              <c:yMode val="edge"/>
              <c:x val="3.5670544611783594E-3"/>
              <c:y val="0.10206494320953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900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6122913841974"/>
          <c:y val="2.5428331875182269E-2"/>
          <c:w val="0.84693877086158031"/>
          <c:h val="0.88559152672287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'Root C N Graph'!$Q$4</c:f>
              <c:strCache>
                <c:ptCount val="1"/>
                <c:pt idx="0">
                  <c:v>δ13C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0F-4E7B-8446-B42E08416857}"/>
              </c:ext>
            </c:extLst>
          </c:dPt>
          <c:dLbls>
            <c:dLbl>
              <c:idx val="1"/>
              <c:layout>
                <c:manualLayout>
                  <c:x val="1.1519937883043604E-3"/>
                  <c:y val="-1.244602638557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0F-4E7B-8446-B42E084168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Graph'!$Q$11:$Q$14</c:f>
                <c:numCache>
                  <c:formatCode>General</c:formatCode>
                  <c:ptCount val="4"/>
                  <c:pt idx="0">
                    <c:v>0.1208752419462166</c:v>
                  </c:pt>
                  <c:pt idx="1">
                    <c:v>0.10915710586705997</c:v>
                  </c:pt>
                </c:numCache>
              </c:numRef>
            </c:plus>
            <c:minus>
              <c:numRef>
                <c:f>'Root C N Graph'!$Q$11:$Q$14</c:f>
                <c:numCache>
                  <c:formatCode>General</c:formatCode>
                  <c:ptCount val="4"/>
                  <c:pt idx="0">
                    <c:v>0.1208752419462166</c:v>
                  </c:pt>
                  <c:pt idx="1">
                    <c:v>0.10915710586705997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Graph'!$Q$5:$Q$6</c:f>
              <c:numCache>
                <c:formatCode>0.00</c:formatCode>
                <c:ptCount val="2"/>
                <c:pt idx="0">
                  <c:v>-29.37298554087997</c:v>
                </c:pt>
                <c:pt idx="1">
                  <c:v>-29.369702373043022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6-4262-844E-271A103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8200"/>
        <c:axId val="2758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37.916550946766669</c:v>
                      </c:pt>
                      <c:pt idx="1">
                        <c:v>37.183606718550003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26-4262-844E-271A103EAF9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1.9317311666666666</c:v>
                      </c:pt>
                      <c:pt idx="1">
                        <c:v>2.0850500597916661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926-4262-844E-271A103EAF9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2.598416270112438</c:v>
                      </c:pt>
                      <c:pt idx="1">
                        <c:v>3.2696334317729989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926-4262-844E-271A103EAF9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19.788472600236059</c:v>
                      </c:pt>
                      <c:pt idx="1">
                        <c:v>18.010064099558743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926-4262-844E-271A103EAF9F}"/>
                  </c:ext>
                </c:extLst>
              </c15:ser>
            </c15:filteredBarSeries>
          </c:ext>
        </c:extLst>
      </c:barChart>
      <c:catAx>
        <c:axId val="27660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859328"/>
        <c:crosses val="autoZero"/>
        <c:auto val="1"/>
        <c:lblAlgn val="ctr"/>
        <c:lblOffset val="100"/>
        <c:noMultiLvlLbl val="0"/>
      </c:catAx>
      <c:valAx>
        <c:axId val="275859328"/>
        <c:scaling>
          <c:orientation val="minMax"/>
          <c:max val="-20"/>
          <c:min val="-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13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12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 (‰)</a:t>
                </a:r>
              </a:p>
            </c:rich>
          </c:tx>
          <c:layout>
            <c:manualLayout>
              <c:xMode val="edge"/>
              <c:yMode val="edge"/>
              <c:x val="2.2830191103195615E-3"/>
              <c:y val="0.3718373632499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8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68850442452931"/>
          <c:y val="2.5428331875182269E-2"/>
          <c:w val="0.83557199724094045"/>
          <c:h val="0.8831900322980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'Shoot C N Graph'!$R$4</c:f>
              <c:strCache>
                <c:ptCount val="1"/>
                <c:pt idx="0">
                  <c:v>%N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1C-4225-BC46-5389A75D4D7D}"/>
              </c:ext>
            </c:extLst>
          </c:dPt>
          <c:errBars>
            <c:errBarType val="both"/>
            <c:errValType val="cust"/>
            <c:noEndCap val="0"/>
            <c:plus>
              <c:numRef>
                <c:f>'Shoot C N Graph'!$R$11:$R$14</c:f>
                <c:numCache>
                  <c:formatCode>General</c:formatCode>
                  <c:ptCount val="4"/>
                  <c:pt idx="0">
                    <c:v>6.8740716004134797E-2</c:v>
                  </c:pt>
                  <c:pt idx="1">
                    <c:v>5.6413095128615226E-2</c:v>
                  </c:pt>
                </c:numCache>
              </c:numRef>
            </c:plus>
            <c:minus>
              <c:numRef>
                <c:f>'Shoot C N Graph'!$R$11:$R$14</c:f>
                <c:numCache>
                  <c:formatCode>General</c:formatCode>
                  <c:ptCount val="4"/>
                  <c:pt idx="0">
                    <c:v>6.8740716004134797E-2</c:v>
                  </c:pt>
                  <c:pt idx="1">
                    <c:v>5.6413095128615226E-2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Graph'!$R$5:$R$6</c:f>
              <c:numCache>
                <c:formatCode>0.00</c:formatCode>
                <c:ptCount val="2"/>
                <c:pt idx="0">
                  <c:v>2.6259068333333335</c:v>
                </c:pt>
                <c:pt idx="1">
                  <c:v>2.7181798499666669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3-4F3E-920E-6F90921F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14776"/>
        <c:axId val="27659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40.330459573633341</c:v>
                      </c:pt>
                      <c:pt idx="1">
                        <c:v>40.106462733299999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E93-4F3E-920E-6F90921FA6E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-30.13676561671063</c:v>
                      </c:pt>
                      <c:pt idx="1">
                        <c:v>-30.263860145126898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93-4F3E-920E-6F90921FA6E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3.2782484379074162</c:v>
                      </c:pt>
                      <c:pt idx="1">
                        <c:v>3.1618899711418833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93-4F3E-920E-6F90921FA6E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15.40999828598215</c:v>
                      </c:pt>
                      <c:pt idx="1">
                        <c:v>14.78694271081139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93-4F3E-920E-6F90921FA6ED}"/>
                  </c:ext>
                </c:extLst>
              </c15:ser>
            </c15:filteredBarSeries>
          </c:ext>
        </c:extLst>
      </c:barChart>
      <c:catAx>
        <c:axId val="2745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94760"/>
        <c:crosses val="autoZero"/>
        <c:auto val="1"/>
        <c:lblAlgn val="ctr"/>
        <c:lblOffset val="100"/>
        <c:noMultiLvlLbl val="0"/>
      </c:catAx>
      <c:valAx>
        <c:axId val="27659476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Nitrogen concentration (%)</a:t>
                </a:r>
              </a:p>
            </c:rich>
          </c:tx>
          <c:layout>
            <c:manualLayout>
              <c:xMode val="edge"/>
              <c:yMode val="edge"/>
              <c:x val="3.4398549266146539E-3"/>
              <c:y val="7.7809993456155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4514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170286089179435"/>
          <c:y val="2.5428331875182269E-2"/>
          <c:w val="0.82829713910820568"/>
          <c:h val="0.8786589125107933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'Shoot C N Graph'!$S$4</c:f>
              <c:strCache>
                <c:ptCount val="1"/>
                <c:pt idx="0">
                  <c:v>δ15N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9-46E2-8526-C502766231A4}"/>
              </c:ext>
            </c:extLst>
          </c:dPt>
          <c:errBars>
            <c:errBarType val="both"/>
            <c:errValType val="cust"/>
            <c:noEndCap val="0"/>
            <c:plus>
              <c:numRef>
                <c:f>'Shoot C N Graph'!$S$11:$S$14</c:f>
                <c:numCache>
                  <c:formatCode>General</c:formatCode>
                  <c:ptCount val="4"/>
                  <c:pt idx="0">
                    <c:v>8.8584119966495067E-2</c:v>
                  </c:pt>
                  <c:pt idx="1">
                    <c:v>0.11408899883554946</c:v>
                  </c:pt>
                </c:numCache>
              </c:numRef>
            </c:plus>
            <c:minus>
              <c:numRef>
                <c:f>'Shoot C N Graph'!$S$11:$S$14</c:f>
                <c:numCache>
                  <c:formatCode>General</c:formatCode>
                  <c:ptCount val="4"/>
                  <c:pt idx="0">
                    <c:v>8.8584119966495067E-2</c:v>
                  </c:pt>
                  <c:pt idx="1">
                    <c:v>0.11408899883554946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Graph'!$S$5:$S$6</c:f>
              <c:numCache>
                <c:formatCode>0.00</c:formatCode>
                <c:ptCount val="2"/>
                <c:pt idx="0">
                  <c:v>3.2782484379074162</c:v>
                </c:pt>
                <c:pt idx="1">
                  <c:v>3.1618899711418833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1-4635-8AB3-D0E3C93E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40.330459573633341</c:v>
                      </c:pt>
                      <c:pt idx="1">
                        <c:v>40.106462733299999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E21-4635-8AB3-D0E3C93E0F6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-30.13676561671063</c:v>
                      </c:pt>
                      <c:pt idx="1">
                        <c:v>-30.263860145126898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21-4635-8AB3-D0E3C93E0F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2.6259068333333335</c:v>
                      </c:pt>
                      <c:pt idx="1">
                        <c:v>2.7181798499666669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21-4635-8AB3-D0E3C93E0F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15.40999828598215</c:v>
                      </c:pt>
                      <c:pt idx="1">
                        <c:v>14.78694271081139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21-4635-8AB3-D0E3C93E0F65}"/>
                  </c:ext>
                </c:extLst>
              </c15:ser>
            </c15:filteredBarSeries>
          </c:ext>
        </c:extLst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15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14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 (‰)</a:t>
                </a:r>
              </a:p>
            </c:rich>
          </c:tx>
          <c:layout>
            <c:manualLayout>
              <c:xMode val="edge"/>
              <c:yMode val="edge"/>
              <c:x val="1.0835446307209393E-3"/>
              <c:y val="0.2769339205638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582232712318406"/>
          <c:y val="2.5428331875182269E-2"/>
          <c:w val="0.84417767287681589"/>
          <c:h val="0.879755848864215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'Shoot C N Graph'!$T$4</c:f>
              <c:strCache>
                <c:ptCount val="1"/>
                <c:pt idx="0">
                  <c:v>C/N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'Shoot C N Graph'!$T$11:$T$14</c:f>
                <c:numCache>
                  <c:formatCode>General</c:formatCode>
                  <c:ptCount val="4"/>
                  <c:pt idx="0">
                    <c:v>0.39249877153915946</c:v>
                  </c:pt>
                  <c:pt idx="1">
                    <c:v>0.30998466861806107</c:v>
                  </c:pt>
                </c:numCache>
              </c:numRef>
            </c:plus>
            <c:minus>
              <c:numRef>
                <c:f>'Shoot C N Graph'!$T$11:$T$14</c:f>
                <c:numCache>
                  <c:formatCode>General</c:formatCode>
                  <c:ptCount val="4"/>
                  <c:pt idx="0">
                    <c:v>0.39249877153915946</c:v>
                  </c:pt>
                  <c:pt idx="1">
                    <c:v>0.30998466861806107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Graph'!$T$5:$T$6</c:f>
              <c:numCache>
                <c:formatCode>0.00</c:formatCode>
                <c:ptCount val="2"/>
                <c:pt idx="0">
                  <c:v>15.40999828598215</c:v>
                </c:pt>
                <c:pt idx="1">
                  <c:v>14.78694271081139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F-4F7A-8D1D-020D11DD3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584904"/>
        <c:axId val="27664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40.330459573633341</c:v>
                      </c:pt>
                      <c:pt idx="1">
                        <c:v>40.106462733299999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C5F-4F7A-8D1D-020D11DD32A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-30.13676561671063</c:v>
                      </c:pt>
                      <c:pt idx="1">
                        <c:v>-30.263860145126898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C5F-4F7A-8D1D-020D11DD32A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2.6259068333333335</c:v>
                      </c:pt>
                      <c:pt idx="1">
                        <c:v>2.7181798499666669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5F-4F7A-8D1D-020D11DD32A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3.2782484379074162</c:v>
                      </c:pt>
                      <c:pt idx="1">
                        <c:v>3.1618899711418833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C5F-4F7A-8D1D-020D11DD32AB}"/>
                  </c:ext>
                </c:extLst>
              </c15:ser>
            </c15:filteredBarSeries>
          </c:ext>
        </c:extLst>
      </c:barChart>
      <c:catAx>
        <c:axId val="276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49064"/>
        <c:crosses val="autoZero"/>
        <c:auto val="1"/>
        <c:lblAlgn val="ctr"/>
        <c:lblOffset val="100"/>
        <c:noMultiLvlLbl val="0"/>
      </c:catAx>
      <c:valAx>
        <c:axId val="27664906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C/N ratio </a:t>
                </a:r>
              </a:p>
            </c:rich>
          </c:tx>
          <c:layout>
            <c:manualLayout>
              <c:xMode val="edge"/>
              <c:yMode val="edge"/>
              <c:x val="1.1250337450660849E-3"/>
              <c:y val="0.349595111312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84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003974119005"/>
          <c:y val="2.5428331875182269E-2"/>
          <c:w val="0.81863996025881003"/>
          <c:h val="0.88167124242213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'Shoot C N Graph'!$P$4</c:f>
              <c:strCache>
                <c:ptCount val="1"/>
                <c:pt idx="0">
                  <c:v>%C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23E-8344-5F907A9A67A4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A7-423E-8344-5F907A9A67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'Shoot C N Graph'!$P$11:$P$14</c:f>
                <c:numCache>
                  <c:formatCode>General</c:formatCode>
                  <c:ptCount val="4"/>
                  <c:pt idx="0">
                    <c:v>2.4019717937039914E-2</c:v>
                  </c:pt>
                  <c:pt idx="1">
                    <c:v>6.6597718227475552E-2</c:v>
                  </c:pt>
                </c:numCache>
              </c:numRef>
            </c:plus>
            <c:minus>
              <c:numRef>
                <c:f>'Shoot C N Graph'!$P$11:$P$14</c:f>
                <c:numCache>
                  <c:formatCode>General</c:formatCode>
                  <c:ptCount val="4"/>
                  <c:pt idx="0">
                    <c:v>2.4019717937039914E-2</c:v>
                  </c:pt>
                  <c:pt idx="1">
                    <c:v>6.6597718227475552E-2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Graph'!$P$5:$P$6</c:f>
              <c:numCache>
                <c:formatCode>0.00</c:formatCode>
                <c:ptCount val="2"/>
                <c:pt idx="0">
                  <c:v>40.330459573633341</c:v>
                </c:pt>
                <c:pt idx="1">
                  <c:v>40.106462733299999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5-45C3-93A7-B58DD0D8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00848"/>
        <c:axId val="278390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-30.13676561671063</c:v>
                      </c:pt>
                      <c:pt idx="1">
                        <c:v>-30.263860145126898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55-45C3-93A7-B58DD0D8590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2.6259068333333335</c:v>
                      </c:pt>
                      <c:pt idx="1">
                        <c:v>2.7181798499666669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55-45C3-93A7-B58DD0D8590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3.2782484379074162</c:v>
                      </c:pt>
                      <c:pt idx="1">
                        <c:v>3.1618899711418833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55-45C3-93A7-B58DD0D8590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15.40999828598215</c:v>
                      </c:pt>
                      <c:pt idx="1">
                        <c:v>14.78694271081139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55-45C3-93A7-B58DD0D8590C}"/>
                  </c:ext>
                </c:extLst>
              </c15:ser>
            </c15:filteredBarSeries>
          </c:ext>
        </c:extLst>
      </c:barChart>
      <c:catAx>
        <c:axId val="2769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390120"/>
        <c:crosses val="autoZero"/>
        <c:auto val="1"/>
        <c:lblAlgn val="ctr"/>
        <c:lblOffset val="100"/>
        <c:noMultiLvlLbl val="0"/>
      </c:catAx>
      <c:valAx>
        <c:axId val="278390120"/>
        <c:scaling>
          <c:orientation val="minMax"/>
          <c:max val="45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concentration (%)</a:t>
                </a:r>
              </a:p>
            </c:rich>
          </c:tx>
          <c:layout>
            <c:manualLayout>
              <c:xMode val="edge"/>
              <c:yMode val="edge"/>
              <c:x val="3.5670544611783594E-3"/>
              <c:y val="0.10206494320953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900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217714</xdr:colOff>
      <xdr:row>65</xdr:row>
      <xdr:rowOff>17038</xdr:rowOff>
    </xdr:from>
    <xdr:to>
      <xdr:col>33</xdr:col>
      <xdr:colOff>0</xdr:colOff>
      <xdr:row>101</xdr:row>
      <xdr:rowOff>187017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588098</xdr:colOff>
      <xdr:row>64</xdr:row>
      <xdr:rowOff>136071</xdr:rowOff>
    </xdr:from>
    <xdr:to>
      <xdr:col>52</xdr:col>
      <xdr:colOff>539113</xdr:colOff>
      <xdr:row>103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272836</xdr:colOff>
      <xdr:row>105</xdr:row>
      <xdr:rowOff>189815</xdr:rowOff>
    </xdr:from>
    <xdr:to>
      <xdr:col>33</xdr:col>
      <xdr:colOff>0</xdr:colOff>
      <xdr:row>143</xdr:row>
      <xdr:rowOff>12015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19</xdr:row>
      <xdr:rowOff>120813</xdr:rowOff>
    </xdr:from>
    <xdr:to>
      <xdr:col>33</xdr:col>
      <xdr:colOff>0</xdr:colOff>
      <xdr:row>56</xdr:row>
      <xdr:rowOff>133513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150000</xdr:colOff>
      <xdr:row>19</xdr:row>
      <xdr:rowOff>54429</xdr:rowOff>
    </xdr:from>
    <xdr:to>
      <xdr:col>53</xdr:col>
      <xdr:colOff>152579</xdr:colOff>
      <xdr:row>56</xdr:row>
      <xdr:rowOff>67129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217714</xdr:colOff>
      <xdr:row>65</xdr:row>
      <xdr:rowOff>17037</xdr:rowOff>
    </xdr:from>
    <xdr:to>
      <xdr:col>34</xdr:col>
      <xdr:colOff>168728</xdr:colOff>
      <xdr:row>103</xdr:row>
      <xdr:rowOff>93237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588098</xdr:colOff>
      <xdr:row>64</xdr:row>
      <xdr:rowOff>136071</xdr:rowOff>
    </xdr:from>
    <xdr:to>
      <xdr:col>52</xdr:col>
      <xdr:colOff>539113</xdr:colOff>
      <xdr:row>103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272836</xdr:colOff>
      <xdr:row>105</xdr:row>
      <xdr:rowOff>189815</xdr:rowOff>
    </xdr:from>
    <xdr:to>
      <xdr:col>33</xdr:col>
      <xdr:colOff>0</xdr:colOff>
      <xdr:row>143</xdr:row>
      <xdr:rowOff>12015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19</xdr:row>
      <xdr:rowOff>120813</xdr:rowOff>
    </xdr:from>
    <xdr:to>
      <xdr:col>33</xdr:col>
      <xdr:colOff>0</xdr:colOff>
      <xdr:row>56</xdr:row>
      <xdr:rowOff>133513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150000</xdr:colOff>
      <xdr:row>19</xdr:row>
      <xdr:rowOff>54429</xdr:rowOff>
    </xdr:from>
    <xdr:to>
      <xdr:col>53</xdr:col>
      <xdr:colOff>152579</xdr:colOff>
      <xdr:row>56</xdr:row>
      <xdr:rowOff>67129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603249</xdr:colOff>
      <xdr:row>3</xdr:row>
      <xdr:rowOff>0</xdr:rowOff>
    </xdr:from>
    <xdr:to>
      <xdr:col>26</xdr:col>
      <xdr:colOff>425449</xdr:colOff>
      <xdr:row>41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3</xdr:row>
      <xdr:rowOff>0</xdr:rowOff>
    </xdr:from>
    <xdr:to>
      <xdr:col>48</xdr:col>
      <xdr:colOff>434520</xdr:colOff>
      <xdr:row>41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603249</xdr:colOff>
      <xdr:row>1</xdr:row>
      <xdr:rowOff>0</xdr:rowOff>
    </xdr:from>
    <xdr:to>
      <xdr:col>27</xdr:col>
      <xdr:colOff>114299</xdr:colOff>
      <xdr:row>39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52</xdr:col>
      <xdr:colOff>113506</xdr:colOff>
      <xdr:row>39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27</xdr:col>
      <xdr:colOff>113506</xdr:colOff>
      <xdr:row>83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45</xdr:row>
      <xdr:rowOff>0</xdr:rowOff>
    </xdr:from>
    <xdr:to>
      <xdr:col>52</xdr:col>
      <xdr:colOff>113506</xdr:colOff>
      <xdr:row>83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27</xdr:col>
      <xdr:colOff>113506</xdr:colOff>
      <xdr:row>128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90</xdr:row>
      <xdr:rowOff>0</xdr:rowOff>
    </xdr:from>
    <xdr:to>
      <xdr:col>52</xdr:col>
      <xdr:colOff>113505</xdr:colOff>
      <xdr:row>128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IC13C15N170523-26NanoCeria-AC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Copy%20of%20IC13C15N170524-26NanoCeria-AD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WED%20research/CeO2%20X%20Nitrogen%20study/CeO2%20X%20Nitrogen%20study%20-%20Full%20life%20cycle/Wheat%20CeO2%20x%20N%20Isotop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NO%20wheat%20Isotope%20-%20data%20repository%20for%20Chr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%20wheat%20Isotope%20-%20data%20repository%20for%20Chr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NO%20barley%20Isotope%20-%20data%20reposi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%20barley%20Isotope%20-%20data%20repository%20for%20Chri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O%20barley%20Isotope%20-%20data%20repository%20for%20Ch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vestigator Data"/>
      <sheetName val="Weigh Sheet"/>
      <sheetName val="Investigator QA Data"/>
      <sheetName val="ISIRF RAW"/>
      <sheetName val="ISIRF 15N"/>
      <sheetName val="ISIRF 13C"/>
      <sheetName val="Standards table"/>
      <sheetName val="Revisions"/>
    </sheetNames>
    <sheetDataSet>
      <sheetData sheetId="0" refreshError="1"/>
      <sheetData sheetId="1">
        <row r="4">
          <cell r="D4">
            <v>41.538347799450001</v>
          </cell>
        </row>
        <row r="28">
          <cell r="D28">
            <v>38.338429594100006</v>
          </cell>
          <cell r="E28">
            <v>-29.391509515189256</v>
          </cell>
          <cell r="F28">
            <v>1.701476</v>
          </cell>
          <cell r="G28">
            <v>2.354419142540312</v>
          </cell>
          <cell r="H28">
            <v>22.532453936523353</v>
          </cell>
        </row>
        <row r="29">
          <cell r="D29">
            <v>38.383455134800002</v>
          </cell>
          <cell r="E29">
            <v>-29.79710932554427</v>
          </cell>
          <cell r="F29">
            <v>1.810514</v>
          </cell>
          <cell r="G29">
            <v>2.2502885391350702</v>
          </cell>
          <cell r="H29">
            <v>21.200308384690757</v>
          </cell>
        </row>
        <row r="30">
          <cell r="D30">
            <v>37.527777083700002</v>
          </cell>
          <cell r="E30">
            <v>-29.24523188801961</v>
          </cell>
          <cell r="F30">
            <v>2.0196339999999999</v>
          </cell>
          <cell r="G30">
            <v>2.593357943604615</v>
          </cell>
          <cell r="H30">
            <v>18.581474209534996</v>
          </cell>
        </row>
        <row r="31">
          <cell r="D31">
            <v>37.488680950900005</v>
          </cell>
          <cell r="E31">
            <v>-29.085030031750978</v>
          </cell>
          <cell r="F31">
            <v>2.1030220000000002</v>
          </cell>
          <cell r="G31">
            <v>2.9564173730887031</v>
          </cell>
          <cell r="H31">
            <v>17.826100226673805</v>
          </cell>
        </row>
        <row r="32">
          <cell r="D32">
            <v>38.196730955200003</v>
          </cell>
          <cell r="E32">
            <v>-29.641028574323673</v>
          </cell>
          <cell r="F32">
            <v>1.8155410000000001</v>
          </cell>
          <cell r="G32">
            <v>2.1769346478320379</v>
          </cell>
          <cell r="H32">
            <v>21.038759771990829</v>
          </cell>
        </row>
        <row r="33">
          <cell r="D33">
            <v>37.564231961900006</v>
          </cell>
          <cell r="E33">
            <v>-29.078003910452061</v>
          </cell>
          <cell r="F33">
            <v>2.1402000000000001</v>
          </cell>
          <cell r="G33">
            <v>3.2590799744738903</v>
          </cell>
          <cell r="H33">
            <v>17.551739072002619</v>
          </cell>
        </row>
        <row r="34">
          <cell r="D34">
            <v>40.340875205800003</v>
          </cell>
          <cell r="E34">
            <v>-30.143813842787974</v>
          </cell>
          <cell r="F34">
            <v>2.5280390000000001</v>
          </cell>
          <cell r="G34">
            <v>3.424159989334695</v>
          </cell>
          <cell r="H34">
            <v>15.957378507926499</v>
          </cell>
        </row>
        <row r="35">
          <cell r="D35">
            <v>40.378155848700004</v>
          </cell>
          <cell r="E35">
            <v>-30.509059863971491</v>
          </cell>
          <cell r="F35">
            <v>2.4610759999999998</v>
          </cell>
          <cell r="G35">
            <v>3.475118830641228</v>
          </cell>
          <cell r="H35">
            <v>16.406708223841932</v>
          </cell>
        </row>
        <row r="36">
          <cell r="D36">
            <v>40.357759162500003</v>
          </cell>
          <cell r="E36">
            <v>-29.971038065501538</v>
          </cell>
          <cell r="F36">
            <v>2.5755180000000002</v>
          </cell>
          <cell r="G36">
            <v>3.5014114345346448</v>
          </cell>
          <cell r="H36">
            <v>15.6697639707818</v>
          </cell>
        </row>
        <row r="37">
          <cell r="D37">
            <v>40.3813674871</v>
          </cell>
          <cell r="E37">
            <v>-29.825567783132435</v>
          </cell>
          <cell r="F37">
            <v>2.87094</v>
          </cell>
          <cell r="G37">
            <v>3.1768444020111994</v>
          </cell>
          <cell r="H37">
            <v>14.065556050318014</v>
          </cell>
        </row>
        <row r="38">
          <cell r="D38">
            <v>40.296186529400003</v>
          </cell>
          <cell r="E38">
            <v>-30.372942998863415</v>
          </cell>
          <cell r="F38">
            <v>2.5183089999999999</v>
          </cell>
          <cell r="G38">
            <v>3.106734175324616</v>
          </cell>
          <cell r="H38">
            <v>16.00128758202429</v>
          </cell>
        </row>
        <row r="39">
          <cell r="D39">
            <v>40.228413208300005</v>
          </cell>
          <cell r="E39">
            <v>-29.998171146006896</v>
          </cell>
          <cell r="F39">
            <v>2.8015590000000001</v>
          </cell>
          <cell r="G39">
            <v>2.9852217955981142</v>
          </cell>
          <cell r="H39">
            <v>14.359295381000365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vestigator Data"/>
      <sheetName val="Weigh Sheet"/>
      <sheetName val="Investigator QA Data"/>
      <sheetName val="ISIRF RAW"/>
      <sheetName val="ISIRF 15N"/>
      <sheetName val="ISIRF 13C"/>
      <sheetName val="Standards table"/>
      <sheetName val="Revisions"/>
    </sheetNames>
    <sheetDataSet>
      <sheetData sheetId="0"/>
      <sheetData sheetId="1">
        <row r="28">
          <cell r="D28">
            <v>37.258670232300005</v>
          </cell>
          <cell r="E28">
            <v>-29.176653533677463</v>
          </cell>
          <cell r="F28">
            <v>1.9219543236500001</v>
          </cell>
          <cell r="G28">
            <v>3.4191792357270856</v>
          </cell>
          <cell r="H28">
            <v>19.385825029151444</v>
          </cell>
        </row>
        <row r="29">
          <cell r="D29">
            <v>37.210031921400002</v>
          </cell>
          <cell r="E29">
            <v>-29.12705757571031</v>
          </cell>
          <cell r="F29">
            <v>1.9628254815999999</v>
          </cell>
          <cell r="G29">
            <v>2.7356265278773217</v>
          </cell>
          <cell r="H29">
            <v>18.957381728643647</v>
          </cell>
        </row>
        <row r="30">
          <cell r="D30">
            <v>37.269873026400006</v>
          </cell>
          <cell r="E30">
            <v>-29.811398274861268</v>
          </cell>
          <cell r="F30">
            <v>2.3359633335999996</v>
          </cell>
          <cell r="G30">
            <v>3.4918784797894755</v>
          </cell>
          <cell r="H30">
            <v>15.954819363094481</v>
          </cell>
        </row>
        <row r="31">
          <cell r="D31">
            <v>37.064552877600001</v>
          </cell>
          <cell r="E31">
            <v>-29.4633949724637</v>
          </cell>
          <cell r="F31">
            <v>2.0585781401999999</v>
          </cell>
          <cell r="G31">
            <v>3.4020398506137615</v>
          </cell>
          <cell r="H31">
            <v>18.004928816546656</v>
          </cell>
        </row>
        <row r="32">
          <cell r="D32">
            <v>36.752513345400004</v>
          </cell>
          <cell r="E32">
            <v>-29.481828325790133</v>
          </cell>
          <cell r="F32">
            <v>2.3867996797999997</v>
          </cell>
          <cell r="G32">
            <v>3.5199611765810639</v>
          </cell>
          <cell r="H32">
            <v>15.398239599428662</v>
          </cell>
        </row>
        <row r="33">
          <cell r="D33">
            <v>37.545998908199998</v>
          </cell>
          <cell r="E33">
            <v>-29.157881555755228</v>
          </cell>
          <cell r="F33">
            <v>1.8441793999</v>
          </cell>
          <cell r="G33">
            <v>3.0491153200492858</v>
          </cell>
          <cell r="H33">
            <v>20.359190060487563</v>
          </cell>
        </row>
        <row r="34">
          <cell r="D34">
            <v>40.180834966200003</v>
          </cell>
          <cell r="E34">
            <v>-30.224651806043113</v>
          </cell>
          <cell r="F34">
            <v>2.6140211203999999</v>
          </cell>
          <cell r="G34">
            <v>3.1909001922225704</v>
          </cell>
          <cell r="H34">
            <v>15.371274031654149</v>
          </cell>
        </row>
        <row r="35">
          <cell r="D35">
            <v>39.916462606399996</v>
          </cell>
          <cell r="E35">
            <v>-29.928108597759142</v>
          </cell>
          <cell r="F35">
            <v>2.5793421642999999</v>
          </cell>
          <cell r="G35">
            <v>2.9180944612150266</v>
          </cell>
          <cell r="H35">
            <v>15.475442986538704</v>
          </cell>
        </row>
        <row r="36">
          <cell r="D36">
            <v>40.092336038400006</v>
          </cell>
          <cell r="E36">
            <v>-30.695170942193176</v>
          </cell>
          <cell r="F36">
            <v>2.8044781614000001</v>
          </cell>
          <cell r="G36">
            <v>3.2089612052287504</v>
          </cell>
          <cell r="H36">
            <v>14.295827505529887</v>
          </cell>
        </row>
        <row r="37">
          <cell r="D37">
            <v>39.949770909400002</v>
          </cell>
          <cell r="E37">
            <v>-30.393572552281736</v>
          </cell>
          <cell r="F37">
            <v>2.8058526353000004</v>
          </cell>
          <cell r="G37">
            <v>2.8145418765836534</v>
          </cell>
          <cell r="H37">
            <v>14.238014643676607</v>
          </cell>
        </row>
        <row r="38">
          <cell r="D38">
            <v>40.136441204600004</v>
          </cell>
          <cell r="E38">
            <v>-30.021182356506628</v>
          </cell>
          <cell r="F38">
            <v>2.9073405160000001</v>
          </cell>
          <cell r="G38">
            <v>3.6126828337591101</v>
          </cell>
          <cell r="H38">
            <v>13.805208225082914</v>
          </cell>
        </row>
        <row r="39">
          <cell r="D39">
            <v>40.362930674799998</v>
          </cell>
          <cell r="E39">
            <v>-30.320474615977574</v>
          </cell>
          <cell r="F39">
            <v>2.5980445024000001</v>
          </cell>
          <cell r="G39">
            <v>3.2261592578421885</v>
          </cell>
          <cell r="H39">
            <v>15.535888872386083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1 C N data"/>
      <sheetName val="Sampling 1 C N graph"/>
      <sheetName val="Sampling 2 C N data"/>
      <sheetName val="Sampling 2 C N graph"/>
      <sheetName val="Sampling 3 C N data"/>
      <sheetName val="Sampling 3 C N graph"/>
      <sheetName val="Harvest root C N data"/>
      <sheetName val="Harvest root C N graph"/>
      <sheetName val="Harvest shoot C N data"/>
      <sheetName val="Harvest shoot C N graph"/>
      <sheetName val="Harvest grain C N data"/>
      <sheetName val="Harvest grain C N graph"/>
      <sheetName val="STAT"/>
      <sheetName val="STAT (2)"/>
      <sheetName val="STAT at harvest"/>
      <sheetName val="Total Root Shoot Grain C N"/>
      <sheetName val="STAT Total C N"/>
      <sheetName val="Sheet1"/>
    </sheetNames>
    <sheetDataSet>
      <sheetData sheetId="0" refreshError="1"/>
      <sheetData sheetId="1">
        <row r="15">
          <cell r="J15">
            <v>0.28045498561483678</v>
          </cell>
          <cell r="L15">
            <v>0.10921681850531173</v>
          </cell>
          <cell r="M15">
            <v>0.3820793704384417</v>
          </cell>
        </row>
        <row r="16">
          <cell r="J16">
            <v>0.15063968328267599</v>
          </cell>
          <cell r="L16">
            <v>7.778562927753524E-2</v>
          </cell>
          <cell r="M16">
            <v>0.39740636881956382</v>
          </cell>
        </row>
        <row r="17">
          <cell r="J17">
            <v>0.35617139719448659</v>
          </cell>
          <cell r="L17">
            <v>0.13035110049602427</v>
          </cell>
          <cell r="M17">
            <v>0.60667346050880155</v>
          </cell>
        </row>
        <row r="18">
          <cell r="J18">
            <v>0.15504199577303071</v>
          </cell>
          <cell r="L18">
            <v>4.5785645399903457E-2</v>
          </cell>
          <cell r="M18">
            <v>0.25066509323901381</v>
          </cell>
        </row>
        <row r="19">
          <cell r="J19">
            <v>0.13718023773640095</v>
          </cell>
          <cell r="L19">
            <v>9.2155263595225773E-2</v>
          </cell>
          <cell r="M19">
            <v>1.0730608248430122</v>
          </cell>
        </row>
        <row r="20">
          <cell r="J20">
            <v>0.23021257990213423</v>
          </cell>
          <cell r="L20">
            <v>5.9596804554502773E-2</v>
          </cell>
          <cell r="M20">
            <v>0.83205449788865282</v>
          </cell>
        </row>
        <row r="21">
          <cell r="J21">
            <v>0.32914908651880176</v>
          </cell>
          <cell r="L21">
            <v>5.3110545202713418E-2</v>
          </cell>
          <cell r="M21">
            <v>0.88262268841674829</v>
          </cell>
        </row>
        <row r="22">
          <cell r="J22">
            <v>0.31396952479767376</v>
          </cell>
          <cell r="L22">
            <v>7.6131139871245174E-2</v>
          </cell>
          <cell r="M22">
            <v>1.1717978026570917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2">
          <cell r="F2">
            <v>3.8830814644819633E-2</v>
          </cell>
        </row>
      </sheetData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R5">
            <v>4.9611932263617149</v>
          </cell>
        </row>
      </sheetData>
      <sheetData sheetId="5">
        <row r="5">
          <cell r="S5">
            <v>3.3275631771142833</v>
          </cell>
        </row>
      </sheetData>
      <sheetData sheetId="6">
        <row r="4">
          <cell r="G4">
            <v>3.7344076006982641</v>
          </cell>
        </row>
      </sheetData>
      <sheetData sheetId="7">
        <row r="2">
          <cell r="N2">
            <v>4068.8698895400007</v>
          </cell>
        </row>
        <row r="3">
          <cell r="N3">
            <v>4156.1326248999994</v>
          </cell>
        </row>
        <row r="4">
          <cell r="N4">
            <v>4232.9083628599992</v>
          </cell>
        </row>
        <row r="5">
          <cell r="N5">
            <v>4461.8336720799998</v>
          </cell>
        </row>
        <row r="6">
          <cell r="N6">
            <v>3236.37155274</v>
          </cell>
        </row>
        <row r="7">
          <cell r="N7">
            <v>4180.5291341600005</v>
          </cell>
          <cell r="P7">
            <v>172.57732009102921</v>
          </cell>
        </row>
        <row r="8">
          <cell r="N8">
            <v>2973.7916893749994</v>
          </cell>
        </row>
        <row r="9">
          <cell r="N9">
            <v>4419.1802997499999</v>
          </cell>
        </row>
        <row r="10">
          <cell r="N10">
            <v>3645.7471187000001</v>
          </cell>
        </row>
        <row r="11">
          <cell r="N11">
            <v>1405.6786530499999</v>
          </cell>
        </row>
        <row r="12">
          <cell r="N12">
            <v>2372.3182255500001</v>
          </cell>
        </row>
        <row r="13">
          <cell r="N13">
            <v>1491.429164725</v>
          </cell>
          <cell r="P13">
            <v>488.75071130895469</v>
          </cell>
        </row>
      </sheetData>
      <sheetData sheetId="8">
        <row r="3">
          <cell r="D3" t="str">
            <v>Root</v>
          </cell>
        </row>
      </sheetData>
      <sheetData sheetId="9">
        <row r="3">
          <cell r="D3" t="str">
            <v>NH4NO3</v>
          </cell>
          <cell r="E3" t="str">
            <v>NH4+</v>
          </cell>
          <cell r="F3" t="str">
            <v>NO3-</v>
          </cell>
          <cell r="AE3" t="str">
            <v>NH4NO3</v>
          </cell>
          <cell r="AF3" t="str">
            <v>NH4+</v>
          </cell>
          <cell r="AG3" t="str">
            <v>NO3-</v>
          </cell>
        </row>
        <row r="4">
          <cell r="C4" t="str">
            <v>Ce-0</v>
          </cell>
          <cell r="D4">
            <v>1001</v>
          </cell>
          <cell r="E4">
            <v>424</v>
          </cell>
          <cell r="F4">
            <v>1493</v>
          </cell>
          <cell r="AD4" t="str">
            <v>Ce-0</v>
          </cell>
          <cell r="AE4">
            <v>851</v>
          </cell>
          <cell r="AF4">
            <v>240</v>
          </cell>
          <cell r="AG4">
            <v>1138</v>
          </cell>
        </row>
        <row r="5">
          <cell r="C5" t="str">
            <v>Ce-500</v>
          </cell>
          <cell r="D5">
            <v>563</v>
          </cell>
          <cell r="E5">
            <v>495</v>
          </cell>
          <cell r="F5">
            <v>1469</v>
          </cell>
          <cell r="AD5" t="str">
            <v>Ce-500</v>
          </cell>
          <cell r="AE5">
            <v>980</v>
          </cell>
          <cell r="AF5">
            <v>299</v>
          </cell>
          <cell r="AG5">
            <v>1149</v>
          </cell>
        </row>
        <row r="7">
          <cell r="D7">
            <v>77</v>
          </cell>
          <cell r="E7">
            <v>30</v>
          </cell>
          <cell r="F7">
            <v>45</v>
          </cell>
          <cell r="AE7">
            <v>96</v>
          </cell>
          <cell r="AF7">
            <v>20</v>
          </cell>
          <cell r="AG7">
            <v>31</v>
          </cell>
        </row>
        <row r="8">
          <cell r="D8">
            <v>98</v>
          </cell>
          <cell r="E8">
            <v>45</v>
          </cell>
          <cell r="F8">
            <v>34</v>
          </cell>
          <cell r="AE8">
            <v>41</v>
          </cell>
          <cell r="AF8">
            <v>13</v>
          </cell>
          <cell r="AG8">
            <v>45</v>
          </cell>
        </row>
        <row r="47">
          <cell r="D47" t="str">
            <v>NH4NO3</v>
          </cell>
          <cell r="E47" t="str">
            <v>NH4+</v>
          </cell>
          <cell r="F47" t="str">
            <v>NO3-</v>
          </cell>
          <cell r="AE47" t="str">
            <v>NH4NO3</v>
          </cell>
          <cell r="AF47" t="str">
            <v>NH4+</v>
          </cell>
          <cell r="AG47" t="str">
            <v>NO3-</v>
          </cell>
        </row>
        <row r="48">
          <cell r="C48" t="str">
            <v>Ce-0</v>
          </cell>
          <cell r="D48">
            <v>3055</v>
          </cell>
          <cell r="E48">
            <v>2129</v>
          </cell>
          <cell r="F48">
            <v>3115</v>
          </cell>
          <cell r="AD48" t="str">
            <v>Ce-0</v>
          </cell>
          <cell r="AE48">
            <v>2194</v>
          </cell>
          <cell r="AF48">
            <v>1044</v>
          </cell>
          <cell r="AG48">
            <v>2654</v>
          </cell>
        </row>
        <row r="49">
          <cell r="C49" t="str">
            <v>Ce-500</v>
          </cell>
          <cell r="D49">
            <v>2155</v>
          </cell>
          <cell r="E49">
            <v>2407</v>
          </cell>
          <cell r="F49">
            <v>2924</v>
          </cell>
          <cell r="AD49" t="str">
            <v>Ce-500</v>
          </cell>
          <cell r="AE49">
            <v>2660</v>
          </cell>
          <cell r="AF49">
            <v>1519</v>
          </cell>
          <cell r="AG49">
            <v>2676</v>
          </cell>
        </row>
        <row r="51">
          <cell r="D51">
            <v>115</v>
          </cell>
          <cell r="E51">
            <v>81</v>
          </cell>
          <cell r="F51">
            <v>53</v>
          </cell>
          <cell r="AE51">
            <v>299</v>
          </cell>
          <cell r="AF51">
            <v>109</v>
          </cell>
          <cell r="AG51">
            <v>136</v>
          </cell>
        </row>
        <row r="52">
          <cell r="D52">
            <v>391</v>
          </cell>
          <cell r="E52">
            <v>97</v>
          </cell>
          <cell r="F52">
            <v>75</v>
          </cell>
          <cell r="AE52">
            <v>104</v>
          </cell>
          <cell r="AF52">
            <v>142</v>
          </cell>
          <cell r="AG52">
            <v>193</v>
          </cell>
        </row>
        <row r="92">
          <cell r="D92" t="str">
            <v>NH4NO3</v>
          </cell>
          <cell r="E92" t="str">
            <v>NH4+</v>
          </cell>
          <cell r="F92" t="str">
            <v>NO3-</v>
          </cell>
          <cell r="AE92" t="str">
            <v>NH4NO3</v>
          </cell>
          <cell r="AF92" t="str">
            <v>NH4+</v>
          </cell>
          <cell r="AG92" t="str">
            <v>NO3-</v>
          </cell>
        </row>
        <row r="93">
          <cell r="C93" t="str">
            <v>Ce-0</v>
          </cell>
          <cell r="D93">
            <v>4056.1075393800006</v>
          </cell>
          <cell r="E93">
            <v>2553.2006501666669</v>
          </cell>
          <cell r="F93">
            <v>4607.3872343333323</v>
          </cell>
          <cell r="AD93" t="str">
            <v>Ce-0</v>
          </cell>
          <cell r="AE93">
            <v>3044.7438490958334</v>
          </cell>
          <cell r="AF93" t="e">
            <v>#REF!</v>
          </cell>
          <cell r="AG93">
            <v>3792.3911081186889</v>
          </cell>
        </row>
        <row r="94">
          <cell r="C94" t="str">
            <v>Ce-500</v>
          </cell>
          <cell r="D94">
            <v>2718.0241918583329</v>
          </cell>
          <cell r="E94">
            <v>2901.1426433333331</v>
          </cell>
          <cell r="F94">
            <v>4393.0151292865157</v>
          </cell>
          <cell r="AD94" t="str">
            <v>Ce-500</v>
          </cell>
          <cell r="AE94">
            <v>3639.398643758333</v>
          </cell>
          <cell r="AF94" t="e">
            <v>#REF!</v>
          </cell>
          <cell r="AG94">
            <v>3824.8297227737999</v>
          </cell>
        </row>
        <row r="96">
          <cell r="D96">
            <v>172.57732009102921</v>
          </cell>
          <cell r="E96">
            <v>96.695965880847154</v>
          </cell>
          <cell r="F96">
            <v>89.104924115330533</v>
          </cell>
          <cell r="AE96">
            <v>366.86041671184245</v>
          </cell>
          <cell r="AF96" t="e">
            <v>#REF!</v>
          </cell>
          <cell r="AG96">
            <v>158.36772091449944</v>
          </cell>
        </row>
        <row r="97">
          <cell r="D97">
            <v>488.75071130895469</v>
          </cell>
          <cell r="E97">
            <v>104.0223892801406</v>
          </cell>
          <cell r="F97">
            <v>85.175908875917273</v>
          </cell>
          <cell r="AE97">
            <v>68.351258070487432</v>
          </cell>
          <cell r="AF97" t="e">
            <v>#REF!</v>
          </cell>
          <cell r="AG97">
            <v>219.91756306977652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2553.2006501666669</v>
          </cell>
          <cell r="P7">
            <v>96.695965880847154</v>
          </cell>
        </row>
        <row r="13">
          <cell r="O13">
            <v>2901.1426433333331</v>
          </cell>
          <cell r="P13">
            <v>104.0223892801406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%N delN15 ugN15 graph"/>
      <sheetName val="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3044.7438490958334</v>
          </cell>
          <cell r="P7">
            <v>366.86041671184245</v>
          </cell>
        </row>
        <row r="13">
          <cell r="O13">
            <v>3639.398643758333</v>
          </cell>
          <cell r="P13">
            <v>68.351258070487432</v>
          </cell>
        </row>
      </sheetData>
      <sheetData sheetId="8">
        <row r="44">
          <cell r="D44" t="str">
            <v>Root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delN15 ugn15"/>
      <sheetName val="Total C N"/>
      <sheetName val="delN15 graph"/>
      <sheetName val="total N root shoot pla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Total C N"/>
      <sheetName val="whole plant N15 ugN15"/>
      <sheetName val="delN15 graph"/>
      <sheetName val="total N root shoot pl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O7">
            <v>3792.3911081186889</v>
          </cell>
          <cell r="P7">
            <v>158.36772091449944</v>
          </cell>
        </row>
        <row r="13">
          <cell r="O13">
            <v>3824.8297227737999</v>
          </cell>
          <cell r="P13">
            <v>219.91756306977652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O15"/>
    </sheetView>
  </sheetViews>
  <sheetFormatPr defaultRowHeight="15" x14ac:dyDescent="0.25"/>
  <sheetData>
    <row r="1" spans="1:15" x14ac:dyDescent="0.25">
      <c r="A1" t="s">
        <v>76</v>
      </c>
    </row>
    <row r="2" spans="1:15" x14ac:dyDescent="0.25">
      <c r="A2" s="36"/>
      <c r="B2" s="36"/>
      <c r="C2" s="71" t="s">
        <v>77</v>
      </c>
      <c r="D2" s="71"/>
      <c r="E2" s="71"/>
      <c r="F2" s="71"/>
      <c r="G2" s="71"/>
      <c r="H2" s="72" t="s">
        <v>78</v>
      </c>
      <c r="I2" s="72"/>
      <c r="J2" s="72"/>
      <c r="K2" s="72"/>
      <c r="L2" s="72"/>
      <c r="M2" s="73" t="s">
        <v>66</v>
      </c>
      <c r="N2" s="73"/>
      <c r="O2" s="73"/>
    </row>
    <row r="3" spans="1:15" x14ac:dyDescent="0.25">
      <c r="A3" s="36" t="s">
        <v>62</v>
      </c>
      <c r="B3" s="36" t="s">
        <v>63</v>
      </c>
      <c r="C3" s="53">
        <v>1</v>
      </c>
      <c r="D3" s="53">
        <v>2</v>
      </c>
      <c r="E3" s="53" t="s">
        <v>79</v>
      </c>
      <c r="F3" s="53"/>
      <c r="G3" s="39"/>
      <c r="H3" s="54">
        <v>1</v>
      </c>
      <c r="I3" s="54">
        <v>2</v>
      </c>
      <c r="J3" s="54" t="s">
        <v>79</v>
      </c>
      <c r="K3" s="54"/>
      <c r="L3" s="55"/>
      <c r="M3" s="43"/>
      <c r="N3" s="43"/>
      <c r="O3" s="43"/>
    </row>
    <row r="4" spans="1:15" x14ac:dyDescent="0.25">
      <c r="A4" s="36" t="s">
        <v>11</v>
      </c>
      <c r="B4" s="37" t="s">
        <v>67</v>
      </c>
      <c r="C4" s="56">
        <v>30</v>
      </c>
      <c r="D4" s="56">
        <v>25</v>
      </c>
      <c r="E4" s="56">
        <f>AVERAGE(C4:D4)</f>
        <v>27.5</v>
      </c>
      <c r="F4" s="57"/>
      <c r="G4" s="57"/>
      <c r="H4" s="58">
        <v>16.5</v>
      </c>
      <c r="I4" s="58">
        <v>14.1</v>
      </c>
      <c r="J4" s="58">
        <f>AVERAGE(H4:I4)</f>
        <v>15.3</v>
      </c>
      <c r="K4" s="59"/>
      <c r="L4" s="59"/>
      <c r="M4" s="43">
        <f>E4/J4</f>
        <v>1.7973856209150325</v>
      </c>
      <c r="N4" s="43"/>
      <c r="O4" s="43"/>
    </row>
    <row r="5" spans="1:15" x14ac:dyDescent="0.25">
      <c r="A5" s="36"/>
      <c r="B5" s="37" t="s">
        <v>68</v>
      </c>
      <c r="C5" s="56">
        <v>26.8</v>
      </c>
      <c r="D5" s="56">
        <v>26.3</v>
      </c>
      <c r="E5" s="56">
        <f t="shared" ref="E5:E15" si="0">AVERAGE(C5:D5)</f>
        <v>26.55</v>
      </c>
      <c r="F5" s="57"/>
      <c r="G5" s="57"/>
      <c r="H5" s="58">
        <v>16.2</v>
      </c>
      <c r="I5" s="58">
        <v>15</v>
      </c>
      <c r="J5" s="58">
        <f t="shared" ref="J5:J15" si="1">AVERAGE(H5:I5)</f>
        <v>15.6</v>
      </c>
      <c r="K5" s="59"/>
      <c r="L5" s="59"/>
      <c r="M5" s="43">
        <f t="shared" ref="M5:M15" si="2">E5/J5</f>
        <v>1.7019230769230771</v>
      </c>
      <c r="N5" s="43"/>
      <c r="O5" s="43"/>
    </row>
    <row r="6" spans="1:15" x14ac:dyDescent="0.25">
      <c r="A6" s="36"/>
      <c r="B6" s="37" t="s">
        <v>69</v>
      </c>
      <c r="C6" s="56">
        <v>23.5</v>
      </c>
      <c r="D6" s="56">
        <v>27.5</v>
      </c>
      <c r="E6" s="56">
        <f t="shared" si="0"/>
        <v>25.5</v>
      </c>
      <c r="F6" s="57"/>
      <c r="G6" s="57"/>
      <c r="H6" s="58">
        <v>14.5</v>
      </c>
      <c r="I6" s="58">
        <v>15.2</v>
      </c>
      <c r="J6" s="58">
        <f t="shared" si="1"/>
        <v>14.85</v>
      </c>
      <c r="K6" s="59"/>
      <c r="L6" s="59"/>
      <c r="M6" s="43">
        <f t="shared" si="2"/>
        <v>1.7171717171717171</v>
      </c>
      <c r="N6" s="43"/>
      <c r="O6" s="43"/>
    </row>
    <row r="7" spans="1:15" x14ac:dyDescent="0.25">
      <c r="A7" s="36"/>
      <c r="B7" s="37" t="s">
        <v>70</v>
      </c>
      <c r="C7" s="56">
        <v>23</v>
      </c>
      <c r="D7" s="56">
        <v>22.8</v>
      </c>
      <c r="E7" s="56">
        <f t="shared" si="0"/>
        <v>22.9</v>
      </c>
      <c r="F7" s="57"/>
      <c r="G7" s="57"/>
      <c r="H7" s="58">
        <v>17.100000000000001</v>
      </c>
      <c r="I7" s="58">
        <v>14.7</v>
      </c>
      <c r="J7" s="58">
        <f t="shared" si="1"/>
        <v>15.9</v>
      </c>
      <c r="K7" s="59"/>
      <c r="L7" s="59"/>
      <c r="M7" s="43">
        <f t="shared" si="2"/>
        <v>1.4402515723270439</v>
      </c>
      <c r="N7" s="43"/>
      <c r="O7" s="43"/>
    </row>
    <row r="8" spans="1:15" x14ac:dyDescent="0.25">
      <c r="A8" s="36"/>
      <c r="B8" s="37" t="s">
        <v>71</v>
      </c>
      <c r="C8" s="56">
        <v>25.2</v>
      </c>
      <c r="D8" s="56">
        <v>23</v>
      </c>
      <c r="E8" s="56">
        <f t="shared" si="0"/>
        <v>24.1</v>
      </c>
      <c r="F8" s="57"/>
      <c r="G8" s="57"/>
      <c r="H8" s="58">
        <v>17.600000000000001</v>
      </c>
      <c r="I8" s="58">
        <v>16.600000000000001</v>
      </c>
      <c r="J8" s="58">
        <f t="shared" si="1"/>
        <v>17.100000000000001</v>
      </c>
      <c r="K8" s="59"/>
      <c r="L8" s="59"/>
      <c r="M8" s="43">
        <f t="shared" si="2"/>
        <v>1.4093567251461987</v>
      </c>
      <c r="N8" s="43"/>
      <c r="O8" s="43"/>
    </row>
    <row r="9" spans="1:15" x14ac:dyDescent="0.25">
      <c r="A9" s="36"/>
      <c r="B9" s="37" t="s">
        <v>72</v>
      </c>
      <c r="C9" s="56">
        <v>20.8</v>
      </c>
      <c r="D9" s="56">
        <v>21.1</v>
      </c>
      <c r="E9" s="56">
        <f t="shared" si="0"/>
        <v>20.950000000000003</v>
      </c>
      <c r="F9" s="60">
        <f>AVERAGE(E4:E9)</f>
        <v>24.583333333333332</v>
      </c>
      <c r="G9" s="60">
        <f>STDEV(E4:E9)/SQRT(6)</f>
        <v>0.99135149053086991</v>
      </c>
      <c r="H9" s="58">
        <v>14.7</v>
      </c>
      <c r="I9" s="58">
        <v>16.5</v>
      </c>
      <c r="J9" s="58">
        <f t="shared" si="1"/>
        <v>15.6</v>
      </c>
      <c r="K9" s="61">
        <f>AVERAGE(J4:J9)</f>
        <v>15.725</v>
      </c>
      <c r="L9" s="61">
        <f>STDEV(J4:J9)/SQRT(6)</f>
        <v>0.31084562084739131</v>
      </c>
      <c r="M9" s="43">
        <f t="shared" si="2"/>
        <v>1.3429487179487181</v>
      </c>
      <c r="N9" s="50">
        <f>AVERAGE(M4:M9)</f>
        <v>1.5681729050719646</v>
      </c>
      <c r="O9" s="51">
        <f>STDEV(M4:M9)/SQRT(6)</f>
        <v>7.8515519575064446E-2</v>
      </c>
    </row>
    <row r="10" spans="1:15" x14ac:dyDescent="0.25">
      <c r="A10" s="36" t="s">
        <v>73</v>
      </c>
      <c r="B10" s="37" t="s">
        <v>67</v>
      </c>
      <c r="C10" s="56">
        <v>23.5</v>
      </c>
      <c r="D10" s="56">
        <v>27.5</v>
      </c>
      <c r="E10" s="56">
        <f t="shared" si="0"/>
        <v>25.5</v>
      </c>
      <c r="F10" s="62"/>
      <c r="G10" s="57"/>
      <c r="H10" s="58">
        <v>16.2</v>
      </c>
      <c r="I10" s="58">
        <v>15.7</v>
      </c>
      <c r="J10" s="58">
        <f t="shared" si="1"/>
        <v>15.95</v>
      </c>
      <c r="K10" s="63"/>
      <c r="L10" s="59"/>
      <c r="M10" s="43">
        <f t="shared" si="2"/>
        <v>1.5987460815047023</v>
      </c>
      <c r="N10" s="43"/>
      <c r="O10" s="43"/>
    </row>
    <row r="11" spans="1:15" x14ac:dyDescent="0.25">
      <c r="A11" s="36" t="s">
        <v>74</v>
      </c>
      <c r="B11" s="37" t="s">
        <v>68</v>
      </c>
      <c r="C11" s="56">
        <v>26.8</v>
      </c>
      <c r="D11" s="56">
        <v>30</v>
      </c>
      <c r="E11" s="56">
        <f t="shared" si="0"/>
        <v>28.4</v>
      </c>
      <c r="F11" s="62"/>
      <c r="G11" s="57"/>
      <c r="H11" s="58">
        <v>14.7</v>
      </c>
      <c r="I11" s="58">
        <v>15.3</v>
      </c>
      <c r="J11" s="58">
        <f t="shared" si="1"/>
        <v>15</v>
      </c>
      <c r="K11" s="63"/>
      <c r="L11" s="59"/>
      <c r="M11" s="43">
        <f t="shared" si="2"/>
        <v>1.8933333333333333</v>
      </c>
      <c r="N11" s="43"/>
      <c r="O11" s="43"/>
    </row>
    <row r="12" spans="1:15" x14ac:dyDescent="0.25">
      <c r="A12" s="36" t="s">
        <v>75</v>
      </c>
      <c r="B12" s="37" t="s">
        <v>69</v>
      </c>
      <c r="C12" s="56">
        <v>18.2</v>
      </c>
      <c r="D12" s="56">
        <v>31.3</v>
      </c>
      <c r="E12" s="56">
        <f t="shared" si="0"/>
        <v>24.75</v>
      </c>
      <c r="F12" s="62"/>
      <c r="G12" s="57"/>
      <c r="H12" s="58">
        <v>14.8</v>
      </c>
      <c r="I12" s="58">
        <v>16</v>
      </c>
      <c r="J12" s="58">
        <f t="shared" si="1"/>
        <v>15.4</v>
      </c>
      <c r="K12" s="63"/>
      <c r="L12" s="59"/>
      <c r="M12" s="43">
        <f t="shared" si="2"/>
        <v>1.6071428571428572</v>
      </c>
      <c r="N12" s="43"/>
      <c r="O12" s="43"/>
    </row>
    <row r="13" spans="1:15" x14ac:dyDescent="0.25">
      <c r="A13" s="36"/>
      <c r="B13" s="37" t="s">
        <v>70</v>
      </c>
      <c r="C13" s="56">
        <v>22.2</v>
      </c>
      <c r="D13" s="56">
        <v>23.5</v>
      </c>
      <c r="E13" s="56">
        <f t="shared" si="0"/>
        <v>22.85</v>
      </c>
      <c r="F13" s="62"/>
      <c r="G13" s="57"/>
      <c r="H13" s="58">
        <v>15.6</v>
      </c>
      <c r="I13" s="58">
        <v>15.7</v>
      </c>
      <c r="J13" s="58">
        <f t="shared" si="1"/>
        <v>15.649999999999999</v>
      </c>
      <c r="K13" s="63"/>
      <c r="L13" s="59"/>
      <c r="M13" s="43">
        <f t="shared" si="2"/>
        <v>1.4600638977635785</v>
      </c>
      <c r="N13" s="43"/>
      <c r="O13" s="43"/>
    </row>
    <row r="14" spans="1:15" x14ac:dyDescent="0.25">
      <c r="A14" s="36"/>
      <c r="B14" s="37" t="s">
        <v>71</v>
      </c>
      <c r="C14" s="56">
        <v>23.5</v>
      </c>
      <c r="D14" s="56">
        <v>23.5</v>
      </c>
      <c r="E14" s="56">
        <f t="shared" si="0"/>
        <v>23.5</v>
      </c>
      <c r="F14" s="62"/>
      <c r="G14" s="57"/>
      <c r="H14" s="58">
        <v>17</v>
      </c>
      <c r="I14" s="58">
        <v>15.3</v>
      </c>
      <c r="J14" s="58">
        <f t="shared" si="1"/>
        <v>16.149999999999999</v>
      </c>
      <c r="K14" s="63"/>
      <c r="L14" s="59"/>
      <c r="M14" s="43">
        <f t="shared" si="2"/>
        <v>1.4551083591331271</v>
      </c>
      <c r="N14" s="43"/>
      <c r="O14" s="43"/>
    </row>
    <row r="15" spans="1:15" x14ac:dyDescent="0.25">
      <c r="A15" s="36"/>
      <c r="B15" s="37" t="s">
        <v>72</v>
      </c>
      <c r="C15" s="56">
        <v>29.6</v>
      </c>
      <c r="D15" s="56">
        <v>26</v>
      </c>
      <c r="E15" s="56">
        <f t="shared" si="0"/>
        <v>27.8</v>
      </c>
      <c r="F15" s="60">
        <f>AVERAGE(E10:E15)</f>
        <v>25.466666666666669</v>
      </c>
      <c r="G15" s="60">
        <f>STDEV(E10:E15)/SQRT(6)</f>
        <v>0.91793851161780493</v>
      </c>
      <c r="H15" s="58">
        <v>16</v>
      </c>
      <c r="I15" s="58">
        <v>16.899999999999999</v>
      </c>
      <c r="J15" s="58">
        <f t="shared" si="1"/>
        <v>16.45</v>
      </c>
      <c r="K15" s="61">
        <f>AVERAGE(J10:J15)</f>
        <v>15.766666666666667</v>
      </c>
      <c r="L15" s="61">
        <f>STDEV(J10:J15)/SQRT(6)</f>
        <v>0.21473497877875197</v>
      </c>
      <c r="M15" s="43">
        <f t="shared" si="2"/>
        <v>1.689969604863222</v>
      </c>
      <c r="N15" s="50">
        <f>AVERAGE(M10:M15)</f>
        <v>1.6173940222901368</v>
      </c>
      <c r="O15" s="51">
        <f>STDEV(M10:M15)/SQRT(6)</f>
        <v>6.6571253855570264E-2</v>
      </c>
    </row>
  </sheetData>
  <mergeCells count="3">
    <mergeCell ref="C2:G2"/>
    <mergeCell ref="H2:L2"/>
    <mergeCell ref="M2:O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zoomScale="50" zoomScaleNormal="50" workbookViewId="0">
      <selection activeCell="BA60" sqref="BA60"/>
    </sheetView>
  </sheetViews>
  <sheetFormatPr defaultRowHeight="15" x14ac:dyDescent="0.25"/>
  <cols>
    <col min="9" max="9" width="8.7109375" bestFit="1" customWidth="1"/>
  </cols>
  <sheetData>
    <row r="1" spans="1:33" ht="38.25" customHeight="1" x14ac:dyDescent="0.25">
      <c r="A1" s="28"/>
    </row>
    <row r="2" spans="1:33" x14ac:dyDescent="0.25">
      <c r="C2" t="s">
        <v>94</v>
      </c>
      <c r="D2" t="s">
        <v>95</v>
      </c>
      <c r="AD2" t="s">
        <v>96</v>
      </c>
      <c r="AE2" t="s">
        <v>95</v>
      </c>
    </row>
    <row r="3" spans="1:33" ht="18" x14ac:dyDescent="0.35">
      <c r="C3" s="2"/>
      <c r="D3" s="21" t="s">
        <v>97</v>
      </c>
      <c r="E3" s="21" t="s">
        <v>98</v>
      </c>
      <c r="F3" t="s">
        <v>99</v>
      </c>
      <c r="AD3" s="2"/>
      <c r="AE3" s="21" t="s">
        <v>97</v>
      </c>
      <c r="AF3" s="21" t="s">
        <v>98</v>
      </c>
      <c r="AG3" t="s">
        <v>99</v>
      </c>
    </row>
    <row r="4" spans="1:33" x14ac:dyDescent="0.25">
      <c r="C4" s="22" t="s">
        <v>53</v>
      </c>
      <c r="D4" s="70">
        <v>1001</v>
      </c>
      <c r="E4" s="70">
        <v>424</v>
      </c>
      <c r="F4" s="70">
        <v>1493</v>
      </c>
      <c r="G4" s="70"/>
      <c r="H4" s="70"/>
      <c r="AD4" s="22" t="s">
        <v>53</v>
      </c>
      <c r="AE4" s="70">
        <v>851</v>
      </c>
      <c r="AF4" s="70">
        <v>240</v>
      </c>
      <c r="AG4" s="70">
        <v>1138</v>
      </c>
    </row>
    <row r="5" spans="1:33" x14ac:dyDescent="0.25">
      <c r="C5" s="22" t="s">
        <v>54</v>
      </c>
      <c r="D5" s="70">
        <v>563</v>
      </c>
      <c r="E5" s="70">
        <v>495</v>
      </c>
      <c r="F5" s="70">
        <v>1469</v>
      </c>
      <c r="G5" s="70"/>
      <c r="H5" s="70"/>
      <c r="AD5" s="22" t="s">
        <v>54</v>
      </c>
      <c r="AE5" s="70">
        <v>980</v>
      </c>
      <c r="AF5" s="70">
        <v>299</v>
      </c>
      <c r="AG5" s="70">
        <v>1149</v>
      </c>
    </row>
    <row r="6" spans="1:33" x14ac:dyDescent="0.25">
      <c r="D6" s="23"/>
      <c r="E6" s="23"/>
      <c r="F6" s="70"/>
      <c r="G6" s="70"/>
      <c r="H6" s="70"/>
      <c r="AE6" s="23"/>
      <c r="AF6" s="23"/>
      <c r="AG6" s="70"/>
    </row>
    <row r="7" spans="1:33" x14ac:dyDescent="0.25">
      <c r="C7" s="15" t="s">
        <v>3</v>
      </c>
      <c r="D7" s="70">
        <v>77</v>
      </c>
      <c r="E7" s="70">
        <v>30</v>
      </c>
      <c r="F7" s="70">
        <v>45</v>
      </c>
      <c r="G7" s="70"/>
      <c r="H7" s="70"/>
      <c r="AD7" s="15" t="s">
        <v>3</v>
      </c>
      <c r="AE7" s="70">
        <v>96</v>
      </c>
      <c r="AF7" s="70">
        <v>20</v>
      </c>
      <c r="AG7" s="70">
        <v>31</v>
      </c>
    </row>
    <row r="8" spans="1:33" x14ac:dyDescent="0.25">
      <c r="D8" s="70">
        <v>98</v>
      </c>
      <c r="E8" s="70">
        <v>45</v>
      </c>
      <c r="F8" s="70">
        <v>34</v>
      </c>
      <c r="G8" s="70"/>
      <c r="H8" s="70"/>
      <c r="AE8" s="70">
        <v>41</v>
      </c>
      <c r="AF8" s="70">
        <v>13</v>
      </c>
      <c r="AG8" s="70">
        <v>45</v>
      </c>
    </row>
    <row r="10" spans="1:33" x14ac:dyDescent="0.25">
      <c r="D10" s="76"/>
      <c r="E10" s="76"/>
    </row>
    <row r="46" spans="3:33" x14ac:dyDescent="0.25">
      <c r="C46" t="s">
        <v>94</v>
      </c>
      <c r="D46" t="s">
        <v>100</v>
      </c>
      <c r="AD46" t="s">
        <v>96</v>
      </c>
      <c r="AE46" t="s">
        <v>100</v>
      </c>
    </row>
    <row r="47" spans="3:33" ht="18" x14ac:dyDescent="0.35">
      <c r="C47" s="2"/>
      <c r="D47" s="21" t="s">
        <v>97</v>
      </c>
      <c r="E47" s="21" t="s">
        <v>98</v>
      </c>
      <c r="F47" t="s">
        <v>99</v>
      </c>
      <c r="AD47" s="2"/>
      <c r="AE47" s="21" t="s">
        <v>97</v>
      </c>
      <c r="AF47" s="21" t="s">
        <v>98</v>
      </c>
      <c r="AG47" t="s">
        <v>99</v>
      </c>
    </row>
    <row r="48" spans="3:33" x14ac:dyDescent="0.25">
      <c r="C48" s="22" t="s">
        <v>53</v>
      </c>
      <c r="D48" s="70">
        <v>3055</v>
      </c>
      <c r="E48" s="70">
        <v>2129</v>
      </c>
      <c r="F48" s="70">
        <v>3115</v>
      </c>
      <c r="G48" s="70"/>
      <c r="H48" s="70"/>
      <c r="AD48" s="22" t="s">
        <v>53</v>
      </c>
      <c r="AE48" s="70">
        <v>2194</v>
      </c>
      <c r="AF48" s="70">
        <v>1044</v>
      </c>
      <c r="AG48" s="70">
        <v>2654</v>
      </c>
    </row>
    <row r="49" spans="3:33" x14ac:dyDescent="0.25">
      <c r="C49" s="22" t="s">
        <v>54</v>
      </c>
      <c r="D49" s="70">
        <v>2155</v>
      </c>
      <c r="E49" s="70">
        <v>2407</v>
      </c>
      <c r="F49" s="70">
        <v>2924</v>
      </c>
      <c r="G49" s="70"/>
      <c r="H49" s="70"/>
      <c r="AD49" s="22" t="s">
        <v>54</v>
      </c>
      <c r="AE49" s="70">
        <v>2660</v>
      </c>
      <c r="AF49" s="70">
        <v>1519</v>
      </c>
      <c r="AG49" s="70">
        <v>2676</v>
      </c>
    </row>
    <row r="50" spans="3:33" x14ac:dyDescent="0.25">
      <c r="D50" s="23"/>
      <c r="E50" s="23"/>
      <c r="F50" s="70"/>
      <c r="G50" s="70"/>
      <c r="H50" s="70"/>
      <c r="AE50" s="23"/>
      <c r="AF50" s="23"/>
      <c r="AG50" s="70"/>
    </row>
    <row r="51" spans="3:33" x14ac:dyDescent="0.25">
      <c r="C51" s="15" t="s">
        <v>3</v>
      </c>
      <c r="D51" s="70">
        <v>115</v>
      </c>
      <c r="E51" s="70">
        <v>81</v>
      </c>
      <c r="F51" s="70">
        <v>53</v>
      </c>
      <c r="G51" s="70"/>
      <c r="H51" s="70"/>
      <c r="AD51" s="15" t="s">
        <v>3</v>
      </c>
      <c r="AE51" s="70">
        <v>299</v>
      </c>
      <c r="AF51" s="70">
        <v>109</v>
      </c>
      <c r="AG51" s="70">
        <v>136</v>
      </c>
    </row>
    <row r="52" spans="3:33" x14ac:dyDescent="0.25">
      <c r="D52" s="70">
        <v>391</v>
      </c>
      <c r="E52" s="70">
        <v>97</v>
      </c>
      <c r="F52" s="70">
        <v>75</v>
      </c>
      <c r="G52" s="70"/>
      <c r="H52" s="70"/>
      <c r="AE52" s="70">
        <v>104</v>
      </c>
      <c r="AF52" s="70">
        <v>142</v>
      </c>
      <c r="AG52" s="70">
        <v>193</v>
      </c>
    </row>
    <row r="91" spans="3:33" x14ac:dyDescent="0.25">
      <c r="C91" t="s">
        <v>94</v>
      </c>
      <c r="D91" t="s">
        <v>101</v>
      </c>
      <c r="AD91" t="s">
        <v>96</v>
      </c>
      <c r="AE91" t="s">
        <v>101</v>
      </c>
    </row>
    <row r="92" spans="3:33" ht="18" x14ac:dyDescent="0.35">
      <c r="C92" s="2"/>
      <c r="D92" s="21" t="s">
        <v>97</v>
      </c>
      <c r="E92" s="21" t="s">
        <v>98</v>
      </c>
      <c r="F92" t="s">
        <v>99</v>
      </c>
      <c r="AD92" s="2"/>
      <c r="AE92" s="21" t="s">
        <v>97</v>
      </c>
      <c r="AF92" s="21" t="s">
        <v>98</v>
      </c>
      <c r="AG92" t="s">
        <v>99</v>
      </c>
    </row>
    <row r="93" spans="3:33" x14ac:dyDescent="0.25">
      <c r="C93" s="22" t="s">
        <v>53</v>
      </c>
      <c r="D93" s="70">
        <f>AVERAGE('[4]Total C N'!N2:N7)</f>
        <v>4056.1075393800006</v>
      </c>
      <c r="E93" s="70">
        <f>'[5]Total C N'!$O$7</f>
        <v>2553.2006501666669</v>
      </c>
      <c r="F93" s="70">
        <f>'Total C N'!$O$7</f>
        <v>4607.3872343333323</v>
      </c>
      <c r="AD93" s="22" t="s">
        <v>53</v>
      </c>
      <c r="AE93" s="70">
        <f>'[6]Total C N'!$O$7</f>
        <v>3044.7438490958334</v>
      </c>
      <c r="AF93" s="70" t="e">
        <f>'[7]Total C N'!#REF!</f>
        <v>#REF!</v>
      </c>
      <c r="AG93" s="70">
        <f>'[8]Total C N'!$O$7</f>
        <v>3792.3911081186889</v>
      </c>
    </row>
    <row r="94" spans="3:33" x14ac:dyDescent="0.25">
      <c r="C94" s="22" t="s">
        <v>54</v>
      </c>
      <c r="D94" s="70">
        <f>AVERAGE('[4]Total C N'!N8:N13)</f>
        <v>2718.0241918583329</v>
      </c>
      <c r="E94" s="70">
        <f>'[5]Total C N'!$O$13</f>
        <v>2901.1426433333331</v>
      </c>
      <c r="F94" s="70">
        <f>'Total C N'!$O$13</f>
        <v>4393.0151292865157</v>
      </c>
      <c r="AD94" s="22" t="s">
        <v>54</v>
      </c>
      <c r="AE94" s="70">
        <f>'[6]Total C N'!$O$13</f>
        <v>3639.398643758333</v>
      </c>
      <c r="AF94" s="70" t="e">
        <f>'[7]Total C N'!#REF!</f>
        <v>#REF!</v>
      </c>
      <c r="AG94" s="70">
        <f>'[8]Total C N'!$O$13</f>
        <v>3824.8297227737999</v>
      </c>
    </row>
    <row r="95" spans="3:33" x14ac:dyDescent="0.25">
      <c r="D95" s="23"/>
      <c r="E95" s="23"/>
      <c r="F95" s="70"/>
      <c r="AE95" s="23"/>
      <c r="AF95" s="23"/>
      <c r="AG95" s="70"/>
    </row>
    <row r="96" spans="3:33" x14ac:dyDescent="0.25">
      <c r="C96" s="15" t="s">
        <v>3</v>
      </c>
      <c r="D96" s="70">
        <f>'[4]Total C N'!$P$7</f>
        <v>172.57732009102921</v>
      </c>
      <c r="E96" s="70">
        <f>'[5]Total C N'!$P$7</f>
        <v>96.695965880847154</v>
      </c>
      <c r="F96" s="70">
        <f>'Total C N'!$P$7</f>
        <v>89.104924115330533</v>
      </c>
      <c r="AD96" s="15" t="s">
        <v>3</v>
      </c>
      <c r="AE96" s="70">
        <f>'[6]Total C N'!$P$7</f>
        <v>366.86041671184245</v>
      </c>
      <c r="AF96" s="70" t="e">
        <f>'[7]Total C N'!#REF!</f>
        <v>#REF!</v>
      </c>
      <c r="AG96" s="70">
        <f>'[8]Total C N'!$P$7</f>
        <v>158.36772091449944</v>
      </c>
    </row>
    <row r="97" spans="4:33" x14ac:dyDescent="0.25">
      <c r="D97" s="70">
        <f>'[4]Total C N'!$P$13</f>
        <v>488.75071130895469</v>
      </c>
      <c r="E97" s="70">
        <f>'[5]Total C N'!$P$13</f>
        <v>104.0223892801406</v>
      </c>
      <c r="F97" s="70">
        <f>'Total C N'!$P$13</f>
        <v>85.175908875917273</v>
      </c>
      <c r="AE97" s="70">
        <f>'[6]Total C N'!$P$13</f>
        <v>68.351258070487432</v>
      </c>
      <c r="AF97" s="70" t="e">
        <f>'[7]Total C N'!#REF!</f>
        <v>#REF!</v>
      </c>
      <c r="AG97" s="70">
        <f>'[8]Total C N'!$P$13</f>
        <v>219.91756306977652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O23" sqref="O23"/>
    </sheetView>
  </sheetViews>
  <sheetFormatPr defaultRowHeight="15" x14ac:dyDescent="0.25"/>
  <sheetData>
    <row r="1" spans="1:14" x14ac:dyDescent="0.25">
      <c r="A1" t="s">
        <v>61</v>
      </c>
    </row>
    <row r="2" spans="1:14" x14ac:dyDescent="0.25">
      <c r="A2" s="36" t="s">
        <v>62</v>
      </c>
      <c r="B2" s="36" t="s">
        <v>63</v>
      </c>
      <c r="C2" s="71" t="s">
        <v>64</v>
      </c>
      <c r="D2" s="71"/>
      <c r="E2" s="71"/>
      <c r="F2" s="72" t="s">
        <v>58</v>
      </c>
      <c r="G2" s="72"/>
      <c r="H2" s="72"/>
      <c r="I2" s="74" t="s">
        <v>65</v>
      </c>
      <c r="J2" s="74"/>
      <c r="K2" s="74"/>
      <c r="L2" s="73" t="s">
        <v>66</v>
      </c>
      <c r="M2" s="73"/>
      <c r="N2" s="73"/>
    </row>
    <row r="3" spans="1:14" x14ac:dyDescent="0.25">
      <c r="A3" s="36" t="s">
        <v>11</v>
      </c>
      <c r="B3" s="37" t="s">
        <v>67</v>
      </c>
      <c r="C3" s="38">
        <v>8.9099999999999999E-2</v>
      </c>
      <c r="D3" s="39"/>
      <c r="E3" s="39"/>
      <c r="F3" s="40">
        <v>0.121</v>
      </c>
      <c r="G3" s="41"/>
      <c r="H3" s="41"/>
      <c r="I3" s="26">
        <f t="shared" ref="I3:I14" si="0">C3+F3</f>
        <v>0.21010000000000001</v>
      </c>
      <c r="J3" s="42"/>
      <c r="K3" s="42"/>
      <c r="L3" s="43">
        <f t="shared" ref="L3:L14" si="1">C3/F3</f>
        <v>0.73636363636363633</v>
      </c>
      <c r="M3" s="43"/>
      <c r="N3" s="43"/>
    </row>
    <row r="4" spans="1:14" x14ac:dyDescent="0.25">
      <c r="A4" s="36"/>
      <c r="B4" s="37" t="s">
        <v>68</v>
      </c>
      <c r="C4" s="38">
        <v>7.9100000000000004E-2</v>
      </c>
      <c r="D4" s="39"/>
      <c r="E4" s="39"/>
      <c r="F4" s="40">
        <v>0.13220000000000001</v>
      </c>
      <c r="G4" s="41"/>
      <c r="H4" s="41"/>
      <c r="I4" s="26">
        <f t="shared" si="0"/>
        <v>0.21130000000000002</v>
      </c>
      <c r="J4" s="42"/>
      <c r="K4" s="42"/>
      <c r="L4" s="43">
        <f t="shared" si="1"/>
        <v>0.59833585476550677</v>
      </c>
      <c r="M4" s="43"/>
      <c r="N4" s="43"/>
    </row>
    <row r="5" spans="1:14" x14ac:dyDescent="0.25">
      <c r="A5" s="36"/>
      <c r="B5" s="37" t="s">
        <v>69</v>
      </c>
      <c r="C5" s="38">
        <v>6.6299999999999998E-2</v>
      </c>
      <c r="D5" s="39"/>
      <c r="E5" s="39"/>
      <c r="F5" s="40">
        <v>0.11459999999999999</v>
      </c>
      <c r="G5" s="41"/>
      <c r="H5" s="41"/>
      <c r="I5" s="26">
        <f t="shared" si="0"/>
        <v>0.18090000000000001</v>
      </c>
      <c r="J5" s="42"/>
      <c r="K5" s="42"/>
      <c r="L5" s="43">
        <f t="shared" si="1"/>
        <v>0.57853403141361259</v>
      </c>
      <c r="M5" s="43"/>
      <c r="N5" s="43"/>
    </row>
    <row r="6" spans="1:14" x14ac:dyDescent="0.25">
      <c r="A6" s="36"/>
      <c r="B6" s="37" t="s">
        <v>70</v>
      </c>
      <c r="C6" s="38">
        <v>7.0699999999999999E-2</v>
      </c>
      <c r="D6" s="39"/>
      <c r="E6" s="39"/>
      <c r="F6" s="40">
        <v>0.1069</v>
      </c>
      <c r="G6" s="41"/>
      <c r="H6" s="41"/>
      <c r="I6" s="26">
        <f t="shared" si="0"/>
        <v>0.17759999999999998</v>
      </c>
      <c r="J6" s="42"/>
      <c r="K6" s="42"/>
      <c r="L6" s="43">
        <f t="shared" si="1"/>
        <v>0.66136576239476152</v>
      </c>
      <c r="M6" s="43"/>
      <c r="N6" s="43"/>
    </row>
    <row r="7" spans="1:14" x14ac:dyDescent="0.25">
      <c r="A7" s="36"/>
      <c r="B7" s="37" t="s">
        <v>71</v>
      </c>
      <c r="C7" s="38">
        <v>9.2100000000000001E-2</v>
      </c>
      <c r="D7" s="39"/>
      <c r="E7" s="39"/>
      <c r="F7" s="40">
        <v>0.13070000000000001</v>
      </c>
      <c r="G7" s="41"/>
      <c r="H7" s="41"/>
      <c r="I7" s="26">
        <f t="shared" si="0"/>
        <v>0.2228</v>
      </c>
      <c r="J7" s="42"/>
      <c r="K7" s="42"/>
      <c r="L7" s="43">
        <f t="shared" si="1"/>
        <v>0.7046671767406274</v>
      </c>
      <c r="M7" s="43"/>
      <c r="N7" s="43"/>
    </row>
    <row r="8" spans="1:14" x14ac:dyDescent="0.25">
      <c r="A8" s="36"/>
      <c r="B8" s="37" t="s">
        <v>72</v>
      </c>
      <c r="C8" s="38">
        <v>7.0499999999999993E-2</v>
      </c>
      <c r="D8" s="44">
        <f>AVERAGE(C3:C8)</f>
        <v>7.796666666666667E-2</v>
      </c>
      <c r="E8" s="45">
        <f>STDEV(C3:C8)/SQRT(6)</f>
        <v>4.357573228810311E-3</v>
      </c>
      <c r="F8" s="40">
        <v>0.1094</v>
      </c>
      <c r="G8" s="46">
        <f>AVERAGE(F3:F8)</f>
        <v>0.11913333333333331</v>
      </c>
      <c r="H8" s="47">
        <f>STDEV(F3:F8)/SQRT(6)</f>
        <v>4.3701767063180031E-3</v>
      </c>
      <c r="I8" s="26">
        <f t="shared" si="0"/>
        <v>0.1799</v>
      </c>
      <c r="J8" s="48">
        <f>AVERAGE(I3:I8)</f>
        <v>0.19709999999999997</v>
      </c>
      <c r="K8" s="49">
        <f>STDEV(I3:I8)/SQRT(6)</f>
        <v>8.1027978706946276E-3</v>
      </c>
      <c r="L8" s="43">
        <f t="shared" si="1"/>
        <v>0.64442413162705658</v>
      </c>
      <c r="M8" s="50">
        <f>AVERAGE(L3:L8)</f>
        <v>0.65394843221753352</v>
      </c>
      <c r="N8" s="51">
        <f>STDEV(L3:L8)/SQRT(6)</f>
        <v>2.4691750733534839E-2</v>
      </c>
    </row>
    <row r="9" spans="1:14" x14ac:dyDescent="0.25">
      <c r="A9" s="36" t="s">
        <v>73</v>
      </c>
      <c r="B9" s="37" t="s">
        <v>67</v>
      </c>
      <c r="C9" s="38">
        <v>7.6799999999999993E-2</v>
      </c>
      <c r="D9" s="52"/>
      <c r="E9" s="52"/>
      <c r="F9" s="40">
        <v>0.11020000000000001</v>
      </c>
      <c r="G9" s="41"/>
      <c r="H9" s="41"/>
      <c r="I9" s="26">
        <f t="shared" si="0"/>
        <v>0.187</v>
      </c>
      <c r="J9" s="26"/>
      <c r="K9" s="26"/>
      <c r="L9" s="43">
        <f t="shared" si="1"/>
        <v>0.69691470054446447</v>
      </c>
      <c r="M9" s="43"/>
      <c r="N9" s="43"/>
    </row>
    <row r="10" spans="1:14" x14ac:dyDescent="0.25">
      <c r="A10" s="36" t="s">
        <v>74</v>
      </c>
      <c r="B10" s="37" t="s">
        <v>68</v>
      </c>
      <c r="C10" s="38">
        <v>6.8699999999999997E-2</v>
      </c>
      <c r="D10" s="52"/>
      <c r="E10" s="52"/>
      <c r="F10" s="40">
        <v>0.11990000000000001</v>
      </c>
      <c r="G10" s="41"/>
      <c r="H10" s="41"/>
      <c r="I10" s="26">
        <f t="shared" si="0"/>
        <v>0.18859999999999999</v>
      </c>
      <c r="J10" s="26"/>
      <c r="K10" s="26"/>
      <c r="L10" s="43">
        <f t="shared" si="1"/>
        <v>0.57297748123436187</v>
      </c>
      <c r="M10" s="43"/>
      <c r="N10" s="43"/>
    </row>
    <row r="11" spans="1:14" x14ac:dyDescent="0.25">
      <c r="A11" s="36" t="s">
        <v>75</v>
      </c>
      <c r="B11" s="37" t="s">
        <v>69</v>
      </c>
      <c r="C11" s="38">
        <v>6.8000000000000005E-2</v>
      </c>
      <c r="D11" s="52"/>
      <c r="E11" s="52"/>
      <c r="F11" s="40">
        <v>0.105</v>
      </c>
      <c r="G11" s="41"/>
      <c r="H11" s="41"/>
      <c r="I11" s="26">
        <f t="shared" si="0"/>
        <v>0.17299999999999999</v>
      </c>
      <c r="J11" s="26"/>
      <c r="K11" s="26"/>
      <c r="L11" s="43">
        <f t="shared" si="1"/>
        <v>0.64761904761904765</v>
      </c>
      <c r="M11" s="43"/>
      <c r="N11" s="43"/>
    </row>
    <row r="12" spans="1:14" x14ac:dyDescent="0.25">
      <c r="A12" s="36"/>
      <c r="B12" s="37" t="s">
        <v>70</v>
      </c>
      <c r="C12" s="38">
        <v>7.22E-2</v>
      </c>
      <c r="D12" s="52"/>
      <c r="E12" s="52"/>
      <c r="F12" s="40">
        <v>0.1032</v>
      </c>
      <c r="G12" s="41"/>
      <c r="H12" s="41"/>
      <c r="I12" s="26">
        <f t="shared" si="0"/>
        <v>0.1754</v>
      </c>
      <c r="J12" s="26"/>
      <c r="K12" s="26"/>
      <c r="L12" s="43">
        <f t="shared" si="1"/>
        <v>0.69961240310077522</v>
      </c>
      <c r="M12" s="43"/>
      <c r="N12" s="43"/>
    </row>
    <row r="13" spans="1:14" x14ac:dyDescent="0.25">
      <c r="A13" s="36"/>
      <c r="B13" s="37" t="s">
        <v>71</v>
      </c>
      <c r="C13" s="38">
        <v>5.8999999999999997E-2</v>
      </c>
      <c r="D13" s="52"/>
      <c r="E13" s="52"/>
      <c r="F13" s="40">
        <v>8.9800000000000005E-2</v>
      </c>
      <c r="G13" s="41"/>
      <c r="H13" s="41"/>
      <c r="I13" s="26">
        <f t="shared" si="0"/>
        <v>0.14879999999999999</v>
      </c>
      <c r="J13" s="26"/>
      <c r="K13" s="26"/>
      <c r="L13" s="43">
        <f t="shared" si="1"/>
        <v>0.65701559020044531</v>
      </c>
      <c r="M13" s="43"/>
      <c r="N13" s="43"/>
    </row>
    <row r="14" spans="1:14" x14ac:dyDescent="0.25">
      <c r="A14" s="36"/>
      <c r="B14" s="37" t="s">
        <v>72</v>
      </c>
      <c r="C14" s="38">
        <v>8.1799999999999998E-2</v>
      </c>
      <c r="D14" s="44">
        <f>AVERAGE(C9:C14)</f>
        <v>7.1083333333333332E-2</v>
      </c>
      <c r="E14" s="45">
        <f>STDEV(C9:C14)/SQRT(6)</f>
        <v>3.2143860654529001E-3</v>
      </c>
      <c r="F14" s="40">
        <v>0.12</v>
      </c>
      <c r="G14" s="46">
        <f>AVERAGE(F9:F14)</f>
        <v>0.10801666666666666</v>
      </c>
      <c r="H14" s="47">
        <f>STDEV(F9:F14)/SQRT(6)</f>
        <v>4.6680771677902293E-3</v>
      </c>
      <c r="I14" s="26">
        <f t="shared" si="0"/>
        <v>0.20179999999999998</v>
      </c>
      <c r="J14" s="48">
        <f>AVERAGE(I9:I14)</f>
        <v>0.17910000000000001</v>
      </c>
      <c r="K14" s="49">
        <f>STDEV(I9:I14)/SQRT(6)</f>
        <v>7.3867900110038782E-3</v>
      </c>
      <c r="L14" s="43">
        <f t="shared" si="1"/>
        <v>0.68166666666666664</v>
      </c>
      <c r="M14" s="50">
        <f>AVERAGE(L9:L14)</f>
        <v>0.65930098156096018</v>
      </c>
      <c r="N14" s="51">
        <f>STDEV(L9:L14)/SQRT(6)</f>
        <v>1.9264357187570053E-2</v>
      </c>
    </row>
  </sheetData>
  <mergeCells count="4">
    <mergeCell ref="C2:E2"/>
    <mergeCell ref="F2:H2"/>
    <mergeCell ref="I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2" sqref="F2:F13"/>
    </sheetView>
  </sheetViews>
  <sheetFormatPr defaultRowHeight="15" x14ac:dyDescent="0.25"/>
  <cols>
    <col min="1" max="1" width="19.5703125" bestFit="1" customWidth="1"/>
    <col min="2" max="2" width="10.7109375" bestFit="1" customWidth="1"/>
  </cols>
  <sheetData>
    <row r="1" spans="1:7" x14ac:dyDescent="0.25">
      <c r="A1" s="1"/>
      <c r="B1" s="1"/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</row>
    <row r="2" spans="1:7" x14ac:dyDescent="0.25">
      <c r="A2" s="75" t="s">
        <v>11</v>
      </c>
      <c r="B2" s="16" t="s">
        <v>19</v>
      </c>
      <c r="C2" s="10">
        <f>'[1]Investigator Data'!D28</f>
        <v>38.338429594100006</v>
      </c>
      <c r="D2" s="10">
        <f>'[1]Investigator Data'!E28</f>
        <v>-29.391509515189256</v>
      </c>
      <c r="E2" s="10">
        <f>'[1]Investigator Data'!F28</f>
        <v>1.701476</v>
      </c>
      <c r="F2" s="10">
        <f>'[1]Investigator Data'!G28</f>
        <v>2.354419142540312</v>
      </c>
      <c r="G2" s="10">
        <f>'[1]Investigator Data'!H28</f>
        <v>22.532453936523353</v>
      </c>
    </row>
    <row r="3" spans="1:7" x14ac:dyDescent="0.25">
      <c r="A3" s="75"/>
      <c r="B3" s="16" t="s">
        <v>20</v>
      </c>
      <c r="C3" s="10">
        <f>'[1]Investigator Data'!D29</f>
        <v>38.383455134800002</v>
      </c>
      <c r="D3" s="10">
        <f>'[1]Investigator Data'!E29</f>
        <v>-29.79710932554427</v>
      </c>
      <c r="E3" s="10">
        <f>'[1]Investigator Data'!F29</f>
        <v>1.810514</v>
      </c>
      <c r="F3" s="10">
        <f>'[1]Investigator Data'!G29</f>
        <v>2.2502885391350702</v>
      </c>
      <c r="G3" s="10">
        <f>'[1]Investigator Data'!H29</f>
        <v>21.200308384690757</v>
      </c>
    </row>
    <row r="4" spans="1:7" x14ac:dyDescent="0.25">
      <c r="A4" s="75"/>
      <c r="B4" s="16" t="s">
        <v>21</v>
      </c>
      <c r="C4" s="10">
        <f>'[1]Investigator Data'!D30</f>
        <v>37.527777083700002</v>
      </c>
      <c r="D4" s="10">
        <f>'[1]Investigator Data'!E30</f>
        <v>-29.24523188801961</v>
      </c>
      <c r="E4" s="10">
        <f>'[1]Investigator Data'!F30</f>
        <v>2.0196339999999999</v>
      </c>
      <c r="F4" s="10">
        <f>'[1]Investigator Data'!G30</f>
        <v>2.593357943604615</v>
      </c>
      <c r="G4" s="10">
        <f>'[1]Investigator Data'!H30</f>
        <v>18.581474209534996</v>
      </c>
    </row>
    <row r="5" spans="1:7" x14ac:dyDescent="0.25">
      <c r="A5" s="75"/>
      <c r="B5" s="16" t="s">
        <v>22</v>
      </c>
      <c r="C5" s="10">
        <f>'[1]Investigator Data'!D31</f>
        <v>37.488680950900005</v>
      </c>
      <c r="D5" s="10">
        <f>'[1]Investigator Data'!E31</f>
        <v>-29.085030031750978</v>
      </c>
      <c r="E5" s="10">
        <f>'[1]Investigator Data'!F31</f>
        <v>2.1030220000000002</v>
      </c>
      <c r="F5" s="10">
        <f>'[1]Investigator Data'!G31</f>
        <v>2.9564173730887031</v>
      </c>
      <c r="G5" s="10">
        <f>'[1]Investigator Data'!H31</f>
        <v>17.826100226673805</v>
      </c>
    </row>
    <row r="6" spans="1:7" x14ac:dyDescent="0.25">
      <c r="A6" s="75"/>
      <c r="B6" s="16" t="s">
        <v>23</v>
      </c>
      <c r="C6" s="10">
        <f>'[1]Investigator Data'!D32</f>
        <v>38.196730955200003</v>
      </c>
      <c r="D6" s="10">
        <f>'[1]Investigator Data'!E32</f>
        <v>-29.641028574323673</v>
      </c>
      <c r="E6" s="10">
        <f>'[1]Investigator Data'!F32</f>
        <v>1.8155410000000001</v>
      </c>
      <c r="F6" s="10">
        <f>'[1]Investigator Data'!G32</f>
        <v>2.1769346478320379</v>
      </c>
      <c r="G6" s="10">
        <f>'[1]Investigator Data'!H32</f>
        <v>21.038759771990829</v>
      </c>
    </row>
    <row r="7" spans="1:7" x14ac:dyDescent="0.25">
      <c r="A7" s="75"/>
      <c r="B7" s="16" t="s">
        <v>24</v>
      </c>
      <c r="C7" s="10">
        <f>'[1]Investigator Data'!D33</f>
        <v>37.564231961900006</v>
      </c>
      <c r="D7" s="10">
        <f>'[1]Investigator Data'!E33</f>
        <v>-29.078003910452061</v>
      </c>
      <c r="E7" s="10">
        <f>'[1]Investigator Data'!F33</f>
        <v>2.1402000000000001</v>
      </c>
      <c r="F7" s="10">
        <f>'[1]Investigator Data'!G33</f>
        <v>3.2590799744738903</v>
      </c>
      <c r="G7" s="10">
        <f>'[1]Investigator Data'!H33</f>
        <v>17.551739072002619</v>
      </c>
    </row>
    <row r="8" spans="1:7" x14ac:dyDescent="0.25">
      <c r="A8" s="75" t="s">
        <v>12</v>
      </c>
      <c r="B8" s="16" t="s">
        <v>31</v>
      </c>
      <c r="C8" s="10">
        <f>'[2]Investigator Data'!D28</f>
        <v>37.258670232300005</v>
      </c>
      <c r="D8" s="10">
        <f>'[2]Investigator Data'!E28</f>
        <v>-29.176653533677463</v>
      </c>
      <c r="E8" s="10">
        <f>'[2]Investigator Data'!F28</f>
        <v>1.9219543236500001</v>
      </c>
      <c r="F8" s="10">
        <f>'[2]Investigator Data'!G28</f>
        <v>3.4191792357270856</v>
      </c>
      <c r="G8" s="10">
        <f>'[2]Investigator Data'!H28</f>
        <v>19.385825029151444</v>
      </c>
    </row>
    <row r="9" spans="1:7" x14ac:dyDescent="0.25">
      <c r="A9" s="75"/>
      <c r="B9" s="16" t="s">
        <v>32</v>
      </c>
      <c r="C9" s="10">
        <f>'[2]Investigator Data'!D29</f>
        <v>37.210031921400002</v>
      </c>
      <c r="D9" s="10">
        <f>'[2]Investigator Data'!E29</f>
        <v>-29.12705757571031</v>
      </c>
      <c r="E9" s="10">
        <f>'[2]Investigator Data'!F29</f>
        <v>1.9628254815999999</v>
      </c>
      <c r="F9" s="10">
        <f>'[2]Investigator Data'!G29</f>
        <v>2.7356265278773217</v>
      </c>
      <c r="G9" s="10">
        <f>'[2]Investigator Data'!H29</f>
        <v>18.957381728643647</v>
      </c>
    </row>
    <row r="10" spans="1:7" x14ac:dyDescent="0.25">
      <c r="A10" s="75"/>
      <c r="B10" s="16" t="s">
        <v>33</v>
      </c>
      <c r="C10" s="10">
        <f>'[2]Investigator Data'!D30</f>
        <v>37.269873026400006</v>
      </c>
      <c r="D10" s="10">
        <f>'[2]Investigator Data'!E30</f>
        <v>-29.811398274861268</v>
      </c>
      <c r="E10" s="10">
        <f>'[2]Investigator Data'!F30</f>
        <v>2.3359633335999996</v>
      </c>
      <c r="F10" s="10">
        <f>'[2]Investigator Data'!G30</f>
        <v>3.4918784797894755</v>
      </c>
      <c r="G10" s="10">
        <f>'[2]Investigator Data'!H30</f>
        <v>15.954819363094481</v>
      </c>
    </row>
    <row r="11" spans="1:7" x14ac:dyDescent="0.25">
      <c r="A11" s="75"/>
      <c r="B11" s="16" t="s">
        <v>34</v>
      </c>
      <c r="C11" s="10">
        <f>'[2]Investigator Data'!D31</f>
        <v>37.064552877600001</v>
      </c>
      <c r="D11" s="10">
        <f>'[2]Investigator Data'!E31</f>
        <v>-29.4633949724637</v>
      </c>
      <c r="E11" s="10">
        <f>'[2]Investigator Data'!F31</f>
        <v>2.0585781401999999</v>
      </c>
      <c r="F11" s="10">
        <f>'[2]Investigator Data'!G31</f>
        <v>3.4020398506137615</v>
      </c>
      <c r="G11" s="10">
        <f>'[2]Investigator Data'!H31</f>
        <v>18.004928816546656</v>
      </c>
    </row>
    <row r="12" spans="1:7" x14ac:dyDescent="0.25">
      <c r="A12" s="75"/>
      <c r="B12" s="16" t="s">
        <v>35</v>
      </c>
      <c r="C12" s="10">
        <f>'[2]Investigator Data'!D32</f>
        <v>36.752513345400004</v>
      </c>
      <c r="D12" s="10">
        <f>'[2]Investigator Data'!E32</f>
        <v>-29.481828325790133</v>
      </c>
      <c r="E12" s="10">
        <f>'[2]Investigator Data'!F32</f>
        <v>2.3867996797999997</v>
      </c>
      <c r="F12" s="10">
        <f>'[2]Investigator Data'!G32</f>
        <v>3.5199611765810639</v>
      </c>
      <c r="G12" s="10">
        <f>'[2]Investigator Data'!H32</f>
        <v>15.398239599428662</v>
      </c>
    </row>
    <row r="13" spans="1:7" x14ac:dyDescent="0.25">
      <c r="A13" s="75"/>
      <c r="B13" s="16" t="s">
        <v>36</v>
      </c>
      <c r="C13" s="10">
        <f>'[2]Investigator Data'!D33</f>
        <v>37.545998908199998</v>
      </c>
      <c r="D13" s="10">
        <f>'[2]Investigator Data'!E33</f>
        <v>-29.157881555755228</v>
      </c>
      <c r="E13" s="10">
        <f>'[2]Investigator Data'!F33</f>
        <v>1.8441793999</v>
      </c>
      <c r="F13" s="10">
        <f>'[2]Investigator Data'!G33</f>
        <v>3.0491153200492858</v>
      </c>
      <c r="G13" s="10">
        <f>'[2]Investigator Data'!H33</f>
        <v>20.359190060487563</v>
      </c>
    </row>
  </sheetData>
  <protectedRanges>
    <protectedRange password="94AB" sqref="B2:B7" name="Sample IDs_1_1_4"/>
    <protectedRange password="94AB" sqref="B8:B13" name="Sample IDs_1_1_5"/>
  </protectedRanges>
  <mergeCells count="2">
    <mergeCell ref="A2:A7"/>
    <mergeCell ref="A8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2" sqref="F2:F13"/>
    </sheetView>
  </sheetViews>
  <sheetFormatPr defaultRowHeight="15" x14ac:dyDescent="0.25"/>
  <cols>
    <col min="1" max="1" width="19.5703125" bestFit="1" customWidth="1"/>
    <col min="2" max="2" width="10.7109375" bestFit="1" customWidth="1"/>
  </cols>
  <sheetData>
    <row r="1" spans="1:7" x14ac:dyDescent="0.25">
      <c r="A1" s="1"/>
      <c r="B1" s="1"/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</row>
    <row r="2" spans="1:7" x14ac:dyDescent="0.25">
      <c r="A2" s="75" t="s">
        <v>11</v>
      </c>
      <c r="B2" s="16" t="s">
        <v>13</v>
      </c>
      <c r="C2" s="10">
        <f>'[1]Investigator Data'!D34</f>
        <v>40.340875205800003</v>
      </c>
      <c r="D2" s="10">
        <f>'[1]Investigator Data'!E34</f>
        <v>-30.143813842787974</v>
      </c>
      <c r="E2" s="10">
        <f>'[1]Investigator Data'!F34</f>
        <v>2.5280390000000001</v>
      </c>
      <c r="F2" s="10">
        <f>'[1]Investigator Data'!G34</f>
        <v>3.424159989334695</v>
      </c>
      <c r="G2" s="10">
        <f>'[1]Investigator Data'!H34</f>
        <v>15.957378507926499</v>
      </c>
    </row>
    <row r="3" spans="1:7" x14ac:dyDescent="0.25">
      <c r="A3" s="75"/>
      <c r="B3" s="16" t="s">
        <v>14</v>
      </c>
      <c r="C3" s="10">
        <f>'[1]Investigator Data'!D35</f>
        <v>40.378155848700004</v>
      </c>
      <c r="D3" s="10">
        <f>'[1]Investigator Data'!E35</f>
        <v>-30.509059863971491</v>
      </c>
      <c r="E3" s="10">
        <f>'[1]Investigator Data'!F35</f>
        <v>2.4610759999999998</v>
      </c>
      <c r="F3" s="10">
        <f>'[1]Investigator Data'!G35</f>
        <v>3.475118830641228</v>
      </c>
      <c r="G3" s="10">
        <f>'[1]Investigator Data'!H35</f>
        <v>16.406708223841932</v>
      </c>
    </row>
    <row r="4" spans="1:7" x14ac:dyDescent="0.25">
      <c r="A4" s="75"/>
      <c r="B4" s="16" t="s">
        <v>15</v>
      </c>
      <c r="C4" s="10">
        <f>'[1]Investigator Data'!D36</f>
        <v>40.357759162500003</v>
      </c>
      <c r="D4" s="10">
        <f>'[1]Investigator Data'!E36</f>
        <v>-29.971038065501538</v>
      </c>
      <c r="E4" s="10">
        <f>'[1]Investigator Data'!F36</f>
        <v>2.5755180000000002</v>
      </c>
      <c r="F4" s="10">
        <f>'[1]Investigator Data'!G36</f>
        <v>3.5014114345346448</v>
      </c>
      <c r="G4" s="10">
        <f>'[1]Investigator Data'!H36</f>
        <v>15.6697639707818</v>
      </c>
    </row>
    <row r="5" spans="1:7" x14ac:dyDescent="0.25">
      <c r="A5" s="75"/>
      <c r="B5" s="16" t="s">
        <v>16</v>
      </c>
      <c r="C5" s="10">
        <f>'[1]Investigator Data'!D37</f>
        <v>40.3813674871</v>
      </c>
      <c r="D5" s="10">
        <f>'[1]Investigator Data'!E37</f>
        <v>-29.825567783132435</v>
      </c>
      <c r="E5" s="10">
        <f>'[1]Investigator Data'!F37</f>
        <v>2.87094</v>
      </c>
      <c r="F5" s="10">
        <f>'[1]Investigator Data'!G37</f>
        <v>3.1768444020111994</v>
      </c>
      <c r="G5" s="10">
        <f>'[1]Investigator Data'!H37</f>
        <v>14.065556050318014</v>
      </c>
    </row>
    <row r="6" spans="1:7" x14ac:dyDescent="0.25">
      <c r="A6" s="75"/>
      <c r="B6" s="16" t="s">
        <v>17</v>
      </c>
      <c r="C6" s="10">
        <f>'[1]Investigator Data'!D38</f>
        <v>40.296186529400003</v>
      </c>
      <c r="D6" s="10">
        <f>'[1]Investigator Data'!E38</f>
        <v>-30.372942998863415</v>
      </c>
      <c r="E6" s="10">
        <f>'[1]Investigator Data'!F38</f>
        <v>2.5183089999999999</v>
      </c>
      <c r="F6" s="10">
        <f>'[1]Investigator Data'!G38</f>
        <v>3.106734175324616</v>
      </c>
      <c r="G6" s="10">
        <f>'[1]Investigator Data'!H38</f>
        <v>16.00128758202429</v>
      </c>
    </row>
    <row r="7" spans="1:7" x14ac:dyDescent="0.25">
      <c r="A7" s="75"/>
      <c r="B7" s="16" t="s">
        <v>18</v>
      </c>
      <c r="C7" s="10">
        <f>'[1]Investigator Data'!D39</f>
        <v>40.228413208300005</v>
      </c>
      <c r="D7" s="10">
        <f>'[1]Investigator Data'!E39</f>
        <v>-29.998171146006896</v>
      </c>
      <c r="E7" s="10">
        <f>'[1]Investigator Data'!F39</f>
        <v>2.8015590000000001</v>
      </c>
      <c r="F7" s="10">
        <f>'[1]Investigator Data'!G39</f>
        <v>2.9852217955981142</v>
      </c>
      <c r="G7" s="10">
        <f>'[1]Investigator Data'!H39</f>
        <v>14.359295381000365</v>
      </c>
    </row>
    <row r="8" spans="1:7" x14ac:dyDescent="0.25">
      <c r="A8" s="75" t="s">
        <v>12</v>
      </c>
      <c r="B8" s="16" t="s">
        <v>25</v>
      </c>
      <c r="C8" s="10">
        <f>'[2]Investigator Data'!D34</f>
        <v>40.180834966200003</v>
      </c>
      <c r="D8" s="10">
        <f>'[2]Investigator Data'!E34</f>
        <v>-30.224651806043113</v>
      </c>
      <c r="E8" s="10">
        <f>'[2]Investigator Data'!F34</f>
        <v>2.6140211203999999</v>
      </c>
      <c r="F8" s="10">
        <f>'[2]Investigator Data'!G34</f>
        <v>3.1909001922225704</v>
      </c>
      <c r="G8" s="10">
        <f>'[2]Investigator Data'!H34</f>
        <v>15.371274031654149</v>
      </c>
    </row>
    <row r="9" spans="1:7" x14ac:dyDescent="0.25">
      <c r="A9" s="75"/>
      <c r="B9" s="16" t="s">
        <v>26</v>
      </c>
      <c r="C9" s="10">
        <f>'[2]Investigator Data'!D35</f>
        <v>39.916462606399996</v>
      </c>
      <c r="D9" s="10">
        <f>'[2]Investigator Data'!E35</f>
        <v>-29.928108597759142</v>
      </c>
      <c r="E9" s="10">
        <f>'[2]Investigator Data'!F35</f>
        <v>2.5793421642999999</v>
      </c>
      <c r="F9" s="10">
        <f>'[2]Investigator Data'!G35</f>
        <v>2.9180944612150266</v>
      </c>
      <c r="G9" s="10">
        <f>'[2]Investigator Data'!H35</f>
        <v>15.475442986538704</v>
      </c>
    </row>
    <row r="10" spans="1:7" x14ac:dyDescent="0.25">
      <c r="A10" s="75"/>
      <c r="B10" s="16" t="s">
        <v>27</v>
      </c>
      <c r="C10" s="10">
        <f>'[2]Investigator Data'!D36</f>
        <v>40.092336038400006</v>
      </c>
      <c r="D10" s="10">
        <f>'[2]Investigator Data'!E36</f>
        <v>-30.695170942193176</v>
      </c>
      <c r="E10" s="10">
        <f>'[2]Investigator Data'!F36</f>
        <v>2.8044781614000001</v>
      </c>
      <c r="F10" s="10">
        <f>'[2]Investigator Data'!G36</f>
        <v>3.2089612052287504</v>
      </c>
      <c r="G10" s="10">
        <f>'[2]Investigator Data'!H36</f>
        <v>14.295827505529887</v>
      </c>
    </row>
    <row r="11" spans="1:7" x14ac:dyDescent="0.25">
      <c r="A11" s="75"/>
      <c r="B11" s="16" t="s">
        <v>28</v>
      </c>
      <c r="C11" s="10">
        <f>'[2]Investigator Data'!D37</f>
        <v>39.949770909400002</v>
      </c>
      <c r="D11" s="10">
        <f>'[2]Investigator Data'!E37</f>
        <v>-30.393572552281736</v>
      </c>
      <c r="E11" s="10">
        <f>'[2]Investigator Data'!F37</f>
        <v>2.8058526353000004</v>
      </c>
      <c r="F11" s="10">
        <f>'[2]Investigator Data'!G37</f>
        <v>2.8145418765836534</v>
      </c>
      <c r="G11" s="10">
        <f>'[2]Investigator Data'!H37</f>
        <v>14.238014643676607</v>
      </c>
    </row>
    <row r="12" spans="1:7" x14ac:dyDescent="0.25">
      <c r="A12" s="75"/>
      <c r="B12" s="16" t="s">
        <v>29</v>
      </c>
      <c r="C12" s="10">
        <f>'[2]Investigator Data'!D38</f>
        <v>40.136441204600004</v>
      </c>
      <c r="D12" s="10">
        <f>'[2]Investigator Data'!E38</f>
        <v>-30.021182356506628</v>
      </c>
      <c r="E12" s="10">
        <f>'[2]Investigator Data'!F38</f>
        <v>2.9073405160000001</v>
      </c>
      <c r="F12" s="10">
        <f>'[2]Investigator Data'!G38</f>
        <v>3.6126828337591101</v>
      </c>
      <c r="G12" s="10">
        <f>'[2]Investigator Data'!H38</f>
        <v>13.805208225082914</v>
      </c>
    </row>
    <row r="13" spans="1:7" x14ac:dyDescent="0.25">
      <c r="A13" s="75"/>
      <c r="B13" s="16" t="s">
        <v>30</v>
      </c>
      <c r="C13" s="10">
        <f>'[2]Investigator Data'!D39</f>
        <v>40.362930674799998</v>
      </c>
      <c r="D13" s="10">
        <f>'[2]Investigator Data'!E39</f>
        <v>-30.320474615977574</v>
      </c>
      <c r="E13" s="10">
        <f>'[2]Investigator Data'!F39</f>
        <v>2.5980445024000001</v>
      </c>
      <c r="F13" s="10">
        <f>'[2]Investigator Data'!G39</f>
        <v>3.2261592578421885</v>
      </c>
      <c r="G13" s="10">
        <f>'[2]Investigator Data'!H39</f>
        <v>15.535888872386083</v>
      </c>
    </row>
  </sheetData>
  <protectedRanges>
    <protectedRange password="94AB" sqref="B2:B7" name="Sample IDs_1_1_1"/>
    <protectedRange password="94AB" sqref="B8:B13" name="Sample IDs_1_1_4"/>
  </protectedRanges>
  <mergeCells count="2">
    <mergeCell ref="A2:A7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zoomScale="93" zoomScaleNormal="93" workbookViewId="0">
      <selection activeCell="S6" sqref="S6"/>
    </sheetView>
  </sheetViews>
  <sheetFormatPr defaultRowHeight="15" x14ac:dyDescent="0.25"/>
  <cols>
    <col min="1" max="1" width="19.5703125" bestFit="1" customWidth="1"/>
    <col min="10" max="10" width="11.5703125" bestFit="1" customWidth="1"/>
    <col min="12" max="12" width="24.85546875" bestFit="1" customWidth="1"/>
    <col min="15" max="15" width="9.85546875" bestFit="1" customWidth="1"/>
  </cols>
  <sheetData>
    <row r="1" spans="1:22" x14ac:dyDescent="0.25">
      <c r="A1" s="1"/>
      <c r="B1" s="1"/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59</v>
      </c>
      <c r="I1" s="2"/>
      <c r="J1" s="2" t="s">
        <v>56</v>
      </c>
      <c r="K1" s="2" t="s">
        <v>57</v>
      </c>
      <c r="L1" s="2" t="s">
        <v>58</v>
      </c>
      <c r="M1" s="2"/>
      <c r="N1" s="2"/>
      <c r="O1" s="2"/>
      <c r="P1" s="2"/>
    </row>
    <row r="2" spans="1:22" ht="15.75" x14ac:dyDescent="0.25">
      <c r="A2" s="75" t="s">
        <v>0</v>
      </c>
      <c r="B2" s="7" t="str">
        <f>'shoot C N data'!B2</f>
        <v>HPWHS11</v>
      </c>
      <c r="C2" s="12">
        <f>'root C N data'!C2</f>
        <v>38.338429594100006</v>
      </c>
      <c r="D2" s="12">
        <f>'root C N data'!D2</f>
        <v>-29.391509515189256</v>
      </c>
      <c r="E2" s="12">
        <f>'root C N data'!E2</f>
        <v>1.701476</v>
      </c>
      <c r="F2" s="12">
        <f>'root C N data'!F2</f>
        <v>2.354419142540312</v>
      </c>
      <c r="G2" s="12">
        <f>'root C N data'!G2</f>
        <v>22.532453936523353</v>
      </c>
      <c r="H2" s="64">
        <f t="shared" ref="H2:H13" si="0">K2*L2</f>
        <v>5.5662397721203929</v>
      </c>
      <c r="I2" s="13"/>
      <c r="J2" s="30">
        <f>0.0036765*(F2/1000+1)</f>
        <v>3.6851560219775497E-3</v>
      </c>
      <c r="K2" s="31">
        <f>E2/(100*(1+1/J2))*1000000</f>
        <v>62.471826847591387</v>
      </c>
      <c r="L2" s="32">
        <f>'root shoot biomass'!C3</f>
        <v>8.9099999999999999E-2</v>
      </c>
      <c r="M2" s="32"/>
      <c r="N2" s="14"/>
      <c r="O2" s="14"/>
      <c r="P2" s="3"/>
    </row>
    <row r="3" spans="1:22" ht="15.75" x14ac:dyDescent="0.25">
      <c r="A3" s="75"/>
      <c r="B3" s="7" t="str">
        <f>'shoot C N data'!B3</f>
        <v>HPWHS12</v>
      </c>
      <c r="C3" s="12">
        <f>'root C N data'!C3</f>
        <v>38.383455134800002</v>
      </c>
      <c r="D3" s="12">
        <f>'root C N data'!D3</f>
        <v>-29.79710932554427</v>
      </c>
      <c r="E3" s="12">
        <f>'root C N data'!E3</f>
        <v>1.810514</v>
      </c>
      <c r="F3" s="12">
        <f>'root C N data'!F3</f>
        <v>2.2502885391350702</v>
      </c>
      <c r="G3" s="12">
        <f>'root C N data'!G3</f>
        <v>21.200308384690757</v>
      </c>
      <c r="H3" s="64">
        <f t="shared" si="0"/>
        <v>5.257651497576572</v>
      </c>
      <c r="I3" s="13"/>
      <c r="J3" s="30">
        <f t="shared" ref="J3:J13" si="1">0.0036765*(F3/1000+1)</f>
        <v>3.6847731858141303E-3</v>
      </c>
      <c r="K3" s="31">
        <f t="shared" ref="K3:K13" si="2">E3/(100*(1+1/J3))*1000000</f>
        <v>66.468413370121013</v>
      </c>
      <c r="L3" s="32">
        <f>'root shoot biomass'!C4</f>
        <v>7.9100000000000004E-2</v>
      </c>
      <c r="M3" s="32"/>
      <c r="N3" s="14"/>
      <c r="O3" t="s">
        <v>2</v>
      </c>
    </row>
    <row r="4" spans="1:22" ht="15.75" x14ac:dyDescent="0.25">
      <c r="A4" s="75"/>
      <c r="B4" s="7" t="str">
        <f>'shoot C N data'!B4</f>
        <v>HPWHS13</v>
      </c>
      <c r="C4" s="12">
        <f>'root C N data'!C4</f>
        <v>37.527777083700002</v>
      </c>
      <c r="D4" s="12">
        <f>'root C N data'!D4</f>
        <v>-29.24523188801961</v>
      </c>
      <c r="E4" s="12">
        <f>'root C N data'!E4</f>
        <v>2.0196339999999999</v>
      </c>
      <c r="F4" s="12">
        <f>'root C N data'!F4</f>
        <v>2.593357943604615</v>
      </c>
      <c r="G4" s="12">
        <f>'root C N data'!G4</f>
        <v>18.581474209534996</v>
      </c>
      <c r="H4" s="64">
        <f t="shared" si="0"/>
        <v>4.9175378783934054</v>
      </c>
      <c r="I4" s="13"/>
      <c r="J4" s="30">
        <f t="shared" si="1"/>
        <v>3.6860344804796625E-3</v>
      </c>
      <c r="K4" s="31">
        <f t="shared" si="2"/>
        <v>74.171008723882437</v>
      </c>
      <c r="L4" s="32">
        <f>'root shoot biomass'!C5</f>
        <v>6.6299999999999998E-2</v>
      </c>
      <c r="M4" s="32"/>
      <c r="N4" s="14"/>
      <c r="P4" s="2" t="str">
        <f t="shared" ref="P4:U4" si="3">C1</f>
        <v>%C</v>
      </c>
      <c r="Q4" s="2" t="str">
        <f t="shared" si="3"/>
        <v>δ13C</v>
      </c>
      <c r="R4" s="2" t="str">
        <f t="shared" si="3"/>
        <v>%N</v>
      </c>
      <c r="S4" s="2" t="str">
        <f t="shared" si="3"/>
        <v>δ15N</v>
      </c>
      <c r="T4" s="2" t="str">
        <f t="shared" si="3"/>
        <v>C/N</v>
      </c>
      <c r="U4" s="2" t="str">
        <f t="shared" si="3"/>
        <v>ug N15</v>
      </c>
      <c r="V4" s="22" t="s">
        <v>60</v>
      </c>
    </row>
    <row r="5" spans="1:22" ht="15.75" x14ac:dyDescent="0.25">
      <c r="A5" s="75"/>
      <c r="B5" s="7" t="str">
        <f>'shoot C N data'!B5</f>
        <v>HPWHS14</v>
      </c>
      <c r="C5" s="12">
        <f>'root C N data'!C5</f>
        <v>37.488680950900005</v>
      </c>
      <c r="D5" s="12">
        <f>'root C N data'!D5</f>
        <v>-29.085030031750978</v>
      </c>
      <c r="E5" s="12">
        <f>'root C N data'!E5</f>
        <v>2.1030220000000002</v>
      </c>
      <c r="F5" s="12">
        <f>'root C N data'!F5</f>
        <v>2.9564173730887031</v>
      </c>
      <c r="G5" s="12">
        <f>'root C N data'!G5</f>
        <v>17.826100226673805</v>
      </c>
      <c r="H5" s="64">
        <f t="shared" si="0"/>
        <v>5.4623736278125401</v>
      </c>
      <c r="I5" s="13"/>
      <c r="J5" s="30">
        <f t="shared" si="1"/>
        <v>3.6873692684721605E-3</v>
      </c>
      <c r="K5" s="31">
        <f t="shared" si="2"/>
        <v>77.261296008663933</v>
      </c>
      <c r="L5" s="32">
        <f>'root shoot biomass'!C6</f>
        <v>7.0699999999999999E-2</v>
      </c>
      <c r="M5" s="32"/>
      <c r="N5" s="14"/>
      <c r="O5" t="s">
        <v>53</v>
      </c>
      <c r="P5" s="4">
        <f t="shared" ref="P5:U5" si="4">AVERAGE(C2:C7)</f>
        <v>37.916550946766669</v>
      </c>
      <c r="Q5" s="4">
        <f t="shared" si="4"/>
        <v>-29.37298554087997</v>
      </c>
      <c r="R5" s="4">
        <f t="shared" si="4"/>
        <v>1.9317311666666666</v>
      </c>
      <c r="S5" s="4">
        <f t="shared" si="4"/>
        <v>2.598416270112438</v>
      </c>
      <c r="T5" s="4">
        <f t="shared" si="4"/>
        <v>19.788472600236059</v>
      </c>
      <c r="U5" s="4">
        <f t="shared" si="4"/>
        <v>5.4811623456120131</v>
      </c>
      <c r="V5" s="4">
        <f>AVERAGE(K2:K7)</f>
        <v>70.945240227223167</v>
      </c>
    </row>
    <row r="6" spans="1:22" ht="15.75" x14ac:dyDescent="0.25">
      <c r="A6" s="75"/>
      <c r="B6" s="7" t="str">
        <f>'shoot C N data'!B6</f>
        <v>HPWHS15</v>
      </c>
      <c r="C6" s="12">
        <f>'root C N data'!C6</f>
        <v>38.196730955200003</v>
      </c>
      <c r="D6" s="12">
        <f>'root C N data'!D6</f>
        <v>-29.641028574323673</v>
      </c>
      <c r="E6" s="12">
        <f>'root C N data'!E6</f>
        <v>1.8155410000000001</v>
      </c>
      <c r="F6" s="12">
        <f>'root C N data'!F6</f>
        <v>2.1769346478320379</v>
      </c>
      <c r="G6" s="12">
        <f>'root C N data'!G6</f>
        <v>21.038759771990829</v>
      </c>
      <c r="H6" s="64">
        <f t="shared" si="0"/>
        <v>6.1382906097032084</v>
      </c>
      <c r="I6" s="13"/>
      <c r="J6" s="30">
        <f t="shared" si="1"/>
        <v>3.6845035002327545E-3</v>
      </c>
      <c r="K6" s="31">
        <f t="shared" si="2"/>
        <v>66.648106511435486</v>
      </c>
      <c r="L6" s="32">
        <f>'root shoot biomass'!C7</f>
        <v>9.2100000000000001E-2</v>
      </c>
      <c r="M6" s="32"/>
      <c r="N6" s="14"/>
      <c r="O6" t="s">
        <v>54</v>
      </c>
      <c r="P6" s="4">
        <f t="shared" ref="P6:U6" si="5">AVERAGE(C8:C13)</f>
        <v>37.183606718550003</v>
      </c>
      <c r="Q6" s="4">
        <f t="shared" si="5"/>
        <v>-29.369702373043022</v>
      </c>
      <c r="R6" s="4">
        <f t="shared" si="5"/>
        <v>2.0850500597916661</v>
      </c>
      <c r="S6" s="4">
        <f t="shared" si="5"/>
        <v>3.2696334317729989</v>
      </c>
      <c r="T6" s="4">
        <f t="shared" si="5"/>
        <v>18.010064099558743</v>
      </c>
      <c r="U6" s="4">
        <f t="shared" si="5"/>
        <v>5.3998051651892629</v>
      </c>
      <c r="V6" s="4">
        <f>AVERAGE(K8:K13)</f>
        <v>76.626221888028823</v>
      </c>
    </row>
    <row r="7" spans="1:22" ht="15.75" x14ac:dyDescent="0.25">
      <c r="A7" s="75"/>
      <c r="B7" s="7" t="str">
        <f>'shoot C N data'!B7</f>
        <v>HPWHS16</v>
      </c>
      <c r="C7" s="12">
        <f>'root C N data'!C7</f>
        <v>37.564231961900006</v>
      </c>
      <c r="D7" s="12">
        <f>'root C N data'!D7</f>
        <v>-29.078003910452061</v>
      </c>
      <c r="E7" s="12">
        <f>'root C N data'!E7</f>
        <v>2.1402000000000001</v>
      </c>
      <c r="F7" s="12">
        <f>'root C N data'!F7</f>
        <v>3.2590799744738903</v>
      </c>
      <c r="G7" s="12">
        <f>'root C N data'!G7</f>
        <v>17.551739072002619</v>
      </c>
      <c r="H7" s="64">
        <f t="shared" si="0"/>
        <v>5.544880688065958</v>
      </c>
      <c r="I7" s="13"/>
      <c r="J7" s="30">
        <f t="shared" si="1"/>
        <v>3.6884820075261532E-3</v>
      </c>
      <c r="K7" s="31">
        <f t="shared" si="2"/>
        <v>78.650789901644799</v>
      </c>
      <c r="L7" s="32">
        <f>'root shoot biomass'!C8</f>
        <v>7.0499999999999993E-2</v>
      </c>
      <c r="M7" s="32"/>
      <c r="N7" s="14"/>
      <c r="P7" s="4"/>
      <c r="Q7" s="4"/>
      <c r="R7" s="4"/>
      <c r="S7" s="4"/>
      <c r="T7" s="4"/>
      <c r="U7" s="4"/>
      <c r="V7" s="4"/>
    </row>
    <row r="8" spans="1:22" ht="15.75" x14ac:dyDescent="0.25">
      <c r="A8" s="75" t="s">
        <v>1</v>
      </c>
      <c r="B8" s="7" t="str">
        <f>'shoot C N data'!B8</f>
        <v>HPWHS21</v>
      </c>
      <c r="C8" s="12">
        <f>'root C N data'!C8</f>
        <v>37.258670232300005</v>
      </c>
      <c r="D8" s="12">
        <f>'root C N data'!D8</f>
        <v>-29.176653533677463</v>
      </c>
      <c r="E8" s="12">
        <f>'root C N data'!E8</f>
        <v>1.9219543236500001</v>
      </c>
      <c r="F8" s="12">
        <f>'root C N data'!F8</f>
        <v>3.4191792357270856</v>
      </c>
      <c r="G8" s="12">
        <f>'root C N data'!G8</f>
        <v>19.385825029151444</v>
      </c>
      <c r="H8" s="64">
        <f t="shared" si="0"/>
        <v>5.4252787279309631</v>
      </c>
      <c r="I8" s="13"/>
      <c r="J8" s="30">
        <f t="shared" si="1"/>
        <v>3.6890706124601503E-3</v>
      </c>
      <c r="K8" s="31">
        <f t="shared" si="2"/>
        <v>70.64165010326775</v>
      </c>
      <c r="L8" s="32">
        <f>'root shoot biomass'!C9</f>
        <v>7.6799999999999993E-2</v>
      </c>
      <c r="M8" s="32"/>
      <c r="N8" s="14"/>
      <c r="P8" s="4"/>
      <c r="Q8" s="4"/>
      <c r="R8" s="4"/>
      <c r="S8" s="4"/>
      <c r="T8" s="4"/>
      <c r="U8" s="4"/>
      <c r="V8" s="4"/>
    </row>
    <row r="9" spans="1:22" ht="15.75" x14ac:dyDescent="0.25">
      <c r="A9" s="75"/>
      <c r="B9" s="7" t="str">
        <f>'shoot C N data'!B9</f>
        <v>HPWHS22</v>
      </c>
      <c r="C9" s="12">
        <f>'root C N data'!C9</f>
        <v>37.210031921400002</v>
      </c>
      <c r="D9" s="12">
        <f>'root C N data'!D9</f>
        <v>-29.12705757571031</v>
      </c>
      <c r="E9" s="12">
        <f>'root C N data'!E9</f>
        <v>1.9628254815999999</v>
      </c>
      <c r="F9" s="12">
        <f>'root C N data'!F9</f>
        <v>2.7356265278773217</v>
      </c>
      <c r="G9" s="12">
        <f>'root C N data'!G9</f>
        <v>18.957381728643647</v>
      </c>
      <c r="H9" s="64">
        <f t="shared" si="0"/>
        <v>4.9529202196352884</v>
      </c>
      <c r="I9" s="13"/>
      <c r="J9" s="30">
        <f t="shared" si="1"/>
        <v>3.6865575309297407E-3</v>
      </c>
      <c r="K9" s="31">
        <f t="shared" si="2"/>
        <v>72.094908582755295</v>
      </c>
      <c r="L9" s="32">
        <f>'root shoot biomass'!C10</f>
        <v>6.8699999999999997E-2</v>
      </c>
      <c r="M9" s="32"/>
      <c r="N9" s="14"/>
    </row>
    <row r="10" spans="1:22" ht="15.75" x14ac:dyDescent="0.25">
      <c r="A10" s="75"/>
      <c r="B10" s="7" t="str">
        <f>'shoot C N data'!B10</f>
        <v>HPWHS23</v>
      </c>
      <c r="C10" s="12">
        <f>'root C N data'!C10</f>
        <v>37.269873026400006</v>
      </c>
      <c r="D10" s="12">
        <f>'root C N data'!D10</f>
        <v>-29.811398274861268</v>
      </c>
      <c r="E10" s="12">
        <f>'root C N data'!E10</f>
        <v>2.3359633335999996</v>
      </c>
      <c r="F10" s="12">
        <f>'root C N data'!F10</f>
        <v>3.4918784797894755</v>
      </c>
      <c r="G10" s="12">
        <f>'root C N data'!G10</f>
        <v>15.954819363094481</v>
      </c>
      <c r="H10" s="64">
        <f t="shared" si="0"/>
        <v>5.8388061379159479</v>
      </c>
      <c r="I10" s="13"/>
      <c r="J10" s="30">
        <f t="shared" si="1"/>
        <v>3.6893378912309462E-3</v>
      </c>
      <c r="K10" s="31">
        <f t="shared" si="2"/>
        <v>85.864796145822751</v>
      </c>
      <c r="L10" s="32">
        <f>'root shoot biomass'!C11</f>
        <v>6.8000000000000005E-2</v>
      </c>
      <c r="M10" s="32"/>
      <c r="N10" s="14"/>
      <c r="O10" t="s">
        <v>3</v>
      </c>
      <c r="P10" s="3"/>
      <c r="Q10" s="3"/>
      <c r="R10" s="3"/>
      <c r="S10" s="3"/>
      <c r="T10" s="3"/>
      <c r="U10" s="3"/>
      <c r="V10" s="3"/>
    </row>
    <row r="11" spans="1:22" ht="15.75" x14ac:dyDescent="0.25">
      <c r="A11" s="75"/>
      <c r="B11" s="7" t="str">
        <f>'shoot C N data'!B11</f>
        <v>HPWHS24</v>
      </c>
      <c r="C11" s="12">
        <f>'root C N data'!C11</f>
        <v>37.064552877600001</v>
      </c>
      <c r="D11" s="12">
        <f>'root C N data'!D11</f>
        <v>-29.4633949724637</v>
      </c>
      <c r="E11" s="12">
        <f>'root C N data'!E11</f>
        <v>2.0585781401999999</v>
      </c>
      <c r="F11" s="12">
        <f>'root C N data'!F11</f>
        <v>3.4020398506137615</v>
      </c>
      <c r="G11" s="12">
        <f>'root C N data'!G11</f>
        <v>18.004928816546656</v>
      </c>
      <c r="H11" s="64">
        <f t="shared" si="0"/>
        <v>5.4627954174341742</v>
      </c>
      <c r="I11" s="13"/>
      <c r="J11" s="30">
        <f t="shared" si="1"/>
        <v>3.689007599510782E-3</v>
      </c>
      <c r="K11" s="31">
        <f t="shared" si="2"/>
        <v>75.661986391055038</v>
      </c>
      <c r="L11" s="32">
        <f>'root shoot biomass'!C12</f>
        <v>7.22E-2</v>
      </c>
      <c r="M11" s="32"/>
      <c r="N11" s="14"/>
      <c r="O11" t="str">
        <f>O5</f>
        <v>Ce-0</v>
      </c>
      <c r="P11" s="4">
        <f t="shared" ref="P11:U11" si="6">STDEV(C2:C7)/SQRT(6)</f>
        <v>0.17633570900120887</v>
      </c>
      <c r="Q11" s="4">
        <f t="shared" si="6"/>
        <v>0.1208752419462166</v>
      </c>
      <c r="R11" s="4">
        <f t="shared" si="6"/>
        <v>7.3425225062606722E-2</v>
      </c>
      <c r="S11" s="4">
        <f t="shared" si="6"/>
        <v>0.17540820770599688</v>
      </c>
      <c r="T11" s="4">
        <f t="shared" si="6"/>
        <v>0.84452470246115929</v>
      </c>
      <c r="U11" s="4">
        <f t="shared" si="6"/>
        <v>0.16442814097019245</v>
      </c>
      <c r="V11" s="4">
        <f>STDEV(K2:K7)/SQRT(6)</f>
        <v>2.7078879223190619</v>
      </c>
    </row>
    <row r="12" spans="1:22" ht="15.75" x14ac:dyDescent="0.25">
      <c r="A12" s="75"/>
      <c r="B12" s="7" t="str">
        <f>'shoot C N data'!B12</f>
        <v>HPWHS25</v>
      </c>
      <c r="C12" s="12">
        <f>'root C N data'!C12</f>
        <v>36.752513345400004</v>
      </c>
      <c r="D12" s="12">
        <f>'root C N data'!D12</f>
        <v>-29.481828325790133</v>
      </c>
      <c r="E12" s="12">
        <f>'root C N data'!E12</f>
        <v>2.3867996797999997</v>
      </c>
      <c r="F12" s="12">
        <f>'root C N data'!F12</f>
        <v>3.5199611765810639</v>
      </c>
      <c r="G12" s="12">
        <f>'root C N data'!G12</f>
        <v>15.398239599428662</v>
      </c>
      <c r="H12" s="64">
        <f t="shared" si="0"/>
        <v>5.1764165018039883</v>
      </c>
      <c r="I12" s="13"/>
      <c r="J12" s="30">
        <f t="shared" si="1"/>
        <v>3.6894411372657004E-3</v>
      </c>
      <c r="K12" s="31">
        <f t="shared" si="2"/>
        <v>87.735872911932006</v>
      </c>
      <c r="L12" s="32">
        <f>'root shoot biomass'!C13</f>
        <v>5.8999999999999997E-2</v>
      </c>
      <c r="M12" s="32"/>
      <c r="N12" s="14"/>
      <c r="O12" t="str">
        <f>O6</f>
        <v>Ce-500</v>
      </c>
      <c r="P12" s="4">
        <f t="shared" ref="P12:U12" si="7">STDEV(C8:C13)/SQRT(6)</f>
        <v>0.10725640786612588</v>
      </c>
      <c r="Q12" s="4">
        <f t="shared" si="7"/>
        <v>0.10915710586705997</v>
      </c>
      <c r="R12" s="4">
        <f t="shared" si="7"/>
        <v>9.206316819329842E-2</v>
      </c>
      <c r="S12" s="4">
        <f t="shared" si="7"/>
        <v>0.12724567568624701</v>
      </c>
      <c r="T12" s="4">
        <f t="shared" si="7"/>
        <v>0.80320620273696397</v>
      </c>
      <c r="U12" s="4">
        <f t="shared" si="7"/>
        <v>0.12481206368555264</v>
      </c>
      <c r="V12" s="4">
        <f>STDEV(K8:K13)/SQRT(6)</f>
        <v>3.3896731940644766</v>
      </c>
    </row>
    <row r="13" spans="1:22" ht="15.75" x14ac:dyDescent="0.25">
      <c r="A13" s="75"/>
      <c r="B13" s="7" t="str">
        <f>'shoot C N data'!B13</f>
        <v>HPWHS26</v>
      </c>
      <c r="C13" s="12">
        <f>'root C N data'!C13</f>
        <v>37.545998908199998</v>
      </c>
      <c r="D13" s="12">
        <f>'root C N data'!D13</f>
        <v>-29.157881555755228</v>
      </c>
      <c r="E13" s="12">
        <f>'root C N data'!E13</f>
        <v>1.8441793999</v>
      </c>
      <c r="F13" s="12">
        <f>'root C N data'!F13</f>
        <v>3.0491153200492858</v>
      </c>
      <c r="G13" s="12">
        <f>'root C N data'!G13</f>
        <v>20.359190060487563</v>
      </c>
      <c r="H13" s="64">
        <f t="shared" si="0"/>
        <v>5.5426139864152173</v>
      </c>
      <c r="I13" s="13"/>
      <c r="J13" s="30">
        <f t="shared" si="1"/>
        <v>3.6877100724741615E-3</v>
      </c>
      <c r="K13" s="31">
        <f t="shared" si="2"/>
        <v>67.75811719334007</v>
      </c>
      <c r="L13" s="32">
        <f>'root shoot biomass'!C14</f>
        <v>8.1799999999999998E-2</v>
      </c>
      <c r="M13" s="32"/>
      <c r="N13" s="14"/>
      <c r="P13" s="4"/>
      <c r="Q13" s="4"/>
      <c r="R13" s="4"/>
      <c r="S13" s="4"/>
      <c r="T13" s="4"/>
    </row>
    <row r="14" spans="1:22" ht="15.75" x14ac:dyDescent="0.2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P14" s="4"/>
      <c r="Q14" s="4"/>
      <c r="R14" s="4"/>
      <c r="S14" s="4"/>
      <c r="T14" s="4"/>
    </row>
    <row r="15" spans="1:22" ht="15.75" x14ac:dyDescent="0.25">
      <c r="A15" s="14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3"/>
      <c r="T15" s="4"/>
      <c r="U15" s="4"/>
    </row>
    <row r="16" spans="1:22" ht="15.75" x14ac:dyDescent="0.25">
      <c r="A16" s="14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3"/>
      <c r="T16" s="4"/>
      <c r="U16" s="4"/>
    </row>
    <row r="17" spans="1:21" ht="15.75" x14ac:dyDescent="0.25">
      <c r="A17" s="14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  <c r="P17" s="3"/>
      <c r="T17" s="4"/>
      <c r="U17" s="4"/>
    </row>
    <row r="18" spans="1:21" ht="15.75" x14ac:dyDescent="0.25">
      <c r="A18" s="14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3"/>
      <c r="T18" s="4"/>
      <c r="U18" s="4"/>
    </row>
    <row r="19" spans="1:21" ht="15.75" x14ac:dyDescent="0.25">
      <c r="A19" s="14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3"/>
      <c r="T19" s="4"/>
      <c r="U19" s="9"/>
    </row>
    <row r="20" spans="1:21" ht="15.75" x14ac:dyDescent="0.25">
      <c r="A20" s="14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3"/>
      <c r="R20" s="4"/>
      <c r="S20" s="4"/>
      <c r="T20" s="4"/>
      <c r="U20" s="4"/>
    </row>
    <row r="21" spans="1:21" ht="15.75" x14ac:dyDescent="0.25">
      <c r="A21" s="14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3"/>
      <c r="T21" s="4"/>
      <c r="U21" s="4"/>
    </row>
    <row r="22" spans="1:21" ht="15.75" x14ac:dyDescent="0.25">
      <c r="A22" s="14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3"/>
      <c r="R22" s="4"/>
      <c r="S22" s="4"/>
      <c r="T22" s="4"/>
      <c r="U22" s="4"/>
    </row>
    <row r="23" spans="1:21" ht="15.75" x14ac:dyDescent="0.25">
      <c r="A23" s="14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3"/>
      <c r="Q23" s="6"/>
      <c r="R23" s="5"/>
      <c r="S23" s="5"/>
      <c r="T23" s="5"/>
      <c r="U23" s="5"/>
    </row>
    <row r="24" spans="1:21" ht="15.75" x14ac:dyDescent="0.25">
      <c r="A24" s="14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3"/>
      <c r="Q24" s="6"/>
      <c r="R24" s="9"/>
      <c r="S24" s="5"/>
      <c r="T24" s="5"/>
      <c r="U24" s="5"/>
    </row>
    <row r="25" spans="1:21" ht="15.75" x14ac:dyDescent="0.25">
      <c r="A25" s="14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3"/>
      <c r="Q25" s="6"/>
      <c r="S25" s="5"/>
      <c r="T25" s="5"/>
      <c r="U25" s="5"/>
    </row>
    <row r="26" spans="1:2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2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2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58" spans="40:40" x14ac:dyDescent="0.25">
      <c r="AN58" s="9"/>
    </row>
    <row r="64" spans="40:40" x14ac:dyDescent="0.25">
      <c r="AN64" s="9"/>
    </row>
    <row r="65" spans="21:21" x14ac:dyDescent="0.25">
      <c r="U65" s="9"/>
    </row>
    <row r="106" spans="22:22" x14ac:dyDescent="0.25">
      <c r="V106" s="9"/>
    </row>
  </sheetData>
  <protectedRanges>
    <protectedRange password="94AB" sqref="O2 O15:O25 A14:A25 B14:N25 B2:G13 N2:N13 I2:I13" name="Sample IDs_1_1"/>
    <protectedRange password="94AB" sqref="L2:M13" name="Sample IDs_1_1_1"/>
    <protectedRange password="94AB" sqref="H2:H13" name="Sample IDs_1_1_1_3"/>
  </protectedRanges>
  <mergeCells count="2">
    <mergeCell ref="A2:A7"/>
    <mergeCell ref="A8:A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zoomScale="90" zoomScaleNormal="90" workbookViewId="0">
      <selection activeCell="F2" sqref="F2"/>
    </sheetView>
  </sheetViews>
  <sheetFormatPr defaultRowHeight="15" x14ac:dyDescent="0.25"/>
  <cols>
    <col min="1" max="1" width="19.5703125" bestFit="1" customWidth="1"/>
    <col min="10" max="10" width="11.7109375" bestFit="1" customWidth="1"/>
    <col min="11" max="11" width="11.5703125" bestFit="1" customWidth="1"/>
    <col min="12" max="12" width="22.42578125" bestFit="1" customWidth="1"/>
    <col min="15" max="15" width="9.85546875" bestFit="1" customWidth="1"/>
  </cols>
  <sheetData>
    <row r="1" spans="1:23" x14ac:dyDescent="0.25">
      <c r="A1" s="1"/>
      <c r="B1" s="1"/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59</v>
      </c>
      <c r="I1" s="2"/>
      <c r="J1" s="2" t="s">
        <v>56</v>
      </c>
      <c r="K1" s="2" t="s">
        <v>57</v>
      </c>
      <c r="L1" s="2" t="s">
        <v>58</v>
      </c>
      <c r="M1" s="2"/>
      <c r="N1" s="2"/>
      <c r="O1" s="2"/>
      <c r="P1" s="2"/>
    </row>
    <row r="2" spans="1:23" ht="15.75" x14ac:dyDescent="0.25">
      <c r="A2" s="75" t="s">
        <v>0</v>
      </c>
      <c r="B2" s="7" t="str">
        <f>'shoot C N data'!B2</f>
        <v>HPWHS11</v>
      </c>
      <c r="C2" s="12">
        <f>'shoot C N data'!C2</f>
        <v>40.340875205800003</v>
      </c>
      <c r="D2" s="12">
        <f>'shoot C N data'!D2</f>
        <v>-30.143813842787974</v>
      </c>
      <c r="E2" s="12">
        <f>'shoot C N data'!E2</f>
        <v>2.5280390000000001</v>
      </c>
      <c r="F2" s="12">
        <f>'shoot C N data'!F2</f>
        <v>3.424159989334695</v>
      </c>
      <c r="G2" s="12">
        <f>'shoot C N data'!G2</f>
        <v>15.957378507926499</v>
      </c>
      <c r="H2" s="64">
        <f t="shared" ref="H2:H13" si="0">K2*L2</f>
        <v>11.243177335584114</v>
      </c>
      <c r="I2" s="13"/>
      <c r="J2" s="30">
        <f>0.0036765*(F2/1000+1)</f>
        <v>3.6890889242007893E-3</v>
      </c>
      <c r="K2" s="31">
        <f>E2/(100*(1+1/J2))*1000000</f>
        <v>92.918820955240619</v>
      </c>
      <c r="L2" s="32">
        <f>'root shoot biomass'!F3</f>
        <v>0.121</v>
      </c>
      <c r="M2" s="32"/>
      <c r="N2" s="14"/>
      <c r="O2" s="14"/>
      <c r="P2" s="3"/>
    </row>
    <row r="3" spans="1:23" ht="15.75" x14ac:dyDescent="0.25">
      <c r="A3" s="75"/>
      <c r="B3" s="7" t="str">
        <f>'shoot C N data'!B3</f>
        <v>HPWHS12</v>
      </c>
      <c r="C3" s="12">
        <f>'shoot C N data'!C3</f>
        <v>40.378155848700004</v>
      </c>
      <c r="D3" s="12">
        <f>'shoot C N data'!D3</f>
        <v>-30.509059863971491</v>
      </c>
      <c r="E3" s="12">
        <f>'shoot C N data'!E3</f>
        <v>2.4610759999999998</v>
      </c>
      <c r="F3" s="12">
        <f>'shoot C N data'!F3</f>
        <v>3.475118830641228</v>
      </c>
      <c r="G3" s="12">
        <f>'shoot C N data'!G3</f>
        <v>16.406708223841932</v>
      </c>
      <c r="H3" s="64">
        <f t="shared" si="0"/>
        <v>11.959096638149875</v>
      </c>
      <c r="I3" s="13"/>
      <c r="J3" s="30">
        <f t="shared" ref="J3:J13" si="1">0.0036765*(F3/1000+1)</f>
        <v>3.6892762743808527E-3</v>
      </c>
      <c r="K3" s="31">
        <f t="shared" ref="K3:K13" si="2">E3/(100*(1+1/J3))*1000000</f>
        <v>90.462153087366673</v>
      </c>
      <c r="L3" s="32">
        <f>'root shoot biomass'!F4</f>
        <v>0.13220000000000001</v>
      </c>
      <c r="M3" s="32"/>
      <c r="N3" s="14"/>
      <c r="O3" t="s">
        <v>2</v>
      </c>
    </row>
    <row r="4" spans="1:23" ht="15.75" x14ac:dyDescent="0.25">
      <c r="A4" s="75"/>
      <c r="B4" s="7" t="str">
        <f>'shoot C N data'!B4</f>
        <v>HPWHS13</v>
      </c>
      <c r="C4" s="12">
        <f>'shoot C N data'!C4</f>
        <v>40.357759162500003</v>
      </c>
      <c r="D4" s="12">
        <f>'shoot C N data'!D4</f>
        <v>-29.971038065501538</v>
      </c>
      <c r="E4" s="12">
        <f>'shoot C N data'!E4</f>
        <v>2.5755180000000002</v>
      </c>
      <c r="F4" s="12">
        <f>'shoot C N data'!F4</f>
        <v>3.5014114345346448</v>
      </c>
      <c r="G4" s="12">
        <f>'shoot C N data'!G4</f>
        <v>15.6697639707818</v>
      </c>
      <c r="H4" s="64">
        <f t="shared" si="0"/>
        <v>10.849318009558964</v>
      </c>
      <c r="I4" s="13"/>
      <c r="J4" s="30">
        <f t="shared" si="1"/>
        <v>3.6893729391390667E-3</v>
      </c>
      <c r="K4" s="31">
        <f t="shared" si="2"/>
        <v>94.671186819886245</v>
      </c>
      <c r="L4" s="32">
        <f>'root shoot biomass'!F5</f>
        <v>0.11459999999999999</v>
      </c>
      <c r="M4" s="32"/>
      <c r="N4" s="14"/>
      <c r="P4" s="2" t="str">
        <f t="shared" ref="P4:U4" si="3">C1</f>
        <v>%C</v>
      </c>
      <c r="Q4" s="2" t="str">
        <f t="shared" si="3"/>
        <v>δ13C</v>
      </c>
      <c r="R4" s="2" t="str">
        <f t="shared" si="3"/>
        <v>%N</v>
      </c>
      <c r="S4" s="2" t="str">
        <f t="shared" si="3"/>
        <v>δ15N</v>
      </c>
      <c r="T4" s="2" t="str">
        <f t="shared" si="3"/>
        <v>C/N</v>
      </c>
      <c r="U4" s="2" t="str">
        <f t="shared" si="3"/>
        <v>ug N15</v>
      </c>
      <c r="V4" s="22" t="s">
        <v>60</v>
      </c>
    </row>
    <row r="5" spans="1:23" ht="15.75" x14ac:dyDescent="0.25">
      <c r="A5" s="75"/>
      <c r="B5" s="7" t="str">
        <f>'shoot C N data'!B5</f>
        <v>HPWHS14</v>
      </c>
      <c r="C5" s="12">
        <f>'shoot C N data'!C5</f>
        <v>40.3813674871</v>
      </c>
      <c r="D5" s="12">
        <f>'shoot C N data'!D5</f>
        <v>-29.825567783132435</v>
      </c>
      <c r="E5" s="12">
        <f>'shoot C N data'!E5</f>
        <v>2.87094</v>
      </c>
      <c r="F5" s="12">
        <f>'shoot C N data'!F5</f>
        <v>3.1768444020111994</v>
      </c>
      <c r="G5" s="12">
        <f>'shoot C N data'!G5</f>
        <v>14.065556050318014</v>
      </c>
      <c r="H5" s="64">
        <f t="shared" si="0"/>
        <v>11.277558311125079</v>
      </c>
      <c r="I5" s="13"/>
      <c r="J5" s="30">
        <f t="shared" si="1"/>
        <v>3.6881796684439944E-3</v>
      </c>
      <c r="K5" s="31">
        <f t="shared" si="2"/>
        <v>105.49633593194648</v>
      </c>
      <c r="L5" s="32">
        <f>'root shoot biomass'!F6</f>
        <v>0.1069</v>
      </c>
      <c r="M5" s="32"/>
      <c r="N5" s="14"/>
      <c r="O5" t="s">
        <v>53</v>
      </c>
      <c r="P5" s="4">
        <f t="shared" ref="P5:U5" si="4">AVERAGE(C2:C7)</f>
        <v>40.330459573633341</v>
      </c>
      <c r="Q5" s="4">
        <f t="shared" si="4"/>
        <v>-30.13676561671063</v>
      </c>
      <c r="R5" s="4">
        <f t="shared" si="4"/>
        <v>2.6259068333333335</v>
      </c>
      <c r="S5" s="4">
        <f t="shared" si="4"/>
        <v>3.2782484379074162</v>
      </c>
      <c r="T5" s="4">
        <f t="shared" si="4"/>
        <v>15.40999828598215</v>
      </c>
      <c r="U5" s="4">
        <f t="shared" si="4"/>
        <v>11.447221056884574</v>
      </c>
      <c r="V5" s="4">
        <f>AVERAGE(K2:K7)</f>
        <v>96.501294337009071</v>
      </c>
      <c r="W5" s="4"/>
    </row>
    <row r="6" spans="1:23" ht="15.75" x14ac:dyDescent="0.25">
      <c r="A6" s="75"/>
      <c r="B6" s="7" t="str">
        <f>'shoot C N data'!B6</f>
        <v>HPWHS15</v>
      </c>
      <c r="C6" s="12">
        <f>'shoot C N data'!C6</f>
        <v>40.296186529400003</v>
      </c>
      <c r="D6" s="12">
        <f>'shoot C N data'!D6</f>
        <v>-30.372942998863415</v>
      </c>
      <c r="E6" s="12">
        <f>'shoot C N data'!E6</f>
        <v>2.5183089999999999</v>
      </c>
      <c r="F6" s="12">
        <f>'shoot C N data'!F6</f>
        <v>3.106734175324616</v>
      </c>
      <c r="G6" s="12">
        <f>'shoot C N data'!G6</f>
        <v>16.00128758202429</v>
      </c>
      <c r="H6" s="64">
        <f t="shared" si="0"/>
        <v>12.093934813890446</v>
      </c>
      <c r="I6" s="13"/>
      <c r="J6" s="30">
        <f t="shared" si="1"/>
        <v>3.6879219081955811E-3</v>
      </c>
      <c r="K6" s="31">
        <f t="shared" si="2"/>
        <v>92.532018468939896</v>
      </c>
      <c r="L6" s="32">
        <f>'root shoot biomass'!F7</f>
        <v>0.13070000000000001</v>
      </c>
      <c r="M6" s="32"/>
      <c r="N6" s="14"/>
      <c r="O6" t="s">
        <v>54</v>
      </c>
      <c r="P6" s="4">
        <f t="shared" ref="P6:U6" si="5">AVERAGE(C8:C13)</f>
        <v>40.106462733299999</v>
      </c>
      <c r="Q6" s="4">
        <f t="shared" si="5"/>
        <v>-30.263860145126898</v>
      </c>
      <c r="R6" s="4">
        <f t="shared" si="5"/>
        <v>2.7181798499666669</v>
      </c>
      <c r="S6" s="4">
        <f t="shared" si="5"/>
        <v>3.1618899711418833</v>
      </c>
      <c r="T6" s="4">
        <f t="shared" si="5"/>
        <v>14.78694271081139</v>
      </c>
      <c r="U6" s="4">
        <f t="shared" si="5"/>
        <v>10.74317005118384</v>
      </c>
      <c r="V6" s="4">
        <f>AVERAGE(K8:K13)</f>
        <v>99.881985410986843</v>
      </c>
      <c r="W6" s="4"/>
    </row>
    <row r="7" spans="1:23" ht="15.75" x14ac:dyDescent="0.25">
      <c r="A7" s="75"/>
      <c r="B7" s="7" t="str">
        <f>'shoot C N data'!B7</f>
        <v>HPWHS16</v>
      </c>
      <c r="C7" s="12">
        <f>'shoot C N data'!C7</f>
        <v>40.228413208300005</v>
      </c>
      <c r="D7" s="12">
        <f>'shoot C N data'!D7</f>
        <v>-29.998171146006896</v>
      </c>
      <c r="E7" s="12">
        <f>'shoot C N data'!E7</f>
        <v>2.8015590000000001</v>
      </c>
      <c r="F7" s="12">
        <f>'shoot C N data'!F7</f>
        <v>2.9852217955981142</v>
      </c>
      <c r="G7" s="12">
        <f>'shoot C N data'!G7</f>
        <v>14.359295381000365</v>
      </c>
      <c r="H7" s="64">
        <f t="shared" si="0"/>
        <v>11.260241232998984</v>
      </c>
      <c r="I7" s="13"/>
      <c r="J7" s="30">
        <f t="shared" si="1"/>
        <v>3.6874751679315167E-3</v>
      </c>
      <c r="K7" s="31">
        <f t="shared" si="2"/>
        <v>102.92725075867445</v>
      </c>
      <c r="L7" s="32">
        <f>'root shoot biomass'!F8</f>
        <v>0.1094</v>
      </c>
      <c r="M7" s="32"/>
      <c r="N7" s="14"/>
      <c r="P7" s="4"/>
      <c r="Q7" s="4"/>
      <c r="R7" s="4"/>
      <c r="S7" s="4"/>
      <c r="T7" s="4"/>
      <c r="U7" s="4"/>
      <c r="V7" s="4"/>
      <c r="W7" s="4"/>
    </row>
    <row r="8" spans="1:23" ht="15.75" x14ac:dyDescent="0.25">
      <c r="A8" s="75" t="s">
        <v>1</v>
      </c>
      <c r="B8" s="7" t="str">
        <f>'shoot C N data'!B8</f>
        <v>HPWHS21</v>
      </c>
      <c r="C8" s="12">
        <f>'shoot C N data'!C8</f>
        <v>40.180834966200003</v>
      </c>
      <c r="D8" s="12">
        <f>'shoot C N data'!D8</f>
        <v>-30.224651806043113</v>
      </c>
      <c r="E8" s="12">
        <f>'shoot C N data'!E8</f>
        <v>2.6140211203999999</v>
      </c>
      <c r="F8" s="12">
        <f>'shoot C N data'!F8</f>
        <v>3.1909001922225704</v>
      </c>
      <c r="G8" s="12">
        <f>'shoot C N data'!G8</f>
        <v>15.371274031654149</v>
      </c>
      <c r="H8" s="64">
        <f t="shared" si="0"/>
        <v>10.585466674031034</v>
      </c>
      <c r="I8" s="13"/>
      <c r="J8" s="30">
        <f t="shared" si="1"/>
        <v>3.6882313445567062E-3</v>
      </c>
      <c r="K8" s="31">
        <f t="shared" si="2"/>
        <v>96.05686637051754</v>
      </c>
      <c r="L8" s="32">
        <f>'root shoot biomass'!F9</f>
        <v>0.11020000000000001</v>
      </c>
      <c r="M8" s="32"/>
      <c r="N8" s="14"/>
      <c r="P8" s="4"/>
      <c r="Q8" s="4"/>
      <c r="R8" s="4"/>
      <c r="S8" s="4"/>
      <c r="T8" s="4"/>
      <c r="U8" s="4"/>
      <c r="V8" s="4"/>
      <c r="W8" s="4"/>
    </row>
    <row r="9" spans="1:23" ht="15.75" x14ac:dyDescent="0.25">
      <c r="A9" s="75"/>
      <c r="B9" s="7" t="str">
        <f>'shoot C N data'!B9</f>
        <v>HPWHS22</v>
      </c>
      <c r="C9" s="12">
        <f>'shoot C N data'!C9</f>
        <v>39.916462606399996</v>
      </c>
      <c r="D9" s="12">
        <f>'shoot C N data'!D9</f>
        <v>-29.928108597759142</v>
      </c>
      <c r="E9" s="12">
        <f>'shoot C N data'!E9</f>
        <v>2.5793421642999999</v>
      </c>
      <c r="F9" s="12">
        <f>'shoot C N data'!F9</f>
        <v>2.9180944612150266</v>
      </c>
      <c r="G9" s="12">
        <f>'shoot C N data'!G9</f>
        <v>15.475442986538704</v>
      </c>
      <c r="H9" s="64">
        <f t="shared" si="0"/>
        <v>11.361345837882375</v>
      </c>
      <c r="I9" s="13"/>
      <c r="J9" s="30">
        <f t="shared" si="1"/>
        <v>3.6872283742866571E-3</v>
      </c>
      <c r="K9" s="31">
        <f t="shared" si="2"/>
        <v>94.756846020703705</v>
      </c>
      <c r="L9" s="32">
        <f>'root shoot biomass'!F10</f>
        <v>0.11990000000000001</v>
      </c>
      <c r="M9" s="32"/>
      <c r="N9" s="14"/>
    </row>
    <row r="10" spans="1:23" ht="15.75" x14ac:dyDescent="0.25">
      <c r="A10" s="75"/>
      <c r="B10" s="7" t="str">
        <f>'shoot C N data'!B10</f>
        <v>HPWHS23</v>
      </c>
      <c r="C10" s="12">
        <f>'shoot C N data'!C10</f>
        <v>40.092336038400006</v>
      </c>
      <c r="D10" s="12">
        <f>'shoot C N data'!D10</f>
        <v>-30.695170942193176</v>
      </c>
      <c r="E10" s="12">
        <f>'shoot C N data'!E10</f>
        <v>2.8044781614000001</v>
      </c>
      <c r="F10" s="12">
        <f>'shoot C N data'!F10</f>
        <v>3.2089612052287504</v>
      </c>
      <c r="G10" s="12">
        <f>'shoot C N data'!G10</f>
        <v>14.295827505529887</v>
      </c>
      <c r="H10" s="64">
        <f t="shared" si="0"/>
        <v>10.821026836199975</v>
      </c>
      <c r="I10" s="13"/>
      <c r="J10" s="30">
        <f t="shared" si="1"/>
        <v>3.6882977458710239E-3</v>
      </c>
      <c r="K10" s="31">
        <f t="shared" si="2"/>
        <v>103.05739843999976</v>
      </c>
      <c r="L10" s="32">
        <f>'root shoot biomass'!F11</f>
        <v>0.105</v>
      </c>
      <c r="M10" s="32"/>
      <c r="N10" s="14"/>
      <c r="O10" t="s">
        <v>3</v>
      </c>
      <c r="P10" s="3"/>
      <c r="Q10" s="3"/>
      <c r="R10" s="3"/>
      <c r="S10" s="3"/>
      <c r="T10" s="3"/>
      <c r="U10" s="3"/>
      <c r="V10" s="3"/>
      <c r="W10" s="3"/>
    </row>
    <row r="11" spans="1:23" ht="15.75" x14ac:dyDescent="0.25">
      <c r="A11" s="75"/>
      <c r="B11" s="7" t="str">
        <f>'shoot C N data'!B11</f>
        <v>HPWHS24</v>
      </c>
      <c r="C11" s="12">
        <f>'shoot C N data'!C11</f>
        <v>39.949770909400002</v>
      </c>
      <c r="D11" s="12">
        <f>'shoot C N data'!D11</f>
        <v>-30.393572552281736</v>
      </c>
      <c r="E11" s="12">
        <f>'shoot C N data'!E11</f>
        <v>2.8058526353000004</v>
      </c>
      <c r="F11" s="12">
        <f>'shoot C N data'!F11</f>
        <v>2.8145418765836534</v>
      </c>
      <c r="G11" s="12">
        <f>'shoot C N data'!G11</f>
        <v>14.238014643676607</v>
      </c>
      <c r="H11" s="64">
        <f t="shared" si="0"/>
        <v>10.636567865801245</v>
      </c>
      <c r="I11" s="13"/>
      <c r="J11" s="30">
        <f t="shared" si="1"/>
        <v>3.6868476632092601E-3</v>
      </c>
      <c r="K11" s="31">
        <f t="shared" si="2"/>
        <v>103.06751807946944</v>
      </c>
      <c r="L11" s="32">
        <f>'root shoot biomass'!F12</f>
        <v>0.1032</v>
      </c>
      <c r="M11" s="32"/>
      <c r="N11" s="14"/>
      <c r="O11" t="str">
        <f>O5</f>
        <v>Ce-0</v>
      </c>
      <c r="P11" s="4">
        <f t="shared" ref="P11:U11" si="6">STDEV(C2:C7)/SQRT(6)</f>
        <v>2.4019717937039914E-2</v>
      </c>
      <c r="Q11" s="4">
        <f t="shared" si="6"/>
        <v>0.10613679538502549</v>
      </c>
      <c r="R11" s="4">
        <f t="shared" si="6"/>
        <v>6.8740716004134797E-2</v>
      </c>
      <c r="S11" s="4">
        <f t="shared" si="6"/>
        <v>8.8584119966495067E-2</v>
      </c>
      <c r="T11" s="4">
        <f t="shared" si="6"/>
        <v>0.39249877153915946</v>
      </c>
      <c r="U11" s="4">
        <f t="shared" si="6"/>
        <v>0.19520280823105216</v>
      </c>
      <c r="V11" s="4">
        <f>STDEV(K2:K7)/SQRT(6)</f>
        <v>2.5206710497608515</v>
      </c>
      <c r="W11" s="4"/>
    </row>
    <row r="12" spans="1:23" ht="15.75" x14ac:dyDescent="0.25">
      <c r="A12" s="75"/>
      <c r="B12" s="7" t="str">
        <f>'shoot C N data'!B12</f>
        <v>HPWHS25</v>
      </c>
      <c r="C12" s="12">
        <f>'shoot C N data'!C12</f>
        <v>40.136441204600004</v>
      </c>
      <c r="D12" s="12">
        <f>'shoot C N data'!D12</f>
        <v>-30.021182356506628</v>
      </c>
      <c r="E12" s="12">
        <f>'shoot C N data'!E12</f>
        <v>2.9073405160000001</v>
      </c>
      <c r="F12" s="12">
        <f>'shoot C N data'!F12</f>
        <v>3.6126828337591101</v>
      </c>
      <c r="G12" s="12">
        <f>'shoot C N data'!G12</f>
        <v>13.805208225082914</v>
      </c>
      <c r="H12" s="64">
        <f t="shared" si="0"/>
        <v>9.5978386696306135</v>
      </c>
      <c r="I12" s="13"/>
      <c r="J12" s="30">
        <f t="shared" si="1"/>
        <v>3.689782028438315E-3</v>
      </c>
      <c r="K12" s="31">
        <f t="shared" si="2"/>
        <v>106.88016335891551</v>
      </c>
      <c r="L12" s="32">
        <f>'root shoot biomass'!F13</f>
        <v>8.9800000000000005E-2</v>
      </c>
      <c r="M12" s="32"/>
      <c r="N12" s="14"/>
      <c r="O12" t="str">
        <f>O6</f>
        <v>Ce-500</v>
      </c>
      <c r="P12" s="4">
        <f t="shared" ref="P12:U12" si="7">STDEV(C8:C13)/SQRT(6)</f>
        <v>6.6597718227475552E-2</v>
      </c>
      <c r="Q12" s="4">
        <f t="shared" si="7"/>
        <v>0.11243048445576326</v>
      </c>
      <c r="R12" s="4">
        <f t="shared" si="7"/>
        <v>5.6413095128615226E-2</v>
      </c>
      <c r="S12" s="4">
        <f t="shared" si="7"/>
        <v>0.11408899883554946</v>
      </c>
      <c r="T12" s="4">
        <f t="shared" si="7"/>
        <v>0.30998466861806107</v>
      </c>
      <c r="U12" s="4">
        <f t="shared" si="7"/>
        <v>0.27358438900206583</v>
      </c>
      <c r="V12" s="4">
        <f>STDEV(K8:K13)/SQRT(6)</f>
        <v>2.0779961726176297</v>
      </c>
      <c r="W12" s="4"/>
    </row>
    <row r="13" spans="1:23" ht="15.75" x14ac:dyDescent="0.25">
      <c r="A13" s="75"/>
      <c r="B13" s="7" t="str">
        <f>'shoot C N data'!B13</f>
        <v>HPWHS26</v>
      </c>
      <c r="C13" s="12">
        <f>'shoot C N data'!C13</f>
        <v>40.362930674799998</v>
      </c>
      <c r="D13" s="12">
        <f>'shoot C N data'!D13</f>
        <v>-30.320474615977574</v>
      </c>
      <c r="E13" s="12">
        <f>'shoot C N data'!E13</f>
        <v>2.5980445024000001</v>
      </c>
      <c r="F13" s="12">
        <f>'shoot C N data'!F13</f>
        <v>3.2261592578421885</v>
      </c>
      <c r="G13" s="12">
        <f>'shoot C N data'!G13</f>
        <v>15.535888872386083</v>
      </c>
      <c r="H13" s="64">
        <f t="shared" si="0"/>
        <v>11.456774423557805</v>
      </c>
      <c r="I13" s="13"/>
      <c r="J13" s="30">
        <f t="shared" si="1"/>
        <v>3.6883609745114571E-3</v>
      </c>
      <c r="K13" s="31">
        <f t="shared" si="2"/>
        <v>95.473120196315051</v>
      </c>
      <c r="L13" s="32">
        <f>'root shoot biomass'!F14</f>
        <v>0.12</v>
      </c>
      <c r="M13" s="32"/>
      <c r="N13" s="14"/>
      <c r="P13" s="4"/>
      <c r="Q13" s="4"/>
      <c r="R13" s="4"/>
      <c r="S13" s="4"/>
      <c r="T13" s="4"/>
    </row>
    <row r="14" spans="1:23" ht="15.75" x14ac:dyDescent="0.2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P14" s="4"/>
      <c r="Q14" s="4"/>
      <c r="R14" s="4"/>
      <c r="S14" s="4"/>
      <c r="T14" s="4"/>
    </row>
    <row r="15" spans="1:23" ht="15.75" x14ac:dyDescent="0.25">
      <c r="A15" s="14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3"/>
      <c r="T15" s="4"/>
      <c r="U15" s="4"/>
    </row>
    <row r="16" spans="1:23" ht="15.75" x14ac:dyDescent="0.25">
      <c r="A16" s="14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3"/>
      <c r="T16" s="4"/>
      <c r="U16" s="4"/>
    </row>
    <row r="17" spans="1:21" ht="15.75" x14ac:dyDescent="0.25">
      <c r="A17" s="14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  <c r="P17" s="3"/>
      <c r="T17" s="4"/>
      <c r="U17" s="4"/>
    </row>
    <row r="18" spans="1:21" ht="15.75" x14ac:dyDescent="0.25">
      <c r="A18" s="14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3"/>
      <c r="T18" s="4"/>
      <c r="U18" s="4"/>
    </row>
    <row r="19" spans="1:21" ht="15.75" x14ac:dyDescent="0.25">
      <c r="A19" s="14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3"/>
      <c r="T19" s="4"/>
      <c r="U19" s="9"/>
    </row>
    <row r="20" spans="1:21" ht="15.75" x14ac:dyDescent="0.25">
      <c r="A20" s="14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3"/>
      <c r="R20" s="4"/>
      <c r="S20" s="4"/>
      <c r="T20" s="4"/>
      <c r="U20" s="4"/>
    </row>
    <row r="21" spans="1:21" ht="15.75" x14ac:dyDescent="0.25">
      <c r="A21" s="14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3"/>
      <c r="T21" s="4"/>
      <c r="U21" s="4"/>
    </row>
    <row r="22" spans="1:21" ht="15.75" x14ac:dyDescent="0.25">
      <c r="A22" s="14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3"/>
      <c r="R22" s="4"/>
      <c r="S22" s="4"/>
      <c r="T22" s="4"/>
      <c r="U22" s="4"/>
    </row>
    <row r="23" spans="1:21" ht="15.75" x14ac:dyDescent="0.25">
      <c r="A23" s="14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3"/>
      <c r="Q23" s="6"/>
      <c r="R23" s="5"/>
      <c r="S23" s="5"/>
      <c r="T23" s="5"/>
      <c r="U23" s="5"/>
    </row>
    <row r="24" spans="1:21" ht="15.75" x14ac:dyDescent="0.25">
      <c r="A24" s="14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3"/>
      <c r="Q24" s="6"/>
      <c r="R24" s="9"/>
      <c r="S24" s="5"/>
      <c r="T24" s="5"/>
      <c r="U24" s="5"/>
    </row>
    <row r="25" spans="1:21" ht="15.75" x14ac:dyDescent="0.25">
      <c r="A25" s="14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3"/>
      <c r="Q25" s="6"/>
      <c r="S25" s="5"/>
      <c r="T25" s="5"/>
      <c r="U25" s="5"/>
    </row>
    <row r="26" spans="1:2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2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2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58" spans="40:40" x14ac:dyDescent="0.25">
      <c r="AN58" s="9"/>
    </row>
    <row r="64" spans="40:40" x14ac:dyDescent="0.25">
      <c r="AN64" s="9"/>
    </row>
    <row r="65" spans="21:21" x14ac:dyDescent="0.25">
      <c r="U65" s="9"/>
    </row>
    <row r="106" spans="22:22" x14ac:dyDescent="0.25">
      <c r="V106" s="9"/>
    </row>
  </sheetData>
  <protectedRanges>
    <protectedRange password="94AB" sqref="O2 O15:O25 A14:N25 B2:G13 N2:N13 I2:I13" name="Sample IDs_1_1"/>
    <protectedRange password="94AB" sqref="L2:M13" name="Sample IDs_1_1_1"/>
    <protectedRange password="94AB" sqref="H2:H13" name="Sample IDs_1_1_1_1"/>
  </protectedRanges>
  <mergeCells count="2">
    <mergeCell ref="A2:A7"/>
    <mergeCell ref="A8:A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62" zoomScaleNormal="62" workbookViewId="0">
      <selection activeCell="A29" sqref="A29"/>
    </sheetView>
  </sheetViews>
  <sheetFormatPr defaultRowHeight="15" x14ac:dyDescent="0.25"/>
  <cols>
    <col min="1" max="1" width="19.28515625" bestFit="1" customWidth="1"/>
    <col min="2" max="2" width="10.28515625" bestFit="1" customWidth="1"/>
    <col min="3" max="3" width="12" bestFit="1" customWidth="1"/>
    <col min="4" max="4" width="12.85546875" bestFit="1" customWidth="1"/>
    <col min="6" max="6" width="14.85546875" bestFit="1" customWidth="1"/>
    <col min="7" max="7" width="12.140625" bestFit="1" customWidth="1"/>
    <col min="8" max="8" width="16.28515625" bestFit="1" customWidth="1"/>
  </cols>
  <sheetData>
    <row r="1" spans="1:8" x14ac:dyDescent="0.25">
      <c r="A1" s="1"/>
      <c r="B1" s="1"/>
      <c r="C1" s="25" t="s">
        <v>49</v>
      </c>
      <c r="D1" s="25" t="s">
        <v>80</v>
      </c>
      <c r="E1" s="34"/>
    </row>
    <row r="2" spans="1:8" ht="15.75" x14ac:dyDescent="0.25">
      <c r="A2" s="75" t="s">
        <v>0</v>
      </c>
      <c r="B2" s="7" t="str">
        <f>'shoot C N data'!B2</f>
        <v>HPWHS11</v>
      </c>
      <c r="C2" s="27">
        <f>(('Shoot C N Graph'!F2*'Total C N'!F2)+('Root C N Graph'!F2*'Total C N'!K2))/('Total C N'!F2+'Total C N'!K2)</f>
        <v>3.0696761105290498</v>
      </c>
      <c r="D2" s="27">
        <f>'Root C N Graph'!H2+'Shoot C N Graph'!H2</f>
        <v>16.809417107704508</v>
      </c>
      <c r="E2" s="35"/>
    </row>
    <row r="3" spans="1:8" ht="15.75" x14ac:dyDescent="0.25">
      <c r="A3" s="75"/>
      <c r="B3" s="7" t="str">
        <f>'shoot C N data'!B3</f>
        <v>HPWHS12</v>
      </c>
      <c r="C3" s="27">
        <f>(('Shoot C N Graph'!F3*'Total C N'!F3)+('Root C N Graph'!F3*'Total C N'!K3))/('Total C N'!F3+'Total C N'!K3)</f>
        <v>3.1007638586761552</v>
      </c>
      <c r="D3" s="27">
        <f>'Root C N Graph'!H3+'Shoot C N Graph'!H3</f>
        <v>17.216748135726448</v>
      </c>
      <c r="E3" s="35"/>
      <c r="F3" s="2"/>
      <c r="G3" s="21" t="s">
        <v>81</v>
      </c>
      <c r="H3" s="2" t="s">
        <v>80</v>
      </c>
    </row>
    <row r="4" spans="1:8" ht="15.75" x14ac:dyDescent="0.25">
      <c r="A4" s="75"/>
      <c r="B4" s="7" t="str">
        <f>'shoot C N data'!B4</f>
        <v>HPWHS13</v>
      </c>
      <c r="C4" s="27">
        <f>(('Shoot C N Graph'!F4*'Total C N'!F4)+('Root C N Graph'!F4*'Total C N'!K4))/('Total C N'!F4+'Total C N'!K4)</f>
        <v>3.218022064165448</v>
      </c>
      <c r="D4" s="27">
        <f>'Root C N Graph'!H4+'Shoot C N Graph'!H4</f>
        <v>15.766855887952369</v>
      </c>
      <c r="E4" s="35"/>
      <c r="F4" s="22" t="s">
        <v>47</v>
      </c>
      <c r="G4" s="23">
        <f>AVERAGE(C2:C7)</f>
        <v>3.0604063887853727</v>
      </c>
      <c r="H4" s="23">
        <f>AVERAGE(D2:D7)</f>
        <v>16.928383402496589</v>
      </c>
    </row>
    <row r="5" spans="1:8" ht="15.75" x14ac:dyDescent="0.25">
      <c r="A5" s="75"/>
      <c r="B5" s="7" t="str">
        <f>'shoot C N data'!B5</f>
        <v>HPWHS14</v>
      </c>
      <c r="C5" s="27">
        <f>(('Shoot C N Graph'!F5*'Total C N'!F5)+('Root C N Graph'!F5*'Total C N'!K5))/('Total C N'!F5+'Total C N'!K5)</f>
        <v>3.1049066903619083</v>
      </c>
      <c r="D5" s="27">
        <f>'Root C N Graph'!H5+'Shoot C N Graph'!H5</f>
        <v>16.73993193893762</v>
      </c>
      <c r="E5" s="35"/>
      <c r="F5" s="22" t="s">
        <v>48</v>
      </c>
      <c r="G5" s="23">
        <f>AVERAGE(C8:C13)</f>
        <v>3.200244276896385</v>
      </c>
      <c r="H5" s="23">
        <f>AVERAGE(D8:D13)</f>
        <v>16.142975216373106</v>
      </c>
    </row>
    <row r="6" spans="1:8" ht="15.75" x14ac:dyDescent="0.25">
      <c r="A6" s="75"/>
      <c r="B6" s="7" t="str">
        <f>'shoot C N data'!B6</f>
        <v>HPWHS15</v>
      </c>
      <c r="C6" s="27">
        <f>(('Shoot C N Graph'!F6*'Total C N'!F6)+('Root C N Graph'!F6*'Total C N'!K6))/('Total C N'!F6+'Total C N'!K6)</f>
        <v>2.7935042745961716</v>
      </c>
      <c r="D6" s="27">
        <f>'Root C N Graph'!H6+'Shoot C N Graph'!H6</f>
        <v>18.232225423593654</v>
      </c>
      <c r="E6" s="35"/>
      <c r="G6" s="23"/>
      <c r="H6" s="23"/>
    </row>
    <row r="7" spans="1:8" ht="15.75" x14ac:dyDescent="0.25">
      <c r="A7" s="75"/>
      <c r="B7" s="7" t="str">
        <f>'shoot C N data'!B7</f>
        <v>HPWHS16</v>
      </c>
      <c r="C7" s="27">
        <f>(('Shoot C N Graph'!F7*'Total C N'!F7)+('Root C N Graph'!F7*'Total C N'!K7))/('Total C N'!F7+'Total C N'!K7)</f>
        <v>3.0755653343835063</v>
      </c>
      <c r="D7" s="27">
        <f>'Root C N Graph'!H7+'Shoot C N Graph'!H7</f>
        <v>16.805121921064941</v>
      </c>
      <c r="E7" s="35"/>
      <c r="F7" s="15" t="s">
        <v>3</v>
      </c>
      <c r="G7" s="23">
        <f>STDEV(C2:C7)/SQRT(6)</f>
        <v>5.773622873996969E-2</v>
      </c>
      <c r="H7" s="23">
        <f>STDEV(D2:D7)/SQRT(6)</f>
        <v>0.3264539134707623</v>
      </c>
    </row>
    <row r="8" spans="1:8" ht="15.75" x14ac:dyDescent="0.25">
      <c r="A8" s="75" t="s">
        <v>1</v>
      </c>
      <c r="B8" s="7" t="str">
        <f>'shoot C N data'!B8</f>
        <v>HPWHS21</v>
      </c>
      <c r="C8" s="27">
        <f>(('Shoot C N Graph'!F8*'Total C N'!F8)+('Root C N Graph'!F8*'Total C N'!K8))/('Total C N'!F8+'Total C N'!K8)</f>
        <v>3.2682414899719134</v>
      </c>
      <c r="D8" s="27">
        <f>'Root C N Graph'!H8+'Shoot C N Graph'!H8</f>
        <v>16.010745401961998</v>
      </c>
      <c r="E8" s="35"/>
      <c r="G8" s="23">
        <f>STDEV(C8:C13)/SQRT(6)</f>
        <v>0.10170690223056116</v>
      </c>
      <c r="H8" s="23">
        <f>STDEV(D8:D13)/SQRT(6)</f>
        <v>0.31212750269286926</v>
      </c>
    </row>
    <row r="9" spans="1:8" ht="15.75" x14ac:dyDescent="0.25">
      <c r="A9" s="75"/>
      <c r="B9" s="7" t="str">
        <f>'shoot C N data'!B9</f>
        <v>HPWHS22</v>
      </c>
      <c r="C9" s="27">
        <f>(('Shoot C N Graph'!F9*'Total C N'!F9)+('Root C N Graph'!F9*'Total C N'!K9))/('Total C N'!F9+'Total C N'!K9)</f>
        <v>2.8626912200347325</v>
      </c>
      <c r="D9" s="27">
        <f>'Root C N Graph'!H9+'Shoot C N Graph'!H9</f>
        <v>16.314266057517663</v>
      </c>
      <c r="E9" s="35"/>
    </row>
    <row r="10" spans="1:8" ht="15.75" x14ac:dyDescent="0.25">
      <c r="A10" s="75"/>
      <c r="B10" s="7" t="str">
        <f>'shoot C N data'!B10</f>
        <v>HPWHS23</v>
      </c>
      <c r="C10" s="27">
        <f>(('Shoot C N Graph'!F10*'Total C N'!F10)+('Root C N Graph'!F10*'Total C N'!K10))/('Total C N'!F10+'Total C N'!K10)</f>
        <v>3.308097715338751</v>
      </c>
      <c r="D10" s="27">
        <f>'Root C N Graph'!H10+'Shoot C N Graph'!H10</f>
        <v>16.659832974115922</v>
      </c>
      <c r="E10" s="35"/>
    </row>
    <row r="11" spans="1:8" ht="15.75" x14ac:dyDescent="0.25">
      <c r="A11" s="75"/>
      <c r="B11" s="7" t="str">
        <f>'shoot C N data'!B11</f>
        <v>HPWHS24</v>
      </c>
      <c r="C11" s="27">
        <f>(('Shoot C N Graph'!F11*'Total C N'!F11)+('Root C N Graph'!F11*'Total C N'!K11))/('Total C N'!F11+'Total C N'!K11)</f>
        <v>3.0138133634612991</v>
      </c>
      <c r="D11" s="27">
        <f>'Root C N Graph'!H11+'Shoot C N Graph'!H11</f>
        <v>16.099363283235419</v>
      </c>
      <c r="E11" s="35"/>
    </row>
    <row r="12" spans="1:8" ht="15.75" x14ac:dyDescent="0.25">
      <c r="A12" s="75"/>
      <c r="B12" s="7" t="str">
        <f>'shoot C N data'!B12</f>
        <v>HPWHS25</v>
      </c>
      <c r="C12" s="27">
        <f>(('Shoot C N Graph'!F12*'Total C N'!F12)+('Root C N Graph'!F12*'Total C N'!K12))/('Total C N'!F12+'Total C N'!K12)</f>
        <v>3.5801942505287965</v>
      </c>
      <c r="D12" s="27">
        <f>'Root C N Graph'!H12+'Shoot C N Graph'!H12</f>
        <v>14.774255171434602</v>
      </c>
      <c r="E12" s="35"/>
    </row>
    <row r="13" spans="1:8" ht="15.75" x14ac:dyDescent="0.25">
      <c r="A13" s="75"/>
      <c r="B13" s="7" t="str">
        <f>'shoot C N data'!B13</f>
        <v>HPWHS26</v>
      </c>
      <c r="C13" s="27">
        <f>(('Shoot C N Graph'!F13*'Total C N'!F13)+('Root C N Graph'!F13*'Total C N'!K13))/('Total C N'!F13+'Total C N'!K13)</f>
        <v>3.1684276220428176</v>
      </c>
      <c r="D13" s="27">
        <f>'Root C N Graph'!H13+'Shoot C N Graph'!H13</f>
        <v>16.999388409973022</v>
      </c>
      <c r="E13" s="35"/>
    </row>
  </sheetData>
  <protectedRanges>
    <protectedRange password="94AB" sqref="B2:B13" name="Sample IDs_1_1_1"/>
  </protectedRanges>
  <mergeCells count="2">
    <mergeCell ref="A2:A7"/>
    <mergeCell ref="A8:A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E1" zoomScaleNormal="100" workbookViewId="0">
      <selection activeCell="P13" activeCellId="3" sqref="O7 P7 O13 P13"/>
    </sheetView>
  </sheetViews>
  <sheetFormatPr defaultRowHeight="15" x14ac:dyDescent="0.25"/>
  <cols>
    <col min="1" max="1" width="19.28515625" bestFit="1" customWidth="1"/>
    <col min="7" max="7" width="10.7109375" customWidth="1"/>
    <col min="18" max="18" width="19.28515625" bestFit="1" customWidth="1"/>
    <col min="19" max="19" width="9.42578125" bestFit="1" customWidth="1"/>
    <col min="28" max="29" width="16.42578125" bestFit="1" customWidth="1"/>
  </cols>
  <sheetData>
    <row r="1" spans="1:29" ht="55.5" customHeight="1" x14ac:dyDescent="0.25">
      <c r="A1" s="1"/>
      <c r="B1" s="17" t="s">
        <v>37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42</v>
      </c>
      <c r="H1" s="17" t="s">
        <v>43</v>
      </c>
      <c r="I1" s="17" t="s">
        <v>44</v>
      </c>
      <c r="J1" s="17" t="s">
        <v>45</v>
      </c>
      <c r="K1" s="17" t="s">
        <v>46</v>
      </c>
      <c r="L1" s="29" t="s">
        <v>50</v>
      </c>
      <c r="M1" s="29" t="s">
        <v>51</v>
      </c>
      <c r="N1" s="29" t="s">
        <v>51</v>
      </c>
      <c r="O1" s="28"/>
      <c r="P1" s="28"/>
      <c r="Q1" s="28"/>
      <c r="R1" s="28"/>
      <c r="S1" s="28" t="s">
        <v>82</v>
      </c>
      <c r="T1" s="28" t="s">
        <v>83</v>
      </c>
      <c r="U1" s="65" t="s">
        <v>84</v>
      </c>
      <c r="V1" s="65" t="s">
        <v>85</v>
      </c>
      <c r="W1" s="65" t="s">
        <v>86</v>
      </c>
      <c r="X1" s="65" t="s">
        <v>87</v>
      </c>
      <c r="Y1" s="65" t="s">
        <v>88</v>
      </c>
      <c r="Z1" s="65" t="s">
        <v>86</v>
      </c>
      <c r="AA1" s="65" t="s">
        <v>89</v>
      </c>
      <c r="AB1" s="65" t="s">
        <v>90</v>
      </c>
      <c r="AC1" s="65" t="s">
        <v>91</v>
      </c>
    </row>
    <row r="2" spans="1:29" x14ac:dyDescent="0.25">
      <c r="A2" s="75" t="s">
        <v>0</v>
      </c>
      <c r="B2" s="20">
        <f>'root shoot biomass'!F3</f>
        <v>0.121</v>
      </c>
      <c r="C2" s="18">
        <f>'Shoot C N Graph'!C2</f>
        <v>40.340875205800003</v>
      </c>
      <c r="D2" s="20">
        <f>(C2/100)*B2</f>
        <v>4.8812458999018003E-2</v>
      </c>
      <c r="E2" s="18">
        <f>'Shoot C N Graph'!E2</f>
        <v>2.5280390000000001</v>
      </c>
      <c r="F2" s="19">
        <f>(E2/100)*B2</f>
        <v>3.05892719E-3</v>
      </c>
      <c r="G2" s="1">
        <f>'root shoot biomass'!C3</f>
        <v>8.9099999999999999E-2</v>
      </c>
      <c r="H2" s="18">
        <f>'Root C N Graph'!C2</f>
        <v>38.338429594100006</v>
      </c>
      <c r="I2" s="20">
        <f>(H2/100)*G2</f>
        <v>3.4159540768343107E-2</v>
      </c>
      <c r="J2" s="18">
        <f>'Root C N Graph'!E2</f>
        <v>1.701476</v>
      </c>
      <c r="K2" s="19">
        <f>(J2/100)*G2</f>
        <v>1.5160151160000001E-3</v>
      </c>
      <c r="L2" s="20">
        <f>D2+I2</f>
        <v>8.297199976736111E-2</v>
      </c>
      <c r="M2" s="19">
        <f>F2+K2</f>
        <v>4.5749423059999999E-3</v>
      </c>
      <c r="N2" s="68">
        <f>M2*1000000</f>
        <v>4574.9423059999999</v>
      </c>
      <c r="O2" s="69"/>
      <c r="P2" s="69"/>
      <c r="Q2" s="67"/>
      <c r="S2" s="23">
        <f t="shared" ref="S2:S13" si="0">F2/M2</f>
        <v>0.66862639688116765</v>
      </c>
      <c r="T2" s="23">
        <f>(M2/14*1000)/('root shoot biomass'!C3)</f>
        <v>3.6675824162257493</v>
      </c>
      <c r="U2" s="8">
        <f>'Shoot C N Graph'!F2-(-1.76)</f>
        <v>5.1841599893346952</v>
      </c>
      <c r="V2" s="8">
        <f>'Root C N Graph'!F2-(-1.76)</f>
        <v>4.1144191425403118</v>
      </c>
      <c r="W2" s="8">
        <f>(U2+V2)</f>
        <v>9.2985791318750071</v>
      </c>
      <c r="X2" s="23">
        <f>ABS(U2-V2)/15</f>
        <v>7.1316056452958895E-2</v>
      </c>
      <c r="Y2" s="33">
        <f>1-(S2*X2)</f>
        <v>0.95231620213408419</v>
      </c>
      <c r="Z2" s="8">
        <f>('Root C N Graph'!F2+'Shoot C N Graph'!F2)-3.21</f>
        <v>2.5685791318750075</v>
      </c>
      <c r="AA2" s="23">
        <f>Z2/(-15*Y2)</f>
        <v>-0.17981276429817281</v>
      </c>
      <c r="AB2">
        <f>(M2*Y2*1000)/'root shoot biomass'!C3</f>
        <v>48.897774206873954</v>
      </c>
      <c r="AC2">
        <f>(M2*(1-Y2)*1000)/'root shoot biomass'!F3</f>
        <v>1.8028977203928163</v>
      </c>
    </row>
    <row r="3" spans="1:29" x14ac:dyDescent="0.25">
      <c r="A3" s="75"/>
      <c r="B3" s="20">
        <f>'root shoot biomass'!F4</f>
        <v>0.13220000000000001</v>
      </c>
      <c r="C3" s="18">
        <f>'Shoot C N Graph'!C3</f>
        <v>40.378155848700004</v>
      </c>
      <c r="D3" s="20">
        <f t="shared" ref="D3:D13" si="1">(C3/100)*B3</f>
        <v>5.3379922031981407E-2</v>
      </c>
      <c r="E3" s="18">
        <f>'Shoot C N Graph'!E3</f>
        <v>2.4610759999999998</v>
      </c>
      <c r="F3" s="19">
        <f t="shared" ref="F3:F13" si="2">(E3/100)*B3</f>
        <v>3.2535424720000002E-3</v>
      </c>
      <c r="G3" s="1">
        <f>'root shoot biomass'!C4</f>
        <v>7.9100000000000004E-2</v>
      </c>
      <c r="H3" s="18">
        <f>'Root C N Graph'!C3</f>
        <v>38.383455134800002</v>
      </c>
      <c r="I3" s="20">
        <f t="shared" ref="I3:I13" si="3">(H3/100)*G3</f>
        <v>3.0361313011626805E-2</v>
      </c>
      <c r="J3" s="18">
        <f>'Root C N Graph'!E3</f>
        <v>1.810514</v>
      </c>
      <c r="K3" s="19">
        <f t="shared" ref="K3:K13" si="4">(J3/100)*G3</f>
        <v>1.4321165739999999E-3</v>
      </c>
      <c r="L3" s="20">
        <f t="shared" ref="L3:L13" si="5">D3+I3</f>
        <v>8.3741235043608211E-2</v>
      </c>
      <c r="M3" s="19">
        <f t="shared" ref="M3:M13" si="6">F3+K3</f>
        <v>4.6856590459999998E-3</v>
      </c>
      <c r="N3" s="68">
        <f t="shared" ref="N3:N13" si="7">M3*1000000</f>
        <v>4685.6590459999998</v>
      </c>
      <c r="O3" s="69"/>
      <c r="P3" s="69"/>
      <c r="Q3" s="67"/>
      <c r="S3" s="23">
        <f t="shared" si="0"/>
        <v>0.69436176214687395</v>
      </c>
      <c r="T3" s="23">
        <f>(M3/14*1000)/('root shoot biomass'!C4)</f>
        <v>4.2312254343507307</v>
      </c>
      <c r="U3" s="8">
        <f>'Shoot C N Graph'!F3-(-1.76)</f>
        <v>5.2351188306412277</v>
      </c>
      <c r="V3" s="8">
        <f>'Root C N Graph'!F3-(-1.76)</f>
        <v>4.01028853913507</v>
      </c>
      <c r="W3" s="8">
        <f t="shared" ref="W3:W13" si="8">(U3+V3)</f>
        <v>9.2454073697762986</v>
      </c>
      <c r="X3" s="23">
        <f t="shared" ref="X3:X13" si="9">ABS(U3-V3)/15</f>
        <v>8.165535276707718E-2</v>
      </c>
      <c r="Y3" s="33">
        <f t="shared" ref="Y3:Y13" si="10">1-(S3*X3)</f>
        <v>0.94330164536392769</v>
      </c>
      <c r="Z3" s="8">
        <f>('Root C N Graph'!F3+'Shoot C N Graph'!F3)-3.21</f>
        <v>2.5154073697762982</v>
      </c>
      <c r="AA3" s="23">
        <f t="shared" ref="AA3:AA13" si="11">Z3/(-15*Y3)</f>
        <v>-0.1777732769532662</v>
      </c>
      <c r="AB3">
        <f>(M3*Y3*1000)/'root shoot biomass'!C4</f>
        <v>55.878506797802423</v>
      </c>
      <c r="AC3">
        <f>(M3*(1-Y3)*1000)/'root shoot biomass'!F4</f>
        <v>2.0096002896658716</v>
      </c>
    </row>
    <row r="4" spans="1:29" x14ac:dyDescent="0.25">
      <c r="A4" s="75"/>
      <c r="B4" s="20">
        <f>'root shoot biomass'!F5</f>
        <v>0.11459999999999999</v>
      </c>
      <c r="C4" s="18">
        <f>'Shoot C N Graph'!C4</f>
        <v>40.357759162500003</v>
      </c>
      <c r="D4" s="20">
        <f t="shared" si="1"/>
        <v>4.6249992000224997E-2</v>
      </c>
      <c r="E4" s="18">
        <f>'Shoot C N Graph'!E4</f>
        <v>2.5755180000000002</v>
      </c>
      <c r="F4" s="19">
        <f t="shared" si="2"/>
        <v>2.9515436280000001E-3</v>
      </c>
      <c r="G4" s="1">
        <f>'root shoot biomass'!C5</f>
        <v>6.6299999999999998E-2</v>
      </c>
      <c r="H4" s="18">
        <f>'Root C N Graph'!C4</f>
        <v>37.527777083700002</v>
      </c>
      <c r="I4" s="20">
        <f t="shared" si="3"/>
        <v>2.48809162064931E-2</v>
      </c>
      <c r="J4" s="18">
        <f>'Root C N Graph'!E4</f>
        <v>2.0196339999999999</v>
      </c>
      <c r="K4" s="19">
        <f t="shared" si="4"/>
        <v>1.339017342E-3</v>
      </c>
      <c r="L4" s="20">
        <f t="shared" si="5"/>
        <v>7.1130908206718094E-2</v>
      </c>
      <c r="M4" s="19">
        <f t="shared" si="6"/>
        <v>4.2905609700000001E-3</v>
      </c>
      <c r="N4" s="68">
        <f t="shared" si="7"/>
        <v>4290.5609700000005</v>
      </c>
      <c r="O4" s="69"/>
      <c r="P4" s="69"/>
      <c r="Q4" s="67"/>
      <c r="S4" s="23">
        <f t="shared" si="0"/>
        <v>0.68791555431503404</v>
      </c>
      <c r="T4" s="23">
        <f>(M4/14*1000)/('root shoot biomass'!C5)</f>
        <v>4.6224531027795734</v>
      </c>
      <c r="U4" s="8">
        <f>'Shoot C N Graph'!F4-(-1.76)</f>
        <v>5.2614114345346445</v>
      </c>
      <c r="V4" s="8">
        <f>'Root C N Graph'!F4-(-1.76)</f>
        <v>4.3533579436046148</v>
      </c>
      <c r="W4" s="8">
        <f t="shared" si="8"/>
        <v>9.6147693781392594</v>
      </c>
      <c r="X4" s="23">
        <f t="shared" si="9"/>
        <v>6.0536899395335318E-2</v>
      </c>
      <c r="Y4" s="33">
        <f t="shared" si="10"/>
        <v>0.95835572529594448</v>
      </c>
      <c r="Z4" s="8">
        <f>('Root C N Graph'!F4+'Shoot C N Graph'!F4)-3.21</f>
        <v>2.8847693781392598</v>
      </c>
      <c r="AA4" s="23">
        <f t="shared" si="11"/>
        <v>-0.20067492003893303</v>
      </c>
      <c r="AB4">
        <f>(M4*Y4*1000)/'root shoot biomass'!C5</f>
        <v>62.019361543451311</v>
      </c>
      <c r="AC4">
        <f>(M4*(1-Y4)*1000)/'root shoot biomass'!F5</f>
        <v>1.5591387405687513</v>
      </c>
    </row>
    <row r="5" spans="1:29" x14ac:dyDescent="0.25">
      <c r="A5" s="75"/>
      <c r="B5" s="20">
        <f>'root shoot biomass'!F6</f>
        <v>0.1069</v>
      </c>
      <c r="C5" s="18">
        <f>'Shoot C N Graph'!C5</f>
        <v>40.3813674871</v>
      </c>
      <c r="D5" s="20">
        <f t="shared" si="1"/>
        <v>4.31676818437099E-2</v>
      </c>
      <c r="E5" s="18">
        <f>'Shoot C N Graph'!E5</f>
        <v>2.87094</v>
      </c>
      <c r="F5" s="19">
        <f t="shared" si="2"/>
        <v>3.0690348599999996E-3</v>
      </c>
      <c r="G5" s="1">
        <f>'root shoot biomass'!C6</f>
        <v>7.0699999999999999E-2</v>
      </c>
      <c r="H5" s="18">
        <f>'Root C N Graph'!C5</f>
        <v>37.488680950900005</v>
      </c>
      <c r="I5" s="20">
        <f t="shared" si="3"/>
        <v>2.6504497432286302E-2</v>
      </c>
      <c r="J5" s="18">
        <f>'Root C N Graph'!E5</f>
        <v>2.1030220000000002</v>
      </c>
      <c r="K5" s="19">
        <f t="shared" si="4"/>
        <v>1.4868365540000002E-3</v>
      </c>
      <c r="L5" s="20">
        <f t="shared" si="5"/>
        <v>6.9672179275996199E-2</v>
      </c>
      <c r="M5" s="19">
        <f t="shared" si="6"/>
        <v>4.5558714139999996E-3</v>
      </c>
      <c r="N5" s="68">
        <f t="shared" si="7"/>
        <v>4555.8714139999993</v>
      </c>
      <c r="O5" s="69"/>
      <c r="P5" s="69"/>
      <c r="Q5" s="67"/>
      <c r="S5" s="23">
        <f t="shared" si="0"/>
        <v>0.67364387207439302</v>
      </c>
      <c r="T5" s="23">
        <f>(M5/14*1000)/('root shoot biomass'!C6)</f>
        <v>4.6028201798343096</v>
      </c>
      <c r="U5" s="8">
        <f>'Shoot C N Graph'!F5-(-1.76)</f>
        <v>4.9368444020111992</v>
      </c>
      <c r="V5" s="8">
        <f>'Root C N Graph'!F5-(-1.76)</f>
        <v>4.7164173730887029</v>
      </c>
      <c r="W5" s="8">
        <f t="shared" si="8"/>
        <v>9.653261775099903</v>
      </c>
      <c r="X5" s="23">
        <f t="shared" si="9"/>
        <v>1.4695135261499756E-2</v>
      </c>
      <c r="Y5" s="33">
        <f t="shared" si="10"/>
        <v>0.9901007121817863</v>
      </c>
      <c r="Z5" s="8">
        <f>('Root C N Graph'!F5+'Shoot C N Graph'!F5)-3.21</f>
        <v>2.9232617750999026</v>
      </c>
      <c r="AA5" s="23">
        <f t="shared" si="11"/>
        <v>-0.19683262110835853</v>
      </c>
      <c r="AB5">
        <f>(M5*Y5*1000)/'root shoot biomass'!C6</f>
        <v>63.801577533381071</v>
      </c>
      <c r="AC5">
        <f>(M5*(1-Y5)*1000)/'root shoot biomass'!F6</f>
        <v>0.42188851627650342</v>
      </c>
    </row>
    <row r="6" spans="1:29" x14ac:dyDescent="0.25">
      <c r="A6" s="75"/>
      <c r="B6" s="20">
        <f>'root shoot biomass'!F7</f>
        <v>0.13070000000000001</v>
      </c>
      <c r="C6" s="18">
        <f>'Shoot C N Graph'!C6</f>
        <v>40.296186529400003</v>
      </c>
      <c r="D6" s="20">
        <f t="shared" si="1"/>
        <v>5.2667115793925807E-2</v>
      </c>
      <c r="E6" s="18">
        <f>'Shoot C N Graph'!E6</f>
        <v>2.5183089999999999</v>
      </c>
      <c r="F6" s="19">
        <f t="shared" si="2"/>
        <v>3.2914298630000003E-3</v>
      </c>
      <c r="G6" s="1">
        <f>'root shoot biomass'!C7</f>
        <v>9.2100000000000001E-2</v>
      </c>
      <c r="H6" s="18">
        <f>'Root C N Graph'!C6</f>
        <v>38.196730955200003</v>
      </c>
      <c r="I6" s="20">
        <f t="shared" si="3"/>
        <v>3.5179189209739205E-2</v>
      </c>
      <c r="J6" s="18">
        <f>'Root C N Graph'!E6</f>
        <v>1.8155410000000001</v>
      </c>
      <c r="K6" s="19">
        <f t="shared" si="4"/>
        <v>1.6721132610000001E-3</v>
      </c>
      <c r="L6" s="20">
        <f t="shared" si="5"/>
        <v>8.7846305003665012E-2</v>
      </c>
      <c r="M6" s="19">
        <f t="shared" si="6"/>
        <v>4.9635431240000003E-3</v>
      </c>
      <c r="N6" s="68">
        <f t="shared" si="7"/>
        <v>4963.5431240000007</v>
      </c>
      <c r="O6" s="69"/>
      <c r="P6" s="69"/>
      <c r="Q6" s="67"/>
      <c r="S6" s="23">
        <f t="shared" si="0"/>
        <v>0.66312103688292645</v>
      </c>
      <c r="T6" s="23">
        <f>(M6/14*1000)/('root shoot biomass'!C7)</f>
        <v>3.8494983123933615</v>
      </c>
      <c r="U6" s="8">
        <f>'Shoot C N Graph'!F6-(-1.76)</f>
        <v>4.8667341753246163</v>
      </c>
      <c r="V6" s="8">
        <f>'Root C N Graph'!F6-(-1.76)</f>
        <v>3.9369346478320377</v>
      </c>
      <c r="W6" s="8">
        <f t="shared" si="8"/>
        <v>8.803668823156654</v>
      </c>
      <c r="X6" s="23">
        <f t="shared" si="9"/>
        <v>6.1986635166171901E-2</v>
      </c>
      <c r="Y6" s="33">
        <f t="shared" si="10"/>
        <v>0.95889535821572447</v>
      </c>
      <c r="Z6" s="8">
        <f>('Root C N Graph'!F6+'Shoot C N Graph'!F6)-3.21</f>
        <v>2.0736688231566545</v>
      </c>
      <c r="AA6" s="23">
        <f t="shared" si="11"/>
        <v>-0.14417067204046521</v>
      </c>
      <c r="AB6">
        <f>(M6*Y6*1000)/'root shoot biomass'!C7</f>
        <v>51.677724884985629</v>
      </c>
      <c r="AC6">
        <f>(M6*(1-Y6)*1000)/'root shoot biomass'!F7</f>
        <v>1.5610150121868698</v>
      </c>
    </row>
    <row r="7" spans="1:29" x14ac:dyDescent="0.25">
      <c r="A7" s="75"/>
      <c r="B7" s="20">
        <f>'root shoot biomass'!F8</f>
        <v>0.1094</v>
      </c>
      <c r="C7" s="18">
        <f>'Shoot C N Graph'!C7</f>
        <v>40.228413208300005</v>
      </c>
      <c r="D7" s="20">
        <f t="shared" si="1"/>
        <v>4.4009884049880203E-2</v>
      </c>
      <c r="E7" s="18">
        <f>'Shoot C N Graph'!E7</f>
        <v>2.8015590000000001</v>
      </c>
      <c r="F7" s="19">
        <f t="shared" si="2"/>
        <v>3.0649055459999997E-3</v>
      </c>
      <c r="G7" s="1">
        <f>'root shoot biomass'!C8</f>
        <v>7.0499999999999993E-2</v>
      </c>
      <c r="H7" s="18">
        <f>'Root C N Graph'!C7</f>
        <v>37.564231961900006</v>
      </c>
      <c r="I7" s="20">
        <f t="shared" si="3"/>
        <v>2.6482783533139504E-2</v>
      </c>
      <c r="J7" s="18">
        <f>'Root C N Graph'!E7</f>
        <v>2.1402000000000001</v>
      </c>
      <c r="K7" s="19">
        <f t="shared" si="4"/>
        <v>1.5088409999999999E-3</v>
      </c>
      <c r="L7" s="20">
        <f t="shared" si="5"/>
        <v>7.0492667583019711E-2</v>
      </c>
      <c r="M7" s="19">
        <f t="shared" si="6"/>
        <v>4.5737465459999996E-3</v>
      </c>
      <c r="N7" s="68">
        <f t="shared" si="7"/>
        <v>4573.7465459999994</v>
      </c>
      <c r="O7" s="70">
        <f>AVERAGE(N2:N7)</f>
        <v>4607.3872343333323</v>
      </c>
      <c r="P7" s="69">
        <f>STDEV(N2:N7)/SQRT(6)</f>
        <v>89.104924115330533</v>
      </c>
      <c r="Q7" s="67"/>
      <c r="S7" s="23">
        <f t="shared" si="0"/>
        <v>0.67010830512251129</v>
      </c>
      <c r="T7" s="23">
        <f>(M7/14*1000)/('root shoot biomass'!C8)</f>
        <v>4.633988395136778</v>
      </c>
      <c r="U7" s="8">
        <f>'Shoot C N Graph'!F7-(-1.76)</f>
        <v>4.7452217955981144</v>
      </c>
      <c r="V7" s="8">
        <f>'Root C N Graph'!F7-(-1.76)</f>
        <v>5.0190799744738905</v>
      </c>
      <c r="W7" s="8">
        <f t="shared" si="8"/>
        <v>9.7643017700720058</v>
      </c>
      <c r="X7" s="23">
        <f t="shared" si="9"/>
        <v>1.8257211925051742E-2</v>
      </c>
      <c r="Y7" s="33">
        <f t="shared" si="10"/>
        <v>0.98776569066064113</v>
      </c>
      <c r="Z7" s="8">
        <f>('Root C N Graph'!F7+'Shoot C N Graph'!F7)-3.21</f>
        <v>3.0343017700720045</v>
      </c>
      <c r="AA7" s="23">
        <f t="shared" si="11"/>
        <v>-0.20479227673535894</v>
      </c>
      <c r="AB7">
        <f>(M7*Y7*1000)/'root shoot biomass'!C8</f>
        <v>64.082126466899467</v>
      </c>
      <c r="AC7">
        <f>(M7*(1-Y7)*1000)/'root shoot biomass'!F8</f>
        <v>0.51148656383535818</v>
      </c>
    </row>
    <row r="8" spans="1:29" x14ac:dyDescent="0.25">
      <c r="A8" s="75" t="s">
        <v>1</v>
      </c>
      <c r="B8" s="20">
        <f>'root shoot biomass'!F9</f>
        <v>0.11020000000000001</v>
      </c>
      <c r="C8" s="18">
        <f>'Shoot C N Graph'!C8</f>
        <v>40.180834966200003</v>
      </c>
      <c r="D8" s="20">
        <f t="shared" si="1"/>
        <v>4.4279280132752404E-2</v>
      </c>
      <c r="E8" s="18">
        <f>'Shoot C N Graph'!E8</f>
        <v>2.6140211203999999</v>
      </c>
      <c r="F8" s="19">
        <f t="shared" si="2"/>
        <v>2.8806512746807999E-3</v>
      </c>
      <c r="G8" s="1">
        <f>'root shoot biomass'!C9</f>
        <v>7.6799999999999993E-2</v>
      </c>
      <c r="H8" s="18">
        <f>'Root C N Graph'!C8</f>
        <v>37.258670232300005</v>
      </c>
      <c r="I8" s="20">
        <f t="shared" si="3"/>
        <v>2.8614658738406403E-2</v>
      </c>
      <c r="J8" s="18">
        <f>'Root C N Graph'!E8</f>
        <v>1.9219543236500001</v>
      </c>
      <c r="K8" s="19">
        <f t="shared" si="4"/>
        <v>1.4760609205632001E-3</v>
      </c>
      <c r="L8" s="20">
        <f t="shared" si="5"/>
        <v>7.2893938871158803E-2</v>
      </c>
      <c r="M8" s="19">
        <f t="shared" si="6"/>
        <v>4.3567121952440002E-3</v>
      </c>
      <c r="N8" s="68">
        <f t="shared" si="7"/>
        <v>4356.7121952440002</v>
      </c>
      <c r="P8" s="69"/>
      <c r="Q8" s="67"/>
      <c r="S8" s="23">
        <f t="shared" si="0"/>
        <v>0.66119843257616595</v>
      </c>
      <c r="T8" s="23">
        <f>(M8/14*1000)/('root shoot biomass'!C9)</f>
        <v>4.0520016696837802</v>
      </c>
      <c r="U8" s="8">
        <f>'Shoot C N Graph'!F8-(-1.76)</f>
        <v>4.9509001922225702</v>
      </c>
      <c r="V8" s="8">
        <f>'Root C N Graph'!F8-(-1.76)</f>
        <v>5.1791792357270854</v>
      </c>
      <c r="W8" s="8">
        <f t="shared" si="8"/>
        <v>10.130079427949656</v>
      </c>
      <c r="X8" s="23">
        <f t="shared" si="9"/>
        <v>1.5218602900301016E-2</v>
      </c>
      <c r="Y8" s="33">
        <f t="shared" si="10"/>
        <v>0.98993748361632183</v>
      </c>
      <c r="Z8" s="8">
        <f>('Root C N Graph'!F8+'Shoot C N Graph'!F8)-3.21</f>
        <v>3.400079427949656</v>
      </c>
      <c r="AA8" s="23">
        <f t="shared" si="11"/>
        <v>-0.2289760369869614</v>
      </c>
      <c r="AB8">
        <f>(M8*Y8*1000)/'root shoot biomass'!C9</f>
        <v>56.157196710942543</v>
      </c>
      <c r="AC8">
        <f>(M8*(1-Y8)*1000)/'root shoot biomass'!F9</f>
        <v>0.39781749404367717</v>
      </c>
    </row>
    <row r="9" spans="1:29" x14ac:dyDescent="0.25">
      <c r="A9" s="75"/>
      <c r="B9" s="20">
        <f>'root shoot biomass'!F10</f>
        <v>0.11990000000000001</v>
      </c>
      <c r="C9" s="18">
        <f>'Shoot C N Graph'!C9</f>
        <v>39.916462606399996</v>
      </c>
      <c r="D9" s="20">
        <f t="shared" si="1"/>
        <v>4.7859838665073595E-2</v>
      </c>
      <c r="E9" s="18">
        <f>'Shoot C N Graph'!E9</f>
        <v>2.5793421642999999</v>
      </c>
      <c r="F9" s="19">
        <f t="shared" si="2"/>
        <v>3.0926312549956997E-3</v>
      </c>
      <c r="G9" s="1">
        <f>'root shoot biomass'!C10</f>
        <v>6.8699999999999997E-2</v>
      </c>
      <c r="H9" s="18">
        <f>'Root C N Graph'!C9</f>
        <v>37.210031921400002</v>
      </c>
      <c r="I9" s="20">
        <f t="shared" si="3"/>
        <v>2.55632919300018E-2</v>
      </c>
      <c r="J9" s="18">
        <f>'Root C N Graph'!E9</f>
        <v>1.9628254815999999</v>
      </c>
      <c r="K9" s="19">
        <f t="shared" si="4"/>
        <v>1.3484611058591999E-3</v>
      </c>
      <c r="L9" s="20">
        <f t="shared" si="5"/>
        <v>7.3423130595075395E-2</v>
      </c>
      <c r="M9" s="19">
        <f t="shared" si="6"/>
        <v>4.4410923608548996E-3</v>
      </c>
      <c r="N9" s="68">
        <f t="shared" si="7"/>
        <v>4441.0923608548992</v>
      </c>
      <c r="P9" s="69"/>
      <c r="Q9" s="67"/>
      <c r="S9" s="23">
        <f t="shared" si="0"/>
        <v>0.69636724564772967</v>
      </c>
      <c r="T9" s="23">
        <f>(M9/14*1000)/('root shoot biomass'!C10)</f>
        <v>4.6174801007017052</v>
      </c>
      <c r="U9" s="8">
        <f>'Shoot C N Graph'!F9-(-1.76)</f>
        <v>4.6780944612150268</v>
      </c>
      <c r="V9" s="8">
        <f>'Root C N Graph'!F9-(-1.76)</f>
        <v>4.495626527877322</v>
      </c>
      <c r="W9" s="8">
        <f t="shared" si="8"/>
        <v>9.1737209890923488</v>
      </c>
      <c r="X9" s="23">
        <f t="shared" si="9"/>
        <v>1.2164528889180322E-2</v>
      </c>
      <c r="Y9" s="33">
        <f t="shared" si="10"/>
        <v>0.99152902052283931</v>
      </c>
      <c r="Z9" s="8">
        <f>('Root C N Graph'!F9+'Shoot C N Graph'!F9)-3.21</f>
        <v>2.4437209890923484</v>
      </c>
      <c r="AA9" s="23">
        <f t="shared" si="11"/>
        <v>-0.16430657019020042</v>
      </c>
      <c r="AB9">
        <f>(M9*Y9*1000)/'root shoot biomass'!C10</f>
        <v>64.097117301454475</v>
      </c>
      <c r="AC9">
        <f>(M9*(1-Y9)*1000)/'root shoot biomass'!F10</f>
        <v>0.31376482272708062</v>
      </c>
    </row>
    <row r="10" spans="1:29" x14ac:dyDescent="0.25">
      <c r="A10" s="75"/>
      <c r="B10" s="20">
        <f>'root shoot biomass'!F11</f>
        <v>0.105</v>
      </c>
      <c r="C10" s="18">
        <f>'Shoot C N Graph'!C10</f>
        <v>40.092336038400006</v>
      </c>
      <c r="D10" s="20">
        <f t="shared" si="1"/>
        <v>4.2096952840320008E-2</v>
      </c>
      <c r="E10" s="18">
        <f>'Shoot C N Graph'!E10</f>
        <v>2.8044781614000001</v>
      </c>
      <c r="F10" s="19">
        <f t="shared" si="2"/>
        <v>2.9447020694700001E-3</v>
      </c>
      <c r="G10" s="1">
        <f>'root shoot biomass'!C11</f>
        <v>6.8000000000000005E-2</v>
      </c>
      <c r="H10" s="18">
        <f>'Root C N Graph'!C10</f>
        <v>37.269873026400006</v>
      </c>
      <c r="I10" s="20">
        <f t="shared" si="3"/>
        <v>2.5343513657952007E-2</v>
      </c>
      <c r="J10" s="18">
        <f>'Root C N Graph'!E10</f>
        <v>2.3359633335999996</v>
      </c>
      <c r="K10" s="19">
        <f t="shared" si="4"/>
        <v>1.5884550668479999E-3</v>
      </c>
      <c r="L10" s="20">
        <f t="shared" si="5"/>
        <v>6.7440466498272011E-2</v>
      </c>
      <c r="M10" s="19">
        <f t="shared" si="6"/>
        <v>4.5331571363179998E-3</v>
      </c>
      <c r="N10" s="68">
        <f t="shared" si="7"/>
        <v>4533.1571363180001</v>
      </c>
      <c r="P10" s="69"/>
      <c r="Q10" s="67"/>
      <c r="S10" s="23">
        <f t="shared" si="0"/>
        <v>0.64959188065159323</v>
      </c>
      <c r="T10" s="23">
        <f>(M10/14*1000)/('root shoot biomass'!C11)</f>
        <v>4.7617196810063023</v>
      </c>
      <c r="U10" s="8">
        <f>'Shoot C N Graph'!F10-(-1.76)</f>
        <v>4.9689612052287506</v>
      </c>
      <c r="V10" s="8">
        <f>'Root C N Graph'!F10-(-1.76)</f>
        <v>5.2518784797894753</v>
      </c>
      <c r="W10" s="8">
        <f t="shared" si="8"/>
        <v>10.220839685018227</v>
      </c>
      <c r="X10" s="23">
        <f t="shared" si="9"/>
        <v>1.8861151637381647E-2</v>
      </c>
      <c r="Y10" s="33">
        <f t="shared" si="10"/>
        <v>0.98774794903661833</v>
      </c>
      <c r="Z10" s="8">
        <f>('Root C N Graph'!F10+'Shoot C N Graph'!F10)-3.21</f>
        <v>3.4908396850182255</v>
      </c>
      <c r="AA10" s="23">
        <f t="shared" si="11"/>
        <v>-0.23560934335005548</v>
      </c>
      <c r="AB10">
        <f>(M10*Y10*1000)/'root shoot biomass'!C11</f>
        <v>65.847303883217847</v>
      </c>
      <c r="AC10">
        <f>(M10*(1-Y10)*1000)/'root shoot biomass'!F11</f>
        <v>0.52895687865890884</v>
      </c>
    </row>
    <row r="11" spans="1:29" x14ac:dyDescent="0.25">
      <c r="A11" s="75"/>
      <c r="B11" s="20">
        <f>'root shoot biomass'!F12</f>
        <v>0.1032</v>
      </c>
      <c r="C11" s="18">
        <f>'Shoot C N Graph'!C11</f>
        <v>39.949770909400002</v>
      </c>
      <c r="D11" s="20">
        <f t="shared" si="1"/>
        <v>4.1228163578500801E-2</v>
      </c>
      <c r="E11" s="18">
        <f>'Shoot C N Graph'!E11</f>
        <v>2.8058526353000004</v>
      </c>
      <c r="F11" s="19">
        <f t="shared" si="2"/>
        <v>2.8956399196296005E-3</v>
      </c>
      <c r="G11" s="1">
        <f>'root shoot biomass'!C12</f>
        <v>7.22E-2</v>
      </c>
      <c r="H11" s="18">
        <f>'Root C N Graph'!C11</f>
        <v>37.064552877600001</v>
      </c>
      <c r="I11" s="20">
        <f t="shared" si="3"/>
        <v>2.67606071776272E-2</v>
      </c>
      <c r="J11" s="18">
        <f>'Root C N Graph'!E11</f>
        <v>2.0585781401999999</v>
      </c>
      <c r="K11" s="19">
        <f t="shared" si="4"/>
        <v>1.4862934172244001E-3</v>
      </c>
      <c r="L11" s="20">
        <f t="shared" si="5"/>
        <v>6.7988770756127997E-2</v>
      </c>
      <c r="M11" s="19">
        <f t="shared" si="6"/>
        <v>4.3819333368540006E-3</v>
      </c>
      <c r="N11" s="68">
        <f t="shared" si="7"/>
        <v>4381.933336854001</v>
      </c>
      <c r="P11" s="69"/>
      <c r="Q11" s="67"/>
      <c r="S11" s="23">
        <f t="shared" si="0"/>
        <v>0.66081332074953902</v>
      </c>
      <c r="T11" s="23">
        <f>(M11/14*1000)/('root shoot biomass'!C12)</f>
        <v>4.3351141045251289</v>
      </c>
      <c r="U11" s="8">
        <f>'Shoot C N Graph'!F11-(-1.76)</f>
        <v>4.5745418765836536</v>
      </c>
      <c r="V11" s="8">
        <f>'Root C N Graph'!F11-(-1.76)</f>
        <v>5.1620398506137617</v>
      </c>
      <c r="W11" s="8">
        <f t="shared" si="8"/>
        <v>9.7365817271974144</v>
      </c>
      <c r="X11" s="23">
        <f t="shared" si="9"/>
        <v>3.9166531602007205E-2</v>
      </c>
      <c r="Y11" s="33">
        <f t="shared" si="10"/>
        <v>0.9741182341898359</v>
      </c>
      <c r="Z11" s="8">
        <f>('Root C N Graph'!F11+'Shoot C N Graph'!F11)-3.21</f>
        <v>3.0065817271974149</v>
      </c>
      <c r="AA11" s="23">
        <f t="shared" si="11"/>
        <v>-0.20576432590840871</v>
      </c>
      <c r="AB11">
        <f>(M11*Y11*1000)/'root shoot biomass'!C12</f>
        <v>59.120791751160588</v>
      </c>
      <c r="AC11">
        <f>(M11*(1-Y11)*1000)/'root shoot biomass'!F12</f>
        <v>1.0989551591105251</v>
      </c>
    </row>
    <row r="12" spans="1:29" x14ac:dyDescent="0.25">
      <c r="A12" s="75"/>
      <c r="B12" s="20">
        <f>'root shoot biomass'!F13</f>
        <v>8.9800000000000005E-2</v>
      </c>
      <c r="C12" s="18">
        <f>'Shoot C N Graph'!C12</f>
        <v>40.136441204600004</v>
      </c>
      <c r="D12" s="20">
        <f t="shared" si="1"/>
        <v>3.6042524201730805E-2</v>
      </c>
      <c r="E12" s="18">
        <f>'Shoot C N Graph'!E12</f>
        <v>2.9073405160000001</v>
      </c>
      <c r="F12" s="19">
        <f t="shared" si="2"/>
        <v>2.6107917833680001E-3</v>
      </c>
      <c r="G12" s="1">
        <f>'root shoot biomass'!C13</f>
        <v>5.8999999999999997E-2</v>
      </c>
      <c r="H12" s="18">
        <f>'Root C N Graph'!C12</f>
        <v>36.752513345400004</v>
      </c>
      <c r="I12" s="20">
        <f t="shared" si="3"/>
        <v>2.1683982873786003E-2</v>
      </c>
      <c r="J12" s="18">
        <f>'Root C N Graph'!E12</f>
        <v>2.3867996797999997</v>
      </c>
      <c r="K12" s="19">
        <f t="shared" si="4"/>
        <v>1.4082118110819999E-3</v>
      </c>
      <c r="L12" s="20">
        <f t="shared" si="5"/>
        <v>5.7726507075516811E-2</v>
      </c>
      <c r="M12" s="19">
        <f t="shared" si="6"/>
        <v>4.0190035944499998E-3</v>
      </c>
      <c r="N12" s="68">
        <f t="shared" si="7"/>
        <v>4019.0035944499996</v>
      </c>
      <c r="P12" s="69"/>
      <c r="Q12" s="67"/>
      <c r="S12" s="23">
        <f t="shared" si="0"/>
        <v>0.64961170648698729</v>
      </c>
      <c r="T12" s="23">
        <f>(M12/14*1000)/('root shoot biomass'!C13)</f>
        <v>4.8656217850484254</v>
      </c>
      <c r="U12" s="8">
        <f>'Shoot C N Graph'!F12-(-1.76)</f>
        <v>5.3726828337591099</v>
      </c>
      <c r="V12" s="8">
        <f>'Root C N Graph'!F12-(-1.76)</f>
        <v>5.2799611765810637</v>
      </c>
      <c r="W12" s="8">
        <f t="shared" si="8"/>
        <v>10.652644010340174</v>
      </c>
      <c r="X12" s="23">
        <f t="shared" si="9"/>
        <v>6.1814438118697503E-3</v>
      </c>
      <c r="Y12" s="33">
        <f t="shared" si="10"/>
        <v>0.99598446173681787</v>
      </c>
      <c r="Z12" s="8">
        <f>('Root C N Graph'!F12+'Shoot C N Graph'!F12)-3.21</f>
        <v>3.9226440103401741</v>
      </c>
      <c r="AA12" s="23">
        <f t="shared" si="11"/>
        <v>-0.26256393622177521</v>
      </c>
      <c r="AB12">
        <f>(M12*Y12*1000)/'root shoot biomass'!C13</f>
        <v>67.845171724349484</v>
      </c>
      <c r="AC12">
        <f>(M12*(1-Y12)*1000)/'root shoot biomass'!F13</f>
        <v>0.17971562041626368</v>
      </c>
    </row>
    <row r="13" spans="1:29" x14ac:dyDescent="0.25">
      <c r="A13" s="75"/>
      <c r="B13" s="20">
        <f>'root shoot biomass'!F14</f>
        <v>0.12</v>
      </c>
      <c r="C13" s="18">
        <f>'Shoot C N Graph'!C13</f>
        <v>40.362930674799998</v>
      </c>
      <c r="D13" s="20">
        <f t="shared" si="1"/>
        <v>4.8435516809759993E-2</v>
      </c>
      <c r="E13" s="18">
        <f>'Shoot C N Graph'!E13</f>
        <v>2.5980445024000001</v>
      </c>
      <c r="F13" s="19">
        <f t="shared" si="2"/>
        <v>3.1176534028799999E-3</v>
      </c>
      <c r="G13" s="1">
        <f>'root shoot biomass'!C14</f>
        <v>8.1799999999999998E-2</v>
      </c>
      <c r="H13" s="18">
        <f>'Root C N Graph'!C13</f>
        <v>37.545998908199998</v>
      </c>
      <c r="I13" s="20">
        <f t="shared" si="3"/>
        <v>3.0712627106907597E-2</v>
      </c>
      <c r="J13" s="18">
        <f>'Root C N Graph'!E13</f>
        <v>1.8441793999</v>
      </c>
      <c r="K13" s="19">
        <f t="shared" si="4"/>
        <v>1.5085387491181998E-3</v>
      </c>
      <c r="L13" s="20">
        <f t="shared" si="5"/>
        <v>7.9148143916667593E-2</v>
      </c>
      <c r="M13" s="19">
        <f t="shared" si="6"/>
        <v>4.6261921519981999E-3</v>
      </c>
      <c r="N13" s="68">
        <f t="shared" si="7"/>
        <v>4626.1921519981997</v>
      </c>
      <c r="O13" s="70">
        <f>AVERAGE(N8:N13)</f>
        <v>4393.0151292865157</v>
      </c>
      <c r="P13" s="69">
        <f>STDEV(N8:N13)/SQRT(6)</f>
        <v>85.175908875917273</v>
      </c>
      <c r="Q13" s="67"/>
      <c r="S13" s="23">
        <f t="shared" si="0"/>
        <v>0.67391351254905962</v>
      </c>
      <c r="T13" s="23">
        <f>(M13/14*1000)/('root shoot biomass'!C14)</f>
        <v>4.0396368773997553</v>
      </c>
      <c r="U13" s="8">
        <f>'Shoot C N Graph'!F13-(-1.76)</f>
        <v>4.9861592578421883</v>
      </c>
      <c r="V13" s="8">
        <f>'Root C N Graph'!F13-(-1.76)</f>
        <v>4.809115320049286</v>
      </c>
      <c r="W13" s="8">
        <f t="shared" si="8"/>
        <v>9.7952745778914743</v>
      </c>
      <c r="X13" s="23">
        <f t="shared" si="9"/>
        <v>1.1802929186193486E-2</v>
      </c>
      <c r="Y13" s="33">
        <f t="shared" si="10"/>
        <v>0.99204584653376449</v>
      </c>
      <c r="Z13" s="8">
        <f>('Root C N Graph'!F13+'Shoot C N Graph'!F13)-3.21</f>
        <v>3.0652745778914747</v>
      </c>
      <c r="AA13" s="23">
        <f t="shared" si="11"/>
        <v>-0.20599011551745172</v>
      </c>
      <c r="AB13">
        <f>(M13*Y13*1000)/'root shoot biomass'!C14</f>
        <v>56.105069800206756</v>
      </c>
      <c r="AC13">
        <f>(M13*(1-Y13)*1000)/'root shoot biomass'!F14</f>
        <v>0.30664535284406685</v>
      </c>
    </row>
    <row r="16" spans="1:29" x14ac:dyDescent="0.25">
      <c r="R16" t="s">
        <v>0</v>
      </c>
      <c r="S16" s="23">
        <f t="shared" ref="S16:AC16" si="12">AVERAGE(S2:S7)</f>
        <v>0.67629615457048431</v>
      </c>
      <c r="T16" s="23">
        <f t="shared" si="12"/>
        <v>4.2679279734534168</v>
      </c>
      <c r="U16" s="23">
        <f t="shared" si="12"/>
        <v>5.0382484379074164</v>
      </c>
      <c r="V16" s="23">
        <f t="shared" si="12"/>
        <v>4.3584162701124383</v>
      </c>
      <c r="W16" s="23">
        <f t="shared" si="12"/>
        <v>9.3966647080198555</v>
      </c>
      <c r="X16" s="66">
        <f t="shared" si="12"/>
        <v>5.1407881828015804E-2</v>
      </c>
      <c r="Y16" s="23">
        <f t="shared" si="12"/>
        <v>0.9651225556420181</v>
      </c>
      <c r="Z16" s="23">
        <f t="shared" si="12"/>
        <v>2.6666647080198547</v>
      </c>
      <c r="AA16" s="23">
        <f t="shared" si="12"/>
        <v>-0.18400942186242578</v>
      </c>
      <c r="AB16" s="23">
        <f t="shared" si="12"/>
        <v>57.726178572232307</v>
      </c>
      <c r="AC16" s="66">
        <f t="shared" si="12"/>
        <v>1.3110044738210285</v>
      </c>
    </row>
    <row r="17" spans="18:29" x14ac:dyDescent="0.25">
      <c r="R17" t="s">
        <v>1</v>
      </c>
      <c r="S17" s="23">
        <f>AVERAGE(S8:S13)</f>
        <v>0.6652493497768458</v>
      </c>
      <c r="T17" s="23">
        <f t="shared" ref="T17:AC17" si="13">AVERAGE(T8:T13)</f>
        <v>4.4452623697275158</v>
      </c>
      <c r="U17" s="23">
        <f t="shared" si="13"/>
        <v>4.9218899711418844</v>
      </c>
      <c r="V17" s="23">
        <f t="shared" si="13"/>
        <v>5.0296334317729992</v>
      </c>
      <c r="W17" s="23">
        <f t="shared" si="13"/>
        <v>9.9515234029148836</v>
      </c>
      <c r="X17" s="66">
        <f t="shared" si="13"/>
        <v>1.7232531337822234E-2</v>
      </c>
      <c r="Y17" s="23">
        <f t="shared" si="13"/>
        <v>0.98856049927269962</v>
      </c>
      <c r="Z17" s="23">
        <f t="shared" si="13"/>
        <v>3.2215234029148827</v>
      </c>
      <c r="AA17" s="23">
        <f t="shared" si="13"/>
        <v>-0.21720172136247548</v>
      </c>
      <c r="AB17" s="23">
        <f t="shared" si="13"/>
        <v>61.528775195221954</v>
      </c>
      <c r="AC17" s="66">
        <f t="shared" si="13"/>
        <v>0.47097588796675377</v>
      </c>
    </row>
    <row r="18" spans="18:29" x14ac:dyDescent="0.25">
      <c r="X18" t="s">
        <v>92</v>
      </c>
      <c r="AC18" t="s">
        <v>92</v>
      </c>
    </row>
    <row r="19" spans="18:29" x14ac:dyDescent="0.25">
      <c r="R19" t="s">
        <v>3</v>
      </c>
      <c r="S19" s="23">
        <f t="shared" ref="S19:AC19" si="14">STDEV(S2:S7)/SQRT(6)</f>
        <v>4.9635659891232552E-3</v>
      </c>
      <c r="T19" s="23">
        <f t="shared" si="14"/>
        <v>0.17403891664948642</v>
      </c>
      <c r="U19" s="23">
        <f t="shared" si="14"/>
        <v>8.8584119966495026E-2</v>
      </c>
      <c r="V19" s="23">
        <f t="shared" si="14"/>
        <v>0.17540820770599611</v>
      </c>
      <c r="W19" s="23">
        <f t="shared" si="14"/>
        <v>0.14522538729404913</v>
      </c>
      <c r="X19" s="23">
        <f t="shared" si="14"/>
        <v>1.1479382350563824E-2</v>
      </c>
      <c r="Y19" s="23">
        <f t="shared" si="14"/>
        <v>7.8768493359760317E-3</v>
      </c>
      <c r="Z19" s="23">
        <f t="shared" si="14"/>
        <v>0.14522538729404982</v>
      </c>
      <c r="AA19" s="23">
        <f t="shared" si="14"/>
        <v>9.1610184121960168E-3</v>
      </c>
      <c r="AB19" s="23">
        <f t="shared" si="14"/>
        <v>2.6688222922748035</v>
      </c>
      <c r="AC19" s="23">
        <f t="shared" si="14"/>
        <v>0.27591224679327764</v>
      </c>
    </row>
    <row r="20" spans="18:29" x14ac:dyDescent="0.25">
      <c r="S20" s="23">
        <f>STDEV(S8:S13)/SQRT(6)</f>
        <v>7.2322695164140421E-3</v>
      </c>
      <c r="T20" s="23">
        <f t="shared" ref="T20:AC20" si="15">STDEV(T8:T13)/SQRT(6)</f>
        <v>0.14581093618389954</v>
      </c>
      <c r="U20" s="23">
        <f t="shared" si="15"/>
        <v>0.11408899883554939</v>
      </c>
      <c r="V20" s="23">
        <f t="shared" si="15"/>
        <v>0.1272456756862469</v>
      </c>
      <c r="W20" s="23">
        <f t="shared" si="15"/>
        <v>0.20587810586754043</v>
      </c>
      <c r="X20" s="23">
        <f t="shared" si="15"/>
        <v>4.7085045158434162E-3</v>
      </c>
      <c r="Y20" s="23">
        <f t="shared" si="15"/>
        <v>3.0941359973548953E-3</v>
      </c>
      <c r="Z20" s="23">
        <f t="shared" si="15"/>
        <v>0.20587810586753899</v>
      </c>
      <c r="AA20" s="23">
        <f t="shared" si="15"/>
        <v>1.3649928852731126E-2</v>
      </c>
      <c r="AB20" s="23">
        <f t="shared" si="15"/>
        <v>2.0753454026452949</v>
      </c>
      <c r="AC20" s="23">
        <f t="shared" si="15"/>
        <v>0.13411739858924523</v>
      </c>
    </row>
    <row r="23" spans="18:29" x14ac:dyDescent="0.25">
      <c r="X23" t="s">
        <v>93</v>
      </c>
    </row>
  </sheetData>
  <mergeCells count="2">
    <mergeCell ref="A2:A7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0"/>
  <sheetViews>
    <sheetView zoomScale="70" zoomScaleNormal="70" workbookViewId="0">
      <selection activeCell="AD4" sqref="AD4"/>
    </sheetView>
  </sheetViews>
  <sheetFormatPr defaultRowHeight="15" x14ac:dyDescent="0.25"/>
  <sheetData>
    <row r="2" spans="3:7" x14ac:dyDescent="0.25">
      <c r="D2" t="s">
        <v>55</v>
      </c>
    </row>
    <row r="3" spans="3:7" x14ac:dyDescent="0.25">
      <c r="C3" s="2"/>
      <c r="D3" s="21" t="s">
        <v>9</v>
      </c>
      <c r="E3" s="21" t="s">
        <v>10</v>
      </c>
      <c r="F3" t="s">
        <v>52</v>
      </c>
    </row>
    <row r="4" spans="3:7" x14ac:dyDescent="0.25">
      <c r="C4" s="22" t="e">
        <f>#REF!</f>
        <v>#REF!</v>
      </c>
      <c r="D4" s="24">
        <f>'Root C N Graph'!S5</f>
        <v>2.598416270112438</v>
      </c>
      <c r="E4" s="24">
        <f>'Shoot C N Graph'!S5</f>
        <v>3.2782484379074162</v>
      </c>
      <c r="F4" s="24">
        <f>'whole plant N15 ugN15'!G4</f>
        <v>3.0604063887853727</v>
      </c>
      <c r="G4">
        <v>3.21</v>
      </c>
    </row>
    <row r="5" spans="3:7" x14ac:dyDescent="0.25">
      <c r="C5" s="22" t="e">
        <f>#REF!</f>
        <v>#REF!</v>
      </c>
      <c r="D5" s="24">
        <f>'Root C N Graph'!S6</f>
        <v>3.2696334317729989</v>
      </c>
      <c r="E5" s="24">
        <f>'Shoot C N Graph'!S6</f>
        <v>3.1618899711418833</v>
      </c>
      <c r="F5" s="24">
        <f>'whole plant N15 ugN15'!G5</f>
        <v>3.200244276896385</v>
      </c>
      <c r="G5" s="24">
        <v>3.21</v>
      </c>
    </row>
    <row r="6" spans="3:7" x14ac:dyDescent="0.25">
      <c r="D6" s="24"/>
      <c r="E6" s="24"/>
      <c r="F6" s="24"/>
    </row>
    <row r="7" spans="3:7" x14ac:dyDescent="0.25">
      <c r="C7" s="15" t="s">
        <v>3</v>
      </c>
      <c r="D7" s="24">
        <f>'Root C N Graph'!S11</f>
        <v>0.17540820770599688</v>
      </c>
      <c r="E7" s="24">
        <f>'Shoot C N Graph'!S11</f>
        <v>8.8584119966495067E-2</v>
      </c>
      <c r="F7" s="24">
        <f>'whole plant N15 ugN15'!G7</f>
        <v>5.773622873996969E-2</v>
      </c>
      <c r="G7">
        <v>0.25</v>
      </c>
    </row>
    <row r="8" spans="3:7" x14ac:dyDescent="0.25">
      <c r="D8" s="24">
        <f>'Root C N Graph'!S12</f>
        <v>0.12724567568624701</v>
      </c>
      <c r="E8" s="24">
        <f>'Shoot C N Graph'!S12</f>
        <v>0.11408899883554946</v>
      </c>
      <c r="F8" s="24">
        <f>'whole plant N15 ugN15'!G8</f>
        <v>0.10170690223056116</v>
      </c>
      <c r="G8">
        <v>0.25</v>
      </c>
    </row>
    <row r="10" spans="3:7" x14ac:dyDescent="0.25">
      <c r="D10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root shoot length</vt:lpstr>
      <vt:lpstr>root shoot biomass</vt:lpstr>
      <vt:lpstr>root C N data</vt:lpstr>
      <vt:lpstr>shoot C N data</vt:lpstr>
      <vt:lpstr>Root C N Graph</vt:lpstr>
      <vt:lpstr>Shoot C N Graph</vt:lpstr>
      <vt:lpstr>whole plant N15 ugN15</vt:lpstr>
      <vt:lpstr>Total C N</vt:lpstr>
      <vt:lpstr>delN15 graph</vt:lpstr>
      <vt:lpstr>total N root shoot plant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Rico, Cyren</dc:creator>
  <cp:lastModifiedBy>Rico, Cyren</cp:lastModifiedBy>
  <cp:lastPrinted>2016-11-28T21:58:04Z</cp:lastPrinted>
  <dcterms:created xsi:type="dcterms:W3CDTF">2016-08-02T16:08:56Z</dcterms:created>
  <dcterms:modified xsi:type="dcterms:W3CDTF">2018-09-07T14:48:52Z</dcterms:modified>
</cp:coreProperties>
</file>