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4.xml" ContentType="application/vnd.openxmlformats-officedocument.themeOverrid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heme/themeOverride5.xml" ContentType="application/vnd.openxmlformats-officedocument.themeOverrid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theme/themeOverride6.xml" ContentType="application/vnd.openxmlformats-officedocument.themeOverrid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3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theme/themeOverride7.xml" ContentType="application/vnd.openxmlformats-officedocument.themeOverrid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theme/themeOverride8.xml" ContentType="application/vnd.openxmlformats-officedocument.themeOverride+xml"/>
  <Override PartName="/xl/drawings/drawing4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theme/themeOverride9.xml" ContentType="application/vnd.openxmlformats-officedocument.themeOverrid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theme/themeOverride10.xml" ContentType="application/vnd.openxmlformats-officedocument.themeOverrid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theme/themeOverride11.xml" ContentType="application/vnd.openxmlformats-officedocument.themeOverrid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theme/themeOverride12.xml" ContentType="application/vnd.openxmlformats-officedocument.themeOverrid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theme/themeOverride13.xml" ContentType="application/vnd.openxmlformats-officedocument.themeOverrid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theme/themeOverride14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mr5740\Desktop\N15\Data for N15\Data Repository CeO2xN\"/>
    </mc:Choice>
  </mc:AlternateContent>
  <bookViews>
    <workbookView xWindow="0" yWindow="0" windowWidth="20490" windowHeight="7620" tabRatio="772" activeTab="1"/>
  </bookViews>
  <sheets>
    <sheet name="root shoot length" sheetId="51" r:id="rId1"/>
    <sheet name="root shoot biomass" sheetId="50" r:id="rId2"/>
    <sheet name="root C N data" sheetId="44" r:id="rId3"/>
    <sheet name="shoot C N data" sheetId="20" r:id="rId4"/>
    <sheet name="Root C N Graph" sheetId="46" r:id="rId5"/>
    <sheet name="Shoot C N Graph" sheetId="36" r:id="rId6"/>
    <sheet name="Total C N" sheetId="47" r:id="rId7"/>
    <sheet name="whole plant N15 ugN15" sheetId="48" r:id="rId8"/>
    <sheet name="delN15 graph" sheetId="49" r:id="rId9"/>
    <sheet name="total N root shoot plant" sheetId="52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97" i="52" l="1"/>
  <c r="AF97" i="52"/>
  <c r="AE97" i="52"/>
  <c r="F97" i="52"/>
  <c r="E97" i="52"/>
  <c r="D97" i="52"/>
  <c r="AG96" i="52"/>
  <c r="AF96" i="52"/>
  <c r="AE96" i="52"/>
  <c r="F96" i="52"/>
  <c r="E96" i="52"/>
  <c r="D96" i="52"/>
  <c r="AG94" i="52"/>
  <c r="AF94" i="52"/>
  <c r="AE94" i="52"/>
  <c r="F94" i="52"/>
  <c r="E94" i="52"/>
  <c r="D94" i="52"/>
  <c r="AG93" i="52"/>
  <c r="AF93" i="52"/>
  <c r="AE93" i="52"/>
  <c r="F93" i="52"/>
  <c r="E93" i="52"/>
  <c r="D93" i="52"/>
  <c r="N13" i="47" l="1"/>
  <c r="N12" i="47"/>
  <c r="N11" i="47"/>
  <c r="N10" i="47"/>
  <c r="P13" i="47" s="1"/>
  <c r="N9" i="47"/>
  <c r="N8" i="47"/>
  <c r="O13" i="47" l="1"/>
  <c r="Z8" i="47" l="1"/>
  <c r="Z9" i="47"/>
  <c r="Z10" i="47"/>
  <c r="Z11" i="47"/>
  <c r="Z12" i="47"/>
  <c r="Z13" i="47"/>
  <c r="U8" i="47"/>
  <c r="U9" i="47"/>
  <c r="U10" i="47"/>
  <c r="U11" i="47"/>
  <c r="U12" i="47"/>
  <c r="U13" i="47"/>
  <c r="V8" i="47"/>
  <c r="V9" i="47"/>
  <c r="V10" i="47"/>
  <c r="V11" i="47"/>
  <c r="V12" i="47"/>
  <c r="V13" i="47"/>
  <c r="V20" i="47" l="1"/>
  <c r="X12" i="47"/>
  <c r="X8" i="47"/>
  <c r="V17" i="47"/>
  <c r="Z20" i="47"/>
  <c r="Z17" i="47"/>
  <c r="W13" i="47"/>
  <c r="X13" i="47"/>
  <c r="X11" i="47"/>
  <c r="U20" i="47"/>
  <c r="X10" i="47"/>
  <c r="U17" i="47"/>
  <c r="W9" i="47"/>
  <c r="X9" i="47"/>
  <c r="W12" i="47"/>
  <c r="W8" i="47"/>
  <c r="W10" i="47"/>
  <c r="W11" i="47"/>
  <c r="L2" i="36"/>
  <c r="L3" i="36"/>
  <c r="L4" i="36"/>
  <c r="L5" i="36"/>
  <c r="L6" i="36"/>
  <c r="L7" i="36"/>
  <c r="L8" i="36"/>
  <c r="L9" i="36"/>
  <c r="L10" i="36"/>
  <c r="L11" i="36"/>
  <c r="L12" i="36"/>
  <c r="L13" i="36"/>
  <c r="L2" i="46"/>
  <c r="L3" i="46"/>
  <c r="L4" i="46"/>
  <c r="L5" i="46"/>
  <c r="L6" i="46"/>
  <c r="L7" i="46"/>
  <c r="L8" i="46"/>
  <c r="L9" i="46"/>
  <c r="L10" i="46"/>
  <c r="L11" i="46"/>
  <c r="L12" i="46"/>
  <c r="L13" i="46"/>
  <c r="L14" i="50"/>
  <c r="I14" i="50"/>
  <c r="H14" i="50"/>
  <c r="G14" i="50"/>
  <c r="E14" i="50"/>
  <c r="D14" i="50"/>
  <c r="L13" i="50"/>
  <c r="I13" i="50"/>
  <c r="L12" i="50"/>
  <c r="I12" i="50"/>
  <c r="L11" i="50"/>
  <c r="I11" i="50"/>
  <c r="L10" i="50"/>
  <c r="I10" i="50"/>
  <c r="L9" i="50"/>
  <c r="N14" i="50" s="1"/>
  <c r="I9" i="50"/>
  <c r="J14" i="50" s="1"/>
  <c r="L8" i="50"/>
  <c r="I8" i="50"/>
  <c r="H8" i="50"/>
  <c r="G8" i="50"/>
  <c r="E8" i="50"/>
  <c r="D8" i="50"/>
  <c r="L7" i="50"/>
  <c r="I7" i="50"/>
  <c r="L6" i="50"/>
  <c r="I6" i="50"/>
  <c r="L5" i="50"/>
  <c r="I5" i="50"/>
  <c r="L4" i="50"/>
  <c r="I4" i="50"/>
  <c r="L3" i="50"/>
  <c r="N8" i="50" s="1"/>
  <c r="I3" i="50"/>
  <c r="J8" i="50" s="1"/>
  <c r="M15" i="51"/>
  <c r="J15" i="51"/>
  <c r="E15" i="51"/>
  <c r="J14" i="51"/>
  <c r="E14" i="51"/>
  <c r="M14" i="51" s="1"/>
  <c r="J13" i="51"/>
  <c r="E13" i="51"/>
  <c r="M13" i="51" s="1"/>
  <c r="M12" i="51"/>
  <c r="J12" i="51"/>
  <c r="E12" i="51"/>
  <c r="J11" i="51"/>
  <c r="M11" i="51" s="1"/>
  <c r="E11" i="51"/>
  <c r="J10" i="51"/>
  <c r="K15" i="51" s="1"/>
  <c r="E10" i="51"/>
  <c r="M10" i="51" s="1"/>
  <c r="M9" i="51"/>
  <c r="J9" i="51"/>
  <c r="E9" i="51"/>
  <c r="J8" i="51"/>
  <c r="E8" i="51"/>
  <c r="M8" i="51" s="1"/>
  <c r="J7" i="51"/>
  <c r="E7" i="51"/>
  <c r="M7" i="51" s="1"/>
  <c r="M6" i="51"/>
  <c r="J6" i="51"/>
  <c r="E6" i="51"/>
  <c r="J5" i="51"/>
  <c r="M5" i="51" s="1"/>
  <c r="E5" i="51"/>
  <c r="J4" i="51"/>
  <c r="K9" i="51" s="1"/>
  <c r="E4" i="51"/>
  <c r="M4" i="51" s="1"/>
  <c r="X17" i="47" l="1"/>
  <c r="X20" i="47"/>
  <c r="W17" i="47"/>
  <c r="W20" i="47"/>
  <c r="K8" i="50"/>
  <c r="K14" i="50"/>
  <c r="M8" i="50"/>
  <c r="M14" i="50"/>
  <c r="O9" i="51"/>
  <c r="N9" i="51"/>
  <c r="O15" i="51"/>
  <c r="N15" i="51"/>
  <c r="F9" i="51"/>
  <c r="F15" i="51"/>
  <c r="L9" i="51"/>
  <c r="L15" i="51"/>
  <c r="G9" i="51"/>
  <c r="G15" i="51"/>
  <c r="V12" i="36"/>
  <c r="V6" i="36"/>
  <c r="V12" i="46"/>
  <c r="V6" i="46"/>
  <c r="U4" i="46" l="1"/>
  <c r="U4" i="36"/>
  <c r="K13" i="36"/>
  <c r="H13" i="36" s="1"/>
  <c r="J13" i="36"/>
  <c r="K12" i="36"/>
  <c r="H12" i="36" s="1"/>
  <c r="J12" i="36"/>
  <c r="K11" i="36"/>
  <c r="H11" i="36" s="1"/>
  <c r="J11" i="36"/>
  <c r="K10" i="36"/>
  <c r="H10" i="36" s="1"/>
  <c r="J10" i="36"/>
  <c r="K9" i="36"/>
  <c r="H9" i="36" s="1"/>
  <c r="J9" i="36"/>
  <c r="K8" i="36"/>
  <c r="H8" i="36" s="1"/>
  <c r="J8" i="36"/>
  <c r="K13" i="46"/>
  <c r="H13" i="46" s="1"/>
  <c r="J13" i="46"/>
  <c r="K12" i="46"/>
  <c r="H12" i="46" s="1"/>
  <c r="J12" i="46"/>
  <c r="K11" i="46"/>
  <c r="H11" i="46" s="1"/>
  <c r="J11" i="46"/>
  <c r="K10" i="46"/>
  <c r="H10" i="46" s="1"/>
  <c r="J10" i="46"/>
  <c r="K9" i="46"/>
  <c r="H9" i="46" s="1"/>
  <c r="J9" i="46"/>
  <c r="K8" i="46"/>
  <c r="H8" i="46" s="1"/>
  <c r="J8" i="46"/>
  <c r="D10" i="48" l="1"/>
  <c r="D9" i="48"/>
  <c r="D11" i="48"/>
  <c r="U12" i="46"/>
  <c r="D8" i="48"/>
  <c r="D12" i="48"/>
  <c r="U6" i="36"/>
  <c r="D13" i="48"/>
  <c r="U12" i="36"/>
  <c r="U6" i="46"/>
  <c r="H5" i="48" l="1"/>
  <c r="H8" i="48"/>
  <c r="G2" i="47"/>
  <c r="G3" i="47"/>
  <c r="G4" i="47"/>
  <c r="G5" i="47"/>
  <c r="G6" i="47"/>
  <c r="G7" i="47"/>
  <c r="G8" i="47"/>
  <c r="G9" i="47"/>
  <c r="G10" i="47"/>
  <c r="G11" i="47"/>
  <c r="G12" i="47"/>
  <c r="G13" i="47"/>
  <c r="B2" i="47"/>
  <c r="B3" i="47"/>
  <c r="B4" i="47"/>
  <c r="B5" i="47"/>
  <c r="B6" i="47"/>
  <c r="B7" i="47"/>
  <c r="B8" i="47"/>
  <c r="B9" i="47"/>
  <c r="B10" i="47"/>
  <c r="B11" i="47"/>
  <c r="B12" i="47"/>
  <c r="B13" i="47"/>
  <c r="C8" i="20" l="1"/>
  <c r="D8" i="20"/>
  <c r="E8" i="20"/>
  <c r="F8" i="20"/>
  <c r="G8" i="20"/>
  <c r="C9" i="20"/>
  <c r="D9" i="20"/>
  <c r="E9" i="20"/>
  <c r="F9" i="20"/>
  <c r="G9" i="20"/>
  <c r="C10" i="20"/>
  <c r="D10" i="20"/>
  <c r="E10" i="20"/>
  <c r="F10" i="20"/>
  <c r="G10" i="20"/>
  <c r="C11" i="20"/>
  <c r="D11" i="20"/>
  <c r="E11" i="20"/>
  <c r="F11" i="20"/>
  <c r="G11" i="20"/>
  <c r="C12" i="20"/>
  <c r="D12" i="20"/>
  <c r="E12" i="20"/>
  <c r="F12" i="20"/>
  <c r="G12" i="20"/>
  <c r="C13" i="20"/>
  <c r="D13" i="20"/>
  <c r="E13" i="20"/>
  <c r="F13" i="20"/>
  <c r="G13" i="20"/>
  <c r="C8" i="44"/>
  <c r="D8" i="44"/>
  <c r="E8" i="44"/>
  <c r="F8" i="44"/>
  <c r="G8" i="44"/>
  <c r="C9" i="44"/>
  <c r="D9" i="44"/>
  <c r="E9" i="44"/>
  <c r="F9" i="44"/>
  <c r="G9" i="44"/>
  <c r="C10" i="44"/>
  <c r="D10" i="44"/>
  <c r="E10" i="44"/>
  <c r="F10" i="44"/>
  <c r="G10" i="44"/>
  <c r="C11" i="44"/>
  <c r="D11" i="44"/>
  <c r="E11" i="44"/>
  <c r="F11" i="44"/>
  <c r="G11" i="44"/>
  <c r="C12" i="44"/>
  <c r="D12" i="44"/>
  <c r="E12" i="44"/>
  <c r="F12" i="44"/>
  <c r="G12" i="44"/>
  <c r="C13" i="44"/>
  <c r="D13" i="44"/>
  <c r="E13" i="44"/>
  <c r="F13" i="44"/>
  <c r="G13" i="44"/>
  <c r="C2" i="20" l="1"/>
  <c r="D2" i="20"/>
  <c r="E2" i="20"/>
  <c r="F2" i="20"/>
  <c r="G2" i="20"/>
  <c r="C3" i="20"/>
  <c r="D3" i="20"/>
  <c r="E3" i="20"/>
  <c r="F3" i="20"/>
  <c r="G3" i="20"/>
  <c r="C4" i="20"/>
  <c r="D4" i="20"/>
  <c r="E4" i="20"/>
  <c r="F4" i="20"/>
  <c r="G4" i="20"/>
  <c r="C5" i="20"/>
  <c r="D5" i="20"/>
  <c r="E5" i="20"/>
  <c r="F5" i="20"/>
  <c r="G5" i="20"/>
  <c r="C6" i="20"/>
  <c r="D6" i="20"/>
  <c r="E6" i="20"/>
  <c r="F6" i="20"/>
  <c r="G6" i="20"/>
  <c r="C7" i="20"/>
  <c r="D7" i="20"/>
  <c r="E7" i="20"/>
  <c r="F7" i="20"/>
  <c r="G7" i="20"/>
  <c r="C2" i="44"/>
  <c r="D2" i="44"/>
  <c r="E2" i="44"/>
  <c r="F2" i="44"/>
  <c r="G2" i="44"/>
  <c r="C3" i="44"/>
  <c r="D3" i="44"/>
  <c r="E3" i="44"/>
  <c r="F3" i="44"/>
  <c r="G3" i="44"/>
  <c r="C4" i="44"/>
  <c r="D4" i="44"/>
  <c r="E4" i="44"/>
  <c r="F4" i="44"/>
  <c r="G4" i="44"/>
  <c r="C5" i="44"/>
  <c r="D5" i="44"/>
  <c r="E5" i="44"/>
  <c r="F5" i="44"/>
  <c r="G5" i="44"/>
  <c r="C6" i="44"/>
  <c r="D6" i="44"/>
  <c r="E6" i="44"/>
  <c r="F6" i="44"/>
  <c r="G6" i="44"/>
  <c r="C7" i="44"/>
  <c r="D7" i="44"/>
  <c r="E7" i="44"/>
  <c r="F7" i="44"/>
  <c r="G7" i="44"/>
  <c r="C5" i="49" l="1"/>
  <c r="C4" i="49"/>
  <c r="F11" i="36" l="1"/>
  <c r="B13" i="48" l="1"/>
  <c r="B12" i="48"/>
  <c r="B11" i="48"/>
  <c r="B10" i="48"/>
  <c r="B9" i="48"/>
  <c r="B8" i="48"/>
  <c r="B7" i="48"/>
  <c r="B6" i="48"/>
  <c r="B5" i="48"/>
  <c r="B4" i="48"/>
  <c r="B3" i="48"/>
  <c r="B2" i="48"/>
  <c r="F9" i="36" l="1"/>
  <c r="F10" i="36"/>
  <c r="F12" i="36" l="1"/>
  <c r="F13" i="36"/>
  <c r="D2" i="46" l="1"/>
  <c r="E2" i="46"/>
  <c r="F2" i="46"/>
  <c r="G2" i="46"/>
  <c r="D3" i="46"/>
  <c r="E3" i="46"/>
  <c r="F3" i="46"/>
  <c r="G3" i="46"/>
  <c r="D4" i="46"/>
  <c r="E4" i="46"/>
  <c r="F4" i="46"/>
  <c r="G4" i="46"/>
  <c r="D5" i="46"/>
  <c r="E5" i="46"/>
  <c r="F5" i="46"/>
  <c r="G5" i="46"/>
  <c r="D6" i="46"/>
  <c r="E6" i="46"/>
  <c r="F6" i="46"/>
  <c r="G6" i="46"/>
  <c r="D7" i="46"/>
  <c r="E7" i="46"/>
  <c r="F7" i="46"/>
  <c r="G7" i="46"/>
  <c r="D8" i="46"/>
  <c r="E8" i="46"/>
  <c r="F8" i="46"/>
  <c r="G8" i="46"/>
  <c r="D9" i="46"/>
  <c r="E9" i="46"/>
  <c r="J9" i="47" s="1"/>
  <c r="K9" i="47" s="1"/>
  <c r="F9" i="46"/>
  <c r="G9" i="46"/>
  <c r="D10" i="46"/>
  <c r="E10" i="46"/>
  <c r="J10" i="47" s="1"/>
  <c r="K10" i="47" s="1"/>
  <c r="F10" i="46"/>
  <c r="G10" i="46"/>
  <c r="D11" i="46"/>
  <c r="E11" i="46"/>
  <c r="J11" i="47" s="1"/>
  <c r="K11" i="47" s="1"/>
  <c r="F11" i="46"/>
  <c r="G11" i="46"/>
  <c r="D12" i="46"/>
  <c r="E12" i="46"/>
  <c r="J12" i="47" s="1"/>
  <c r="K12" i="47" s="1"/>
  <c r="F12" i="46"/>
  <c r="G12" i="46"/>
  <c r="D13" i="46"/>
  <c r="E13" i="46"/>
  <c r="J13" i="47" s="1"/>
  <c r="K13" i="47" s="1"/>
  <c r="F13" i="46"/>
  <c r="G13" i="46"/>
  <c r="C3" i="46"/>
  <c r="C4" i="46"/>
  <c r="H4" i="47" s="1"/>
  <c r="I4" i="47" s="1"/>
  <c r="C5" i="46"/>
  <c r="H5" i="47" s="1"/>
  <c r="I5" i="47" s="1"/>
  <c r="C6" i="46"/>
  <c r="H6" i="47" s="1"/>
  <c r="I6" i="47" s="1"/>
  <c r="C7" i="46"/>
  <c r="H7" i="47" s="1"/>
  <c r="I7" i="47" s="1"/>
  <c r="C8" i="46"/>
  <c r="C9" i="46"/>
  <c r="H9" i="47" s="1"/>
  <c r="I9" i="47" s="1"/>
  <c r="C10" i="46"/>
  <c r="H10" i="47" s="1"/>
  <c r="I10" i="47" s="1"/>
  <c r="C11" i="46"/>
  <c r="H11" i="47" s="1"/>
  <c r="I11" i="47" s="1"/>
  <c r="C12" i="46"/>
  <c r="H12" i="47" s="1"/>
  <c r="I12" i="47" s="1"/>
  <c r="C13" i="46"/>
  <c r="H13" i="47" s="1"/>
  <c r="I13" i="47" s="1"/>
  <c r="C2" i="46"/>
  <c r="H2" i="47" s="1"/>
  <c r="I2" i="47" s="1"/>
  <c r="B13" i="46"/>
  <c r="O12" i="46"/>
  <c r="B12" i="46"/>
  <c r="O11" i="46"/>
  <c r="B11" i="46"/>
  <c r="B10" i="46"/>
  <c r="B9" i="46"/>
  <c r="B8" i="46"/>
  <c r="B7" i="46"/>
  <c r="B6" i="46"/>
  <c r="B5" i="46"/>
  <c r="T4" i="46"/>
  <c r="S4" i="46"/>
  <c r="R4" i="46"/>
  <c r="Q4" i="46"/>
  <c r="P4" i="46"/>
  <c r="B4" i="46"/>
  <c r="B3" i="46"/>
  <c r="B2" i="46"/>
  <c r="V6" i="47" l="1"/>
  <c r="J6" i="46"/>
  <c r="K6" i="46" s="1"/>
  <c r="H6" i="46" s="1"/>
  <c r="V5" i="47"/>
  <c r="J5" i="46"/>
  <c r="V4" i="47"/>
  <c r="J4" i="46"/>
  <c r="K4" i="46" s="1"/>
  <c r="H4" i="46" s="1"/>
  <c r="V2" i="47"/>
  <c r="J2" i="46"/>
  <c r="J7" i="47"/>
  <c r="K7" i="47" s="1"/>
  <c r="J6" i="47"/>
  <c r="K6" i="47" s="1"/>
  <c r="J5" i="47"/>
  <c r="K5" i="47" s="1"/>
  <c r="K5" i="46"/>
  <c r="H5" i="46" s="1"/>
  <c r="J4" i="47"/>
  <c r="K4" i="47" s="1"/>
  <c r="J3" i="47"/>
  <c r="K3" i="47" s="1"/>
  <c r="J2" i="47"/>
  <c r="K2" i="47" s="1"/>
  <c r="K2" i="46"/>
  <c r="V7" i="47"/>
  <c r="J7" i="46"/>
  <c r="K7" i="46" s="1"/>
  <c r="H7" i="46" s="1"/>
  <c r="V3" i="47"/>
  <c r="J3" i="46"/>
  <c r="K3" i="46" s="1"/>
  <c r="H3" i="46" s="1"/>
  <c r="Q11" i="46"/>
  <c r="Q12" i="46"/>
  <c r="Q6" i="46"/>
  <c r="S11" i="46"/>
  <c r="D7" i="49" s="1"/>
  <c r="S5" i="46"/>
  <c r="D4" i="49" s="1"/>
  <c r="R11" i="46"/>
  <c r="R12" i="46"/>
  <c r="T12" i="46"/>
  <c r="S6" i="46"/>
  <c r="D5" i="49" s="1"/>
  <c r="P6" i="46"/>
  <c r="H8" i="47"/>
  <c r="I8" i="47" s="1"/>
  <c r="R6" i="46"/>
  <c r="J8" i="47"/>
  <c r="K8" i="47" s="1"/>
  <c r="S12" i="46"/>
  <c r="D8" i="49" s="1"/>
  <c r="R5" i="46"/>
  <c r="T5" i="46"/>
  <c r="P5" i="46"/>
  <c r="H3" i="47"/>
  <c r="I3" i="47" s="1"/>
  <c r="T11" i="46"/>
  <c r="T6" i="46"/>
  <c r="P12" i="46"/>
  <c r="P11" i="46"/>
  <c r="Q5" i="46"/>
  <c r="H2" i="46" l="1"/>
  <c r="V11" i="46"/>
  <c r="V5" i="46"/>
  <c r="V19" i="47"/>
  <c r="V16" i="47"/>
  <c r="U5" i="46" l="1"/>
  <c r="U11" i="46"/>
  <c r="C3" i="36"/>
  <c r="D3" i="36"/>
  <c r="E3" i="36"/>
  <c r="F3" i="36"/>
  <c r="G3" i="36"/>
  <c r="C4" i="36"/>
  <c r="D4" i="36"/>
  <c r="E4" i="36"/>
  <c r="F4" i="36"/>
  <c r="G4" i="36"/>
  <c r="C5" i="36"/>
  <c r="C5" i="47" s="1"/>
  <c r="D5" i="47" s="1"/>
  <c r="D5" i="36"/>
  <c r="E5" i="36"/>
  <c r="F5" i="36"/>
  <c r="G5" i="36"/>
  <c r="C6" i="36"/>
  <c r="D6" i="36"/>
  <c r="E6" i="36"/>
  <c r="F6" i="36"/>
  <c r="G6" i="36"/>
  <c r="C7" i="36"/>
  <c r="D7" i="36"/>
  <c r="E7" i="36"/>
  <c r="F7" i="36"/>
  <c r="G7" i="36"/>
  <c r="C8" i="36"/>
  <c r="C8" i="47" s="1"/>
  <c r="D8" i="47" s="1"/>
  <c r="D8" i="36"/>
  <c r="E8" i="36"/>
  <c r="F8" i="36"/>
  <c r="G8" i="36"/>
  <c r="C9" i="36"/>
  <c r="D9" i="36"/>
  <c r="E9" i="36"/>
  <c r="E9" i="47" s="1"/>
  <c r="F9" i="47" s="1"/>
  <c r="G9" i="36"/>
  <c r="C10" i="36"/>
  <c r="D10" i="36"/>
  <c r="E10" i="36"/>
  <c r="G10" i="36"/>
  <c r="C11" i="36"/>
  <c r="D11" i="36"/>
  <c r="E11" i="36"/>
  <c r="G11" i="36"/>
  <c r="C12" i="36"/>
  <c r="D12" i="36"/>
  <c r="E12" i="36"/>
  <c r="G12" i="36"/>
  <c r="C13" i="36"/>
  <c r="D13" i="36"/>
  <c r="E13" i="36"/>
  <c r="G13" i="36"/>
  <c r="D2" i="36"/>
  <c r="E2" i="36"/>
  <c r="F2" i="36"/>
  <c r="G2" i="36"/>
  <c r="C2" i="36"/>
  <c r="B3" i="36"/>
  <c r="B4" i="36"/>
  <c r="B5" i="36"/>
  <c r="B6" i="36"/>
  <c r="B7" i="36"/>
  <c r="B8" i="36"/>
  <c r="B9" i="36"/>
  <c r="B10" i="36"/>
  <c r="B11" i="36"/>
  <c r="B12" i="36"/>
  <c r="B13" i="36"/>
  <c r="B2" i="36"/>
  <c r="O12" i="36"/>
  <c r="O11" i="36"/>
  <c r="T4" i="36"/>
  <c r="S4" i="36"/>
  <c r="R4" i="36"/>
  <c r="Q4" i="36"/>
  <c r="P4" i="36"/>
  <c r="U3" i="47" l="1"/>
  <c r="J3" i="36"/>
  <c r="K3" i="36" s="1"/>
  <c r="H3" i="36" s="1"/>
  <c r="Z3" i="47"/>
  <c r="U5" i="47"/>
  <c r="J5" i="36"/>
  <c r="K5" i="36" s="1"/>
  <c r="H5" i="36" s="1"/>
  <c r="Z5" i="47"/>
  <c r="U7" i="47"/>
  <c r="J7" i="36"/>
  <c r="K7" i="36" s="1"/>
  <c r="H7" i="36" s="1"/>
  <c r="Z7" i="47"/>
  <c r="U6" i="47"/>
  <c r="J6" i="36"/>
  <c r="K6" i="36" s="1"/>
  <c r="H6" i="36" s="1"/>
  <c r="Z6" i="47"/>
  <c r="U2" i="47"/>
  <c r="J2" i="36"/>
  <c r="K2" i="36" s="1"/>
  <c r="Z2" i="47"/>
  <c r="U4" i="47"/>
  <c r="J4" i="36"/>
  <c r="K4" i="36" s="1"/>
  <c r="H4" i="36" s="1"/>
  <c r="Z4" i="47"/>
  <c r="E12" i="47"/>
  <c r="F12" i="47" s="1"/>
  <c r="C9" i="47"/>
  <c r="D9" i="47" s="1"/>
  <c r="C13" i="47"/>
  <c r="D13" i="47" s="1"/>
  <c r="E11" i="47"/>
  <c r="F11" i="47" s="1"/>
  <c r="E10" i="47"/>
  <c r="F10" i="47" s="1"/>
  <c r="L8" i="47"/>
  <c r="C12" i="47"/>
  <c r="D12" i="47" s="1"/>
  <c r="M9" i="47"/>
  <c r="T9" i="47" s="1"/>
  <c r="C9" i="48"/>
  <c r="E13" i="47"/>
  <c r="F13" i="47" s="1"/>
  <c r="C11" i="47"/>
  <c r="D11" i="47" s="1"/>
  <c r="C10" i="47"/>
  <c r="D10" i="47" s="1"/>
  <c r="E8" i="47"/>
  <c r="F8" i="47" s="1"/>
  <c r="E7" i="47"/>
  <c r="F7" i="47" s="1"/>
  <c r="E6" i="47"/>
  <c r="F6" i="47" s="1"/>
  <c r="C4" i="47"/>
  <c r="D4" i="47" s="1"/>
  <c r="C7" i="47"/>
  <c r="D7" i="47" s="1"/>
  <c r="E5" i="47"/>
  <c r="F5" i="47" s="1"/>
  <c r="C3" i="47"/>
  <c r="D3" i="47" s="1"/>
  <c r="C2" i="47"/>
  <c r="D2" i="47" s="1"/>
  <c r="L5" i="47"/>
  <c r="E3" i="47"/>
  <c r="F3" i="47" s="1"/>
  <c r="E2" i="47"/>
  <c r="F2" i="47" s="1"/>
  <c r="C6" i="47"/>
  <c r="D6" i="47" s="1"/>
  <c r="E4" i="47"/>
  <c r="F4" i="47" s="1"/>
  <c r="S11" i="36"/>
  <c r="R6" i="36"/>
  <c r="S5" i="36"/>
  <c r="P6" i="36"/>
  <c r="R12" i="36"/>
  <c r="Q11" i="36"/>
  <c r="T11" i="36"/>
  <c r="S6" i="36"/>
  <c r="T6" i="36"/>
  <c r="Q12" i="36"/>
  <c r="P11" i="36"/>
  <c r="Q6" i="36"/>
  <c r="R11" i="36"/>
  <c r="P5" i="36"/>
  <c r="T5" i="36"/>
  <c r="S12" i="36"/>
  <c r="Q5" i="36"/>
  <c r="P12" i="36"/>
  <c r="T12" i="36"/>
  <c r="R5" i="36"/>
  <c r="H2" i="36" l="1"/>
  <c r="V5" i="36"/>
  <c r="V11" i="36"/>
  <c r="D3" i="48"/>
  <c r="D7" i="48"/>
  <c r="D6" i="48"/>
  <c r="D4" i="48"/>
  <c r="D5" i="48"/>
  <c r="Z16" i="47"/>
  <c r="Z19" i="47"/>
  <c r="W5" i="47"/>
  <c r="X5" i="47"/>
  <c r="X3" i="47"/>
  <c r="W3" i="47"/>
  <c r="X4" i="47"/>
  <c r="W4" i="47"/>
  <c r="W2" i="47"/>
  <c r="X2" i="47"/>
  <c r="U16" i="47"/>
  <c r="U19" i="47"/>
  <c r="X6" i="47"/>
  <c r="W6" i="47"/>
  <c r="X7" i="47"/>
  <c r="W7" i="47"/>
  <c r="C3" i="48"/>
  <c r="C5" i="48"/>
  <c r="S9" i="47"/>
  <c r="Y9" i="47" s="1"/>
  <c r="E5" i="49"/>
  <c r="E8" i="49"/>
  <c r="E7" i="49"/>
  <c r="E4" i="49"/>
  <c r="M8" i="47"/>
  <c r="T8" i="47" s="1"/>
  <c r="L10" i="47"/>
  <c r="M13" i="47"/>
  <c r="T13" i="47" s="1"/>
  <c r="C13" i="48"/>
  <c r="L9" i="47"/>
  <c r="C10" i="48"/>
  <c r="M10" i="47"/>
  <c r="T10" i="47" s="1"/>
  <c r="L11" i="47"/>
  <c r="C8" i="48"/>
  <c r="C12" i="48"/>
  <c r="M12" i="47"/>
  <c r="T12" i="47" s="1"/>
  <c r="L12" i="47"/>
  <c r="C11" i="48"/>
  <c r="M11" i="47"/>
  <c r="T11" i="47" s="1"/>
  <c r="L13" i="47"/>
  <c r="M4" i="47"/>
  <c r="M2" i="47"/>
  <c r="C2" i="48"/>
  <c r="M7" i="47"/>
  <c r="L2" i="47"/>
  <c r="C7" i="48"/>
  <c r="M5" i="47"/>
  <c r="L7" i="47"/>
  <c r="L4" i="47"/>
  <c r="M6" i="47"/>
  <c r="C6" i="48"/>
  <c r="L6" i="47"/>
  <c r="M3" i="47"/>
  <c r="C4" i="48"/>
  <c r="L3" i="47"/>
  <c r="T3" i="47" l="1"/>
  <c r="N3" i="47"/>
  <c r="T7" i="47"/>
  <c r="N7" i="47"/>
  <c r="T6" i="47"/>
  <c r="N6" i="47"/>
  <c r="T4" i="47"/>
  <c r="N4" i="47"/>
  <c r="T5" i="47"/>
  <c r="N5" i="47"/>
  <c r="T2" i="47"/>
  <c r="T19" i="47" s="1"/>
  <c r="N2" i="47"/>
  <c r="T17" i="47"/>
  <c r="T20" i="47"/>
  <c r="S3" i="47"/>
  <c r="Y3" i="47" s="1"/>
  <c r="AC3" i="47" s="1"/>
  <c r="X19" i="47"/>
  <c r="X16" i="47"/>
  <c r="S6" i="47"/>
  <c r="Y6" i="47" s="1"/>
  <c r="AA6" i="47" s="1"/>
  <c r="W19" i="47"/>
  <c r="W16" i="47"/>
  <c r="U5" i="36"/>
  <c r="U11" i="36"/>
  <c r="D2" i="48"/>
  <c r="AA3" i="47"/>
  <c r="AB3" i="47"/>
  <c r="AA9" i="47"/>
  <c r="AB9" i="47"/>
  <c r="AC9" i="47"/>
  <c r="S10" i="47"/>
  <c r="Y10" i="47" s="1"/>
  <c r="S7" i="47"/>
  <c r="Y7" i="47" s="1"/>
  <c r="S13" i="47"/>
  <c r="Y13" i="47" s="1"/>
  <c r="S4" i="47"/>
  <c r="Y4" i="47" s="1"/>
  <c r="S2" i="47"/>
  <c r="S5" i="47"/>
  <c r="Y5" i="47" s="1"/>
  <c r="S11" i="47"/>
  <c r="Y11" i="47" s="1"/>
  <c r="S12" i="47"/>
  <c r="Y12" i="47" s="1"/>
  <c r="S8" i="47"/>
  <c r="G5" i="48"/>
  <c r="F5" i="49" s="1"/>
  <c r="G8" i="48"/>
  <c r="F8" i="49" s="1"/>
  <c r="G7" i="48"/>
  <c r="F7" i="49" s="1"/>
  <c r="G4" i="48"/>
  <c r="F4" i="49" s="1"/>
  <c r="T16" i="47" l="1"/>
  <c r="O7" i="47"/>
  <c r="P7" i="47"/>
  <c r="AC6" i="47"/>
  <c r="AB6" i="47"/>
  <c r="Y8" i="47"/>
  <c r="AB8" i="47" s="1"/>
  <c r="S20" i="47"/>
  <c r="S17" i="47"/>
  <c r="H4" i="48"/>
  <c r="H7" i="48"/>
  <c r="Y2" i="47"/>
  <c r="AB2" i="47" s="1"/>
  <c r="S19" i="47"/>
  <c r="S16" i="47"/>
  <c r="AA5" i="47"/>
  <c r="AB5" i="47"/>
  <c r="AC5" i="47"/>
  <c r="AA7" i="47"/>
  <c r="AB7" i="47"/>
  <c r="AC7" i="47"/>
  <c r="AA11" i="47"/>
  <c r="AB11" i="47"/>
  <c r="AC11" i="47"/>
  <c r="AA8" i="47"/>
  <c r="Y17" i="47"/>
  <c r="Y20" i="47"/>
  <c r="AA10" i="47"/>
  <c r="AB10" i="47"/>
  <c r="AC10" i="47"/>
  <c r="AA13" i="47"/>
  <c r="AB13" i="47"/>
  <c r="AC13" i="47"/>
  <c r="AA12" i="47"/>
  <c r="AB12" i="47"/>
  <c r="AC12" i="47"/>
  <c r="AA4" i="47"/>
  <c r="AB4" i="47"/>
  <c r="AC4" i="47"/>
  <c r="Y19" i="47"/>
  <c r="AC8" i="47" l="1"/>
  <c r="AC2" i="47"/>
  <c r="AC16" i="47" s="1"/>
  <c r="AA2" i="47"/>
  <c r="AA19" i="47" s="1"/>
  <c r="Y16" i="47"/>
  <c r="AB17" i="47"/>
  <c r="AB20" i="47"/>
  <c r="AC20" i="47"/>
  <c r="AA17" i="47"/>
  <c r="AA20" i="47"/>
  <c r="AC17" i="47"/>
  <c r="AB16" i="47"/>
  <c r="AB19" i="47"/>
  <c r="AA16" i="47" l="1"/>
  <c r="AC19" i="47"/>
</calcChain>
</file>

<file path=xl/sharedStrings.xml><?xml version="1.0" encoding="utf-8"?>
<sst xmlns="http://schemas.openxmlformats.org/spreadsheetml/2006/main" count="208" uniqueCount="100">
  <si>
    <t>N(-)/Ce-0/S2-Ce-0</t>
  </si>
  <si>
    <t>N(-)/Ce-500/S2-Ce-0</t>
  </si>
  <si>
    <t>Mean</t>
  </si>
  <si>
    <t>SE</t>
  </si>
  <si>
    <t>%C</t>
  </si>
  <si>
    <t>δ13C</t>
  </si>
  <si>
    <t>%N</t>
  </si>
  <si>
    <t>δ15N</t>
  </si>
  <si>
    <t>C/N</t>
  </si>
  <si>
    <t>Root</t>
  </si>
  <si>
    <t>Shoot</t>
  </si>
  <si>
    <t>Control</t>
  </si>
  <si>
    <t>500 ppm</t>
  </si>
  <si>
    <t>HPWHS11</t>
  </si>
  <si>
    <t>HPWHS12</t>
  </si>
  <si>
    <t>HPWHS13</t>
  </si>
  <si>
    <t>HPWHS14</t>
  </si>
  <si>
    <t>HPWHS15</t>
  </si>
  <si>
    <t>HPWHS16</t>
  </si>
  <si>
    <t>HPWHR11</t>
  </si>
  <si>
    <t>HPWHR12</t>
  </si>
  <si>
    <t>HPWHR13</t>
  </si>
  <si>
    <t>HPWHR14</t>
  </si>
  <si>
    <t>HPWHR15</t>
  </si>
  <si>
    <t>HPWHR16</t>
  </si>
  <si>
    <t>HPWHS21</t>
  </si>
  <si>
    <t>HPWHS22</t>
  </si>
  <si>
    <t>HPWHS23</t>
  </si>
  <si>
    <t>HPWHS24</t>
  </si>
  <si>
    <t>HPWHS25</t>
  </si>
  <si>
    <t>HPWHS26</t>
  </si>
  <si>
    <t>HPWHR21</t>
  </si>
  <si>
    <t>HPWHR22</t>
  </si>
  <si>
    <t>HPWHR23</t>
  </si>
  <si>
    <t>HPWHR24</t>
  </si>
  <si>
    <t>HPWHR25</t>
  </si>
  <si>
    <t>HPWHR26</t>
  </si>
  <si>
    <t>Shoot Weigt (g)</t>
  </si>
  <si>
    <t>Shoot %C</t>
  </si>
  <si>
    <t>Total Shoot C</t>
  </si>
  <si>
    <t>Shoot %N</t>
  </si>
  <si>
    <t>Total Shoot N</t>
  </si>
  <si>
    <t>Root Weight (g)</t>
  </si>
  <si>
    <t>Root %C</t>
  </si>
  <si>
    <t>Total Root C</t>
  </si>
  <si>
    <t>Root %N</t>
  </si>
  <si>
    <t>Total Root N</t>
  </si>
  <si>
    <t>Ce Control</t>
  </si>
  <si>
    <t>Ce Treated</t>
  </si>
  <si>
    <t>plant N15</t>
  </si>
  <si>
    <t>Total Plant C</t>
  </si>
  <si>
    <t>Total Plant N</t>
  </si>
  <si>
    <t>Whole plant</t>
  </si>
  <si>
    <t>Ce-0</t>
  </si>
  <si>
    <t>Ce-500</t>
  </si>
  <si>
    <t>N15</t>
  </si>
  <si>
    <t>ug N15</t>
  </si>
  <si>
    <t>Rsamp</t>
  </si>
  <si>
    <t>ug/g N15</t>
  </si>
  <si>
    <t>Root biomass (g)</t>
  </si>
  <si>
    <t>[N15]</t>
  </si>
  <si>
    <t>Root and shoot lengths of wheat exposed to CeO2 NPs for days in hydroponics</t>
  </si>
  <si>
    <t>Root length (cm)</t>
  </si>
  <si>
    <t>Shoot length (cm)</t>
  </si>
  <si>
    <t>Root/Shoot ratio</t>
  </si>
  <si>
    <t>Treatment</t>
  </si>
  <si>
    <t>Replicates</t>
  </si>
  <si>
    <t>Rep Mean</t>
  </si>
  <si>
    <t>R1</t>
  </si>
  <si>
    <t>R2</t>
  </si>
  <si>
    <t>R3</t>
  </si>
  <si>
    <t>R4</t>
  </si>
  <si>
    <t>R5</t>
  </si>
  <si>
    <t>R6</t>
  </si>
  <si>
    <t>Treated</t>
  </si>
  <si>
    <t xml:space="preserve">(500 PPM </t>
  </si>
  <si>
    <t>CeO2 NPs)</t>
  </si>
  <si>
    <t>Root and shoot lengths of wheat exposed to CeO2 NPs for 10 days in hydroponics</t>
  </si>
  <si>
    <t>Shoot biomass (g)</t>
  </si>
  <si>
    <t>Total biomass</t>
  </si>
  <si>
    <t>plant ug N15</t>
  </si>
  <si>
    <t>Plan N15</t>
  </si>
  <si>
    <t>Nleaf/ Ntotal</t>
  </si>
  <si>
    <r>
      <t>Δ</t>
    </r>
    <r>
      <rPr>
        <sz val="10.55"/>
        <color theme="1"/>
        <rFont val="Calibri"/>
        <family val="2"/>
      </rPr>
      <t>δN15 leaf</t>
    </r>
  </si>
  <si>
    <r>
      <t>Δ</t>
    </r>
    <r>
      <rPr>
        <sz val="10.55"/>
        <color theme="1"/>
        <rFont val="Calibri"/>
        <family val="2"/>
      </rPr>
      <t>δN15 root</t>
    </r>
  </si>
  <si>
    <t>Ti/Tt</t>
  </si>
  <si>
    <t>Proot</t>
  </si>
  <si>
    <t>E/I</t>
  </si>
  <si>
    <r>
      <t>Δ</t>
    </r>
    <r>
      <rPr>
        <sz val="10.55"/>
        <color theme="1"/>
        <rFont val="Calibri"/>
        <family val="2"/>
      </rPr>
      <t>δN15 plant</t>
    </r>
  </si>
  <si>
    <t>Net root uptake (umol/mg dw)</t>
  </si>
  <si>
    <t>Root assimilation activity (umol/mg dw)</t>
  </si>
  <si>
    <t>Shoot assimilation activity (umol/mg dw)</t>
  </si>
  <si>
    <t>wheat</t>
  </si>
  <si>
    <t>total root N</t>
  </si>
  <si>
    <t>barley</t>
  </si>
  <si>
    <r>
      <t>NH4NO</t>
    </r>
    <r>
      <rPr>
        <b/>
        <vertAlign val="subscript"/>
        <sz val="11"/>
        <color theme="1"/>
        <rFont val="Calibri"/>
        <family val="2"/>
        <scheme val="minor"/>
      </rPr>
      <t>3</t>
    </r>
  </si>
  <si>
    <t>NH4+</t>
  </si>
  <si>
    <t>NO3-</t>
  </si>
  <si>
    <t>total shoot N</t>
  </si>
  <si>
    <t>total plant 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</si>
</sst>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00"/>
    <numFmt numFmtId="165" formatCode="0.000000"/>
    <numFmt numFmtId="166" formatCode="0.00000"/>
    <numFmt numFmtId="167" formatCode="0.0000"/>
    <numFmt numFmtId="168" formatCode="0.0000000"/>
    <numFmt numFmtId="169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0.55"/>
      <color theme="1"/>
      <name val="Calibri"/>
      <family val="2"/>
    </font>
    <font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76">
    <xf numFmtId="0" fontId="0" fillId="0" borderId="0" xfId="0"/>
    <xf numFmtId="0" fontId="0" fillId="0" borderId="1" xfId="0" applyBorder="1"/>
    <xf numFmtId="0" fontId="1" fillId="0" borderId="0" xfId="0" applyFont="1" applyBorder="1" applyAlignment="1">
      <alignment horizontal="center"/>
    </xf>
    <xf numFmtId="0" fontId="0" fillId="0" borderId="0" xfId="0" applyBorder="1"/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2" fontId="0" fillId="0" borderId="0" xfId="0" applyNumberFormat="1"/>
    <xf numFmtId="0" fontId="1" fillId="0" borderId="0" xfId="0" applyFont="1" applyBorder="1" applyAlignment="1">
      <alignment horizontal="left" vertical="center"/>
    </xf>
    <xf numFmtId="2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/>
    <xf numFmtId="0" fontId="3" fillId="3" borderId="1" xfId="0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/>
    <xf numFmtId="166" fontId="0" fillId="0" borderId="1" xfId="0" applyNumberFormat="1" applyBorder="1"/>
    <xf numFmtId="167" fontId="0" fillId="0" borderId="1" xfId="0" applyNumberFormat="1" applyBorder="1"/>
    <xf numFmtId="0" fontId="1" fillId="0" borderId="0" xfId="0" applyFont="1" applyAlignment="1">
      <alignment horizontal="center"/>
    </xf>
    <xf numFmtId="0" fontId="1" fillId="0" borderId="0" xfId="0" applyFont="1"/>
    <xf numFmtId="167" fontId="0" fillId="0" borderId="0" xfId="0" applyNumberFormat="1"/>
    <xf numFmtId="166" fontId="0" fillId="0" borderId="0" xfId="0" applyNumberFormat="1"/>
    <xf numFmtId="0" fontId="0" fillId="0" borderId="1" xfId="0" applyBorder="1" applyAlignment="1">
      <alignment horizontal="center"/>
    </xf>
    <xf numFmtId="164" fontId="0" fillId="4" borderId="0" xfId="0" applyNumberFormat="1" applyFill="1"/>
    <xf numFmtId="164" fontId="0" fillId="0" borderId="1" xfId="0" applyNumberFormat="1" applyBorder="1" applyAlignment="1">
      <alignment horizontal="right"/>
    </xf>
    <xf numFmtId="0" fontId="0" fillId="0" borderId="0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67" fontId="2" fillId="0" borderId="0" xfId="0" applyNumberFormat="1" applyFont="1" applyFill="1" applyBorder="1" applyAlignment="1">
      <alignment horizontal="center"/>
    </xf>
    <xf numFmtId="168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right"/>
    </xf>
    <xf numFmtId="164" fontId="0" fillId="0" borderId="0" xfId="0" applyNumberFormat="1"/>
    <xf numFmtId="167" fontId="2" fillId="0" borderId="1" xfId="0" applyNumberFormat="1" applyFont="1" applyFill="1" applyBorder="1" applyAlignment="1">
      <alignment horizontal="center"/>
    </xf>
    <xf numFmtId="0" fontId="0" fillId="5" borderId="0" xfId="0" applyFill="1"/>
    <xf numFmtId="0" fontId="0" fillId="6" borderId="0" xfId="0" applyFill="1" applyAlignment="1">
      <alignment horizontal="center"/>
    </xf>
    <xf numFmtId="0" fontId="0" fillId="6" borderId="0" xfId="0" applyFill="1"/>
    <xf numFmtId="0" fontId="0" fillId="7" borderId="0" xfId="0" applyFill="1" applyAlignment="1">
      <alignment horizontal="center"/>
    </xf>
    <xf numFmtId="0" fontId="0" fillId="7" borderId="0" xfId="0" applyFill="1"/>
    <xf numFmtId="164" fontId="0" fillId="8" borderId="0" xfId="0" applyNumberFormat="1" applyFill="1"/>
    <xf numFmtId="0" fontId="0" fillId="5" borderId="0" xfId="0" applyFill="1" applyAlignment="1">
      <alignment horizontal="center"/>
    </xf>
    <xf numFmtId="169" fontId="0" fillId="6" borderId="0" xfId="0" applyNumberFormat="1" applyFill="1" applyAlignment="1">
      <alignment horizontal="right"/>
    </xf>
    <xf numFmtId="0" fontId="0" fillId="6" borderId="0" xfId="0" applyFill="1" applyAlignment="1">
      <alignment horizontal="right"/>
    </xf>
    <xf numFmtId="169" fontId="0" fillId="7" borderId="0" xfId="0" applyNumberFormat="1" applyFill="1" applyAlignment="1">
      <alignment horizontal="right"/>
    </xf>
    <xf numFmtId="0" fontId="0" fillId="7" borderId="0" xfId="0" applyFill="1" applyAlignment="1">
      <alignment horizontal="right"/>
    </xf>
    <xf numFmtId="2" fontId="1" fillId="6" borderId="0" xfId="0" applyNumberFormat="1" applyFont="1" applyFill="1" applyAlignment="1">
      <alignment horizontal="right"/>
    </xf>
    <xf numFmtId="2" fontId="1" fillId="7" borderId="0" xfId="0" applyNumberFormat="1" applyFont="1" applyFill="1" applyAlignment="1">
      <alignment horizontal="right"/>
    </xf>
    <xf numFmtId="164" fontId="1" fillId="8" borderId="0" xfId="0" applyNumberFormat="1" applyFont="1" applyFill="1"/>
    <xf numFmtId="164" fontId="1" fillId="8" borderId="0" xfId="0" applyNumberFormat="1" applyFont="1" applyFill="1" applyAlignment="1">
      <alignment horizontal="center"/>
    </xf>
    <xf numFmtId="2" fontId="0" fillId="6" borderId="0" xfId="0" applyNumberFormat="1" applyFill="1" applyAlignment="1">
      <alignment horizontal="right"/>
    </xf>
    <xf numFmtId="2" fontId="0" fillId="7" borderId="0" xfId="0" applyNumberFormat="1" applyFill="1" applyAlignment="1">
      <alignment horizontal="right"/>
    </xf>
    <xf numFmtId="167" fontId="0" fillId="6" borderId="0" xfId="0" applyNumberFormat="1" applyFill="1"/>
    <xf numFmtId="167" fontId="0" fillId="7" borderId="0" xfId="0" applyNumberFormat="1" applyFill="1"/>
    <xf numFmtId="164" fontId="0" fillId="7" borderId="0" xfId="0" applyNumberFormat="1" applyFill="1"/>
    <xf numFmtId="0" fontId="0" fillId="4" borderId="0" xfId="0" applyFill="1"/>
    <xf numFmtId="164" fontId="1" fillId="6" borderId="0" xfId="0" applyNumberFormat="1" applyFont="1" applyFill="1"/>
    <xf numFmtId="164" fontId="1" fillId="6" borderId="0" xfId="0" applyNumberFormat="1" applyFont="1" applyFill="1" applyAlignment="1">
      <alignment horizontal="center"/>
    </xf>
    <xf numFmtId="164" fontId="1" fillId="7" borderId="0" xfId="0" applyNumberFormat="1" applyFont="1" applyFill="1"/>
    <xf numFmtId="164" fontId="1" fillId="7" borderId="0" xfId="0" applyNumberFormat="1" applyFont="1" applyFill="1" applyAlignment="1">
      <alignment horizontal="center"/>
    </xf>
    <xf numFmtId="164" fontId="1" fillId="4" borderId="0" xfId="0" applyNumberFormat="1" applyFont="1" applyFill="1"/>
    <xf numFmtId="164" fontId="1" fillId="4" borderId="0" xfId="0" applyNumberFormat="1" applyFont="1" applyFill="1" applyAlignment="1">
      <alignment horizontal="center"/>
    </xf>
    <xf numFmtId="164" fontId="0" fillId="6" borderId="0" xfId="0" applyNumberFormat="1" applyFill="1"/>
    <xf numFmtId="0" fontId="0" fillId="0" borderId="0" xfId="0" applyFont="1" applyFill="1" applyBorder="1" applyAlignment="1">
      <alignment horizontal="center" vertical="center" wrapText="1"/>
    </xf>
    <xf numFmtId="166" fontId="0" fillId="0" borderId="0" xfId="0" applyNumberFormat="1" applyBorder="1"/>
    <xf numFmtId="1" fontId="0" fillId="0" borderId="1" xfId="0" applyNumberFormat="1" applyBorder="1"/>
    <xf numFmtId="1" fontId="0" fillId="0" borderId="0" xfId="0" applyNumberFormat="1" applyBorder="1"/>
    <xf numFmtId="1" fontId="0" fillId="0" borderId="0" xfId="0" applyNumberFormat="1"/>
    <xf numFmtId="0" fontId="1" fillId="6" borderId="0" xfId="0" applyFont="1" applyFill="1" applyAlignment="1">
      <alignment horizontal="center"/>
    </xf>
    <xf numFmtId="0" fontId="1" fillId="7" borderId="0" xfId="0" applyFont="1" applyFill="1" applyAlignment="1">
      <alignment horizontal="center"/>
    </xf>
    <xf numFmtId="0" fontId="1" fillId="8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1" fillId="0" borderId="1" xfId="0" applyFont="1" applyBorder="1" applyAlignment="1">
      <alignment horizontal="center" vertical="center"/>
    </xf>
    <xf numFmtId="9" fontId="0" fillId="0" borderId="0" xfId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0000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8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9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0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1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2.xml"/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3.xml"/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4.xml"/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5868850442452931"/>
          <c:y val="2.5428331875182269E-2"/>
          <c:w val="0.83557199724094045"/>
          <c:h val="0.8831900322980476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'Root C N Graph'!$R$4</c:f>
              <c:strCache>
                <c:ptCount val="1"/>
                <c:pt idx="0">
                  <c:v>%N</c:v>
                </c:pt>
              </c:strCache>
            </c:strRef>
          </c:tx>
          <c:spPr>
            <a:solidFill>
              <a:srgbClr val="FFC000">
                <a:lumMod val="40000"/>
                <a:lumOff val="60000"/>
              </a:srgbClr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FFC000">
                  <a:lumMod val="5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97FD-440D-A110-FB628C9E274A}"/>
              </c:ext>
            </c:extLst>
          </c:dPt>
          <c:errBars>
            <c:errBarType val="both"/>
            <c:errValType val="cust"/>
            <c:noEndCap val="0"/>
            <c:plus>
              <c:numRef>
                <c:f>'Root C N Graph'!$R$11:$R$14</c:f>
                <c:numCache>
                  <c:formatCode>General</c:formatCode>
                  <c:ptCount val="4"/>
                  <c:pt idx="0">
                    <c:v>0.42949453125902193</c:v>
                  </c:pt>
                  <c:pt idx="1">
                    <c:v>0.28235798265180229</c:v>
                  </c:pt>
                </c:numCache>
              </c:numRef>
            </c:plus>
            <c:minus>
              <c:numRef>
                <c:f>'Root C N Graph'!$R$11:$R$14</c:f>
                <c:numCache>
                  <c:formatCode>General</c:formatCode>
                  <c:ptCount val="4"/>
                  <c:pt idx="0">
                    <c:v>0.42949453125902193</c:v>
                  </c:pt>
                  <c:pt idx="1">
                    <c:v>0.28235798265180229</c:v>
                  </c:pt>
                </c:numCache>
              </c:numRef>
            </c:minus>
            <c:spPr>
              <a:noFill/>
              <a:ln w="63500" cap="sq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'Root C N Graph'!$O$5:$O$6</c:f>
              <c:strCache>
                <c:ptCount val="2"/>
                <c:pt idx="0">
                  <c:v>Ce-0</c:v>
                </c:pt>
                <c:pt idx="1">
                  <c:v>Ce-500</c:v>
                </c:pt>
              </c:strCache>
            </c:strRef>
          </c:cat>
          <c:val>
            <c:numRef>
              <c:f>'Root C N Graph'!$R$5:$R$6</c:f>
              <c:numCache>
                <c:formatCode>0.00</c:formatCode>
                <c:ptCount val="2"/>
                <c:pt idx="0">
                  <c:v>3.351123164916666</c:v>
                </c:pt>
                <c:pt idx="1">
                  <c:v>2.9081958788999995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F6-45D5-A87C-BACD7F16C0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4514776"/>
        <c:axId val="27659476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'Root C N Graph'!$P$4</c15:sqref>
                        </c15:formulaRef>
                      </c:ext>
                    </c:extLst>
                    <c:strCache>
                      <c:ptCount val="1"/>
                      <c:pt idx="0">
                        <c:v>%C</c:v>
                      </c:pt>
                    </c:strCache>
                  </c:strRef>
                </c:tx>
                <c:spPr>
                  <a:solidFill>
                    <a:schemeClr val="bg2">
                      <a:lumMod val="25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errBars>
                  <c:errBarType val="both"/>
                  <c:errValType val="cust"/>
                  <c:noEndCap val="0"/>
                  <c:plus>
                    <c:numRef>
                      <c:extLst>
                        <c:ext uri="{02D57815-91ED-43cb-92C2-25804820EDAC}">
                          <c15:formulaRef>
                            <c15:sqref>'[3]Sampling 1 C N graph'!$J$15:$J$22</c15:sqref>
                          </c15:formulaRef>
                        </c:ext>
                      </c:extLst>
                      <c:numCache>
                        <c:formatCode>General</c:formatCode>
                        <c:ptCount val="8"/>
                        <c:pt idx="0">
                          <c:v>0.28045498561483678</c:v>
                        </c:pt>
                        <c:pt idx="1">
                          <c:v>0.15063968328267599</c:v>
                        </c:pt>
                        <c:pt idx="2">
                          <c:v>0.35617139719448659</c:v>
                        </c:pt>
                        <c:pt idx="3">
                          <c:v>0.15504199577303071</c:v>
                        </c:pt>
                        <c:pt idx="4">
                          <c:v>0.13718023773640095</c:v>
                        </c:pt>
                        <c:pt idx="5">
                          <c:v>0.23021257990213423</c:v>
                        </c:pt>
                        <c:pt idx="6">
                          <c:v>0.32914908651880176</c:v>
                        </c:pt>
                        <c:pt idx="7">
                          <c:v>0.31396952479767376</c:v>
                        </c:pt>
                      </c:numCache>
                    </c:numRef>
                  </c:plus>
                  <c:minus>
                    <c:numRef>
                      <c:extLst>
                        <c:ext uri="{02D57815-91ED-43cb-92C2-25804820EDAC}">
                          <c15:formulaRef>
                            <c15:sqref>'[3]Sampling 1 C N graph'!$J$15:$J$22</c15:sqref>
                          </c15:formulaRef>
                        </c:ext>
                      </c:extLst>
                      <c:numCache>
                        <c:formatCode>General</c:formatCode>
                        <c:ptCount val="8"/>
                        <c:pt idx="0">
                          <c:v>0.28045498561483678</c:v>
                        </c:pt>
                        <c:pt idx="1">
                          <c:v>0.15063968328267599</c:v>
                        </c:pt>
                        <c:pt idx="2">
                          <c:v>0.35617139719448659</c:v>
                        </c:pt>
                        <c:pt idx="3">
                          <c:v>0.15504199577303071</c:v>
                        </c:pt>
                        <c:pt idx="4">
                          <c:v>0.13718023773640095</c:v>
                        </c:pt>
                        <c:pt idx="5">
                          <c:v>0.23021257990213423</c:v>
                        </c:pt>
                        <c:pt idx="6">
                          <c:v>0.32914908651880176</c:v>
                        </c:pt>
                        <c:pt idx="7">
                          <c:v>0.31396952479767376</c:v>
                        </c:pt>
                      </c:numCache>
                    </c:numRef>
                  </c:minus>
                  <c:spPr>
                    <a:noFill/>
                    <a:ln w="19050" cap="flat" cmpd="sng" algn="ctr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round/>
                    </a:ln>
                    <a:effectLst/>
                  </c:spPr>
                </c:errBars>
                <c:cat>
                  <c:strRef>
                    <c:extLst>
                      <c:ext uri="{02D57815-91ED-43cb-92C2-25804820EDAC}">
                        <c15:formulaRef>
                          <c15:sqref>'Root C N Graph'!$O$5:$O$6</c15:sqref>
                        </c15:formulaRef>
                      </c:ext>
                    </c:extLst>
                    <c:strCache>
                      <c:ptCount val="2"/>
                      <c:pt idx="0">
                        <c:v>Ce-0</c:v>
                      </c:pt>
                      <c:pt idx="1">
                        <c:v>Ce-500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'Root C N Graph'!$P$5:$P$6</c15:sqref>
                        </c15:formulaRef>
                      </c:ext>
                    </c:extLst>
                    <c:numCache>
                      <c:formatCode>0.00</c:formatCode>
                      <c:ptCount val="2"/>
                      <c:pt idx="0">
                        <c:v>37.694015316516669</c:v>
                      </c:pt>
                      <c:pt idx="1">
                        <c:v>36.778097698333333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74F6-45D5-A87C-BACD7F16C09E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'Root C N Graph'!$Q$4</c15:sqref>
                        </c15:formulaRef>
                      </c:ext>
                    </c:extLst>
                    <c:strCache>
                      <c:ptCount val="1"/>
                      <c:pt idx="0">
                        <c:v>δ13C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'Root C N Graph'!$O$5:$O$6</c15:sqref>
                        </c15:formulaRef>
                      </c:ext>
                    </c:extLst>
                    <c:strCache>
                      <c:ptCount val="2"/>
                      <c:pt idx="0">
                        <c:v>Ce-0</c:v>
                      </c:pt>
                      <c:pt idx="1">
                        <c:v>Ce-500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'Root C N Graph'!$Q$5:$Q$6</c15:sqref>
                        </c15:formulaRef>
                      </c:ext>
                    </c:extLst>
                    <c:numCache>
                      <c:formatCode>0.00</c:formatCode>
                      <c:ptCount val="2"/>
                      <c:pt idx="0">
                        <c:v>-29.932296980793435</c:v>
                      </c:pt>
                      <c:pt idx="1">
                        <c:v>-30.080181699914004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74F6-45D5-A87C-BACD7F16C09E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'Root C N Graph'!$S$4</c15:sqref>
                        </c15:formulaRef>
                      </c:ext>
                    </c:extLst>
                    <c:strCache>
                      <c:ptCount val="1"/>
                      <c:pt idx="0">
                        <c:v>δ15N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'Root C N Graph'!$O$5:$O$6</c15:sqref>
                        </c15:formulaRef>
                      </c:ext>
                    </c:extLst>
                    <c:strCache>
                      <c:ptCount val="2"/>
                      <c:pt idx="0">
                        <c:v>Ce-0</c:v>
                      </c:pt>
                      <c:pt idx="1">
                        <c:v>Ce-500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'Root C N Graph'!$S$5:$S$6</c15:sqref>
                        </c15:formulaRef>
                      </c:ext>
                    </c:extLst>
                    <c:numCache>
                      <c:formatCode>0.00</c:formatCode>
                      <c:ptCount val="2"/>
                      <c:pt idx="0">
                        <c:v>4.0544992848654067</c:v>
                      </c:pt>
                      <c:pt idx="1">
                        <c:v>4.496588462643401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74F6-45D5-A87C-BACD7F16C09E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'Root C N Graph'!$T$4</c15:sqref>
                        </c15:formulaRef>
                      </c:ext>
                    </c:extLst>
                    <c:strCache>
                      <c:ptCount val="1"/>
                      <c:pt idx="0">
                        <c:v>C/N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'Root C N Graph'!$O$5:$O$6</c15:sqref>
                        </c15:formulaRef>
                      </c:ext>
                    </c:extLst>
                    <c:strCache>
                      <c:ptCount val="2"/>
                      <c:pt idx="0">
                        <c:v>Ce-0</c:v>
                      </c:pt>
                      <c:pt idx="1">
                        <c:v>Ce-500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'Root C N Graph'!$T$5:$T$6</c15:sqref>
                        </c15:formulaRef>
                      </c:ext>
                    </c:extLst>
                    <c:numCache>
                      <c:formatCode>0.00</c:formatCode>
                      <c:ptCount val="2"/>
                      <c:pt idx="0">
                        <c:v>12.056694588165746</c:v>
                      </c:pt>
                      <c:pt idx="1">
                        <c:v>13.170823689351364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74F6-45D5-A87C-BACD7F16C09E}"/>
                  </c:ext>
                </c:extLst>
              </c15:ser>
            </c15:filteredBarSeries>
          </c:ext>
        </c:extLst>
      </c:barChart>
      <c:catAx>
        <c:axId val="274514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2">
                <a:lumMod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40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76594760"/>
        <c:crosses val="autoZero"/>
        <c:auto val="1"/>
        <c:lblAlgn val="ctr"/>
        <c:lblOffset val="100"/>
        <c:noMultiLvlLbl val="0"/>
      </c:catAx>
      <c:valAx>
        <c:axId val="276594760"/>
        <c:scaling>
          <c:orientation val="minMax"/>
          <c:max val="4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36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3600" b="1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Nitrogen concentration (%)</a:t>
                </a:r>
              </a:p>
            </c:rich>
          </c:tx>
          <c:layout>
            <c:manualLayout>
              <c:xMode val="edge"/>
              <c:yMode val="edge"/>
              <c:x val="3.4398549266146539E-3"/>
              <c:y val="7.780999345615574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3600" b="1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2">
                <a:lumMod val="2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74514776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306122913841974"/>
          <c:y val="2.5428331875182269E-2"/>
          <c:w val="0.84693877086158031"/>
          <c:h val="0.88559152672287644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'Shoot C N Graph'!$Q$4</c:f>
              <c:strCache>
                <c:ptCount val="1"/>
                <c:pt idx="0">
                  <c:v>δ13C</c:v>
                </c:pt>
              </c:strCache>
            </c:strRef>
          </c:tx>
          <c:spPr>
            <a:solidFill>
              <a:schemeClr val="accent4">
                <a:lumMod val="5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4526-4F47-B0E5-C1D3BEF2D5CA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526-4F47-B0E5-C1D3BEF2D5CA}"/>
                </c:ext>
              </c:extLst>
            </c:dLbl>
            <c:dLbl>
              <c:idx val="1"/>
              <c:layout>
                <c:manualLayout>
                  <c:x val="0"/>
                  <c:y val="-1.600203392431192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*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526-4F47-B0E5-C1D3BEF2D5C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40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Ref>
                <c:f>'Shoot C N Graph'!$Q$11:$Q$14</c:f>
                <c:numCache>
                  <c:formatCode>General</c:formatCode>
                  <c:ptCount val="4"/>
                  <c:pt idx="0">
                    <c:v>0.26128127193765338</c:v>
                  </c:pt>
                  <c:pt idx="1">
                    <c:v>0.15725597036441208</c:v>
                  </c:pt>
                </c:numCache>
              </c:numRef>
            </c:plus>
            <c:minus>
              <c:numRef>
                <c:f>'Shoot C N Graph'!$Q$11:$Q$14</c:f>
                <c:numCache>
                  <c:formatCode>General</c:formatCode>
                  <c:ptCount val="4"/>
                  <c:pt idx="0">
                    <c:v>0.26128127193765338</c:v>
                  </c:pt>
                  <c:pt idx="1">
                    <c:v>0.15725597036441208</c:v>
                  </c:pt>
                </c:numCache>
              </c:numRef>
            </c:minus>
            <c:spPr>
              <a:noFill/>
              <a:ln w="63500" cap="sq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'Shoot C N Graph'!$O$5:$O$6</c:f>
              <c:strCache>
                <c:ptCount val="2"/>
                <c:pt idx="0">
                  <c:v>Ce-0</c:v>
                </c:pt>
                <c:pt idx="1">
                  <c:v>Ce-500</c:v>
                </c:pt>
              </c:strCache>
            </c:strRef>
          </c:cat>
          <c:val>
            <c:numRef>
              <c:f>'Shoot C N Graph'!$Q$5:$Q$6</c:f>
              <c:numCache>
                <c:formatCode>0.00</c:formatCode>
                <c:ptCount val="2"/>
                <c:pt idx="0">
                  <c:v>-30.811695219524591</c:v>
                </c:pt>
                <c:pt idx="1">
                  <c:v>-30.840477923248191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28-4EF7-B60A-FEA8D7680D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6608200"/>
        <c:axId val="27585932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'Shoot C N Graph'!$P$4</c15:sqref>
                        </c15:formulaRef>
                      </c:ext>
                    </c:extLst>
                    <c:strCache>
                      <c:ptCount val="1"/>
                      <c:pt idx="0">
                        <c:v>%C</c:v>
                      </c:pt>
                    </c:strCache>
                  </c:strRef>
                </c:tx>
                <c:spPr>
                  <a:solidFill>
                    <a:schemeClr val="tx1">
                      <a:lumMod val="95000"/>
                      <a:lumOff val="5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errBars>
                  <c:errBarType val="both"/>
                  <c:errValType val="cust"/>
                  <c:noEndCap val="0"/>
                  <c:plus>
                    <c:numRef>
                      <c:extLst>
                        <c:ext uri="{02D57815-91ED-43cb-92C2-25804820EDAC}">
                          <c15:formulaRef>
                            <c15:sqref>'[3]Sampling 1 C N graph'!$J$15:$J$22</c15:sqref>
                          </c15:formulaRef>
                        </c:ext>
                      </c:extLst>
                      <c:numCache>
                        <c:formatCode>General</c:formatCode>
                        <c:ptCount val="8"/>
                        <c:pt idx="0">
                          <c:v>0.28045498561483678</c:v>
                        </c:pt>
                        <c:pt idx="1">
                          <c:v>0.15063968328267599</c:v>
                        </c:pt>
                        <c:pt idx="2">
                          <c:v>0.35617139719448659</c:v>
                        </c:pt>
                        <c:pt idx="3">
                          <c:v>0.15504199577303071</c:v>
                        </c:pt>
                        <c:pt idx="4">
                          <c:v>0.13718023773640095</c:v>
                        </c:pt>
                        <c:pt idx="5">
                          <c:v>0.23021257990213423</c:v>
                        </c:pt>
                        <c:pt idx="6">
                          <c:v>0.32914908651880176</c:v>
                        </c:pt>
                        <c:pt idx="7">
                          <c:v>0.31396952479767376</c:v>
                        </c:pt>
                      </c:numCache>
                    </c:numRef>
                  </c:plus>
                  <c:minus>
                    <c:numRef>
                      <c:extLst>
                        <c:ext uri="{02D57815-91ED-43cb-92C2-25804820EDAC}">
                          <c15:formulaRef>
                            <c15:sqref>'[3]Sampling 1 C N graph'!$J$15:$J$22</c15:sqref>
                          </c15:formulaRef>
                        </c:ext>
                      </c:extLst>
                      <c:numCache>
                        <c:formatCode>General</c:formatCode>
                        <c:ptCount val="8"/>
                        <c:pt idx="0">
                          <c:v>0.28045498561483678</c:v>
                        </c:pt>
                        <c:pt idx="1">
                          <c:v>0.15063968328267599</c:v>
                        </c:pt>
                        <c:pt idx="2">
                          <c:v>0.35617139719448659</c:v>
                        </c:pt>
                        <c:pt idx="3">
                          <c:v>0.15504199577303071</c:v>
                        </c:pt>
                        <c:pt idx="4">
                          <c:v>0.13718023773640095</c:v>
                        </c:pt>
                        <c:pt idx="5">
                          <c:v>0.23021257990213423</c:v>
                        </c:pt>
                        <c:pt idx="6">
                          <c:v>0.32914908651880176</c:v>
                        </c:pt>
                        <c:pt idx="7">
                          <c:v>0.31396952479767376</c:v>
                        </c:pt>
                      </c:numCache>
                    </c:numRef>
                  </c:minus>
                  <c:spPr>
                    <a:noFill/>
                    <a:ln w="19050" cap="flat" cmpd="sng" algn="ctr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round/>
                    </a:ln>
                    <a:effectLst/>
                  </c:spPr>
                </c:errBars>
                <c:cat>
                  <c:strRef>
                    <c:extLst>
                      <c:ext uri="{02D57815-91ED-43cb-92C2-25804820EDAC}">
                        <c15:formulaRef>
                          <c15:sqref>'Shoot C N Graph'!$O$5:$O$6</c15:sqref>
                        </c15:formulaRef>
                      </c:ext>
                    </c:extLst>
                    <c:strCache>
                      <c:ptCount val="2"/>
                      <c:pt idx="0">
                        <c:v>Ce-0</c:v>
                      </c:pt>
                      <c:pt idx="1">
                        <c:v>Ce-500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'Shoot C N Graph'!$P$5:$P$6</c15:sqref>
                        </c15:formulaRef>
                      </c:ext>
                    </c:extLst>
                    <c:numCache>
                      <c:formatCode>0.00</c:formatCode>
                      <c:ptCount val="2"/>
                      <c:pt idx="0">
                        <c:v>39.710278965645891</c:v>
                      </c:pt>
                      <c:pt idx="1">
                        <c:v>39.735624862916666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6328-4EF7-B60A-FEA8D7680DDC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'Shoot C N Graph'!$R$4</c15:sqref>
                        </c15:formulaRef>
                      </c:ext>
                    </c:extLst>
                    <c:strCache>
                      <c:ptCount val="1"/>
                      <c:pt idx="0">
                        <c:v>%N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'Shoot C N Graph'!$O$5:$O$6</c15:sqref>
                        </c15:formulaRef>
                      </c:ext>
                    </c:extLst>
                    <c:strCache>
                      <c:ptCount val="2"/>
                      <c:pt idx="0">
                        <c:v>Ce-0</c:v>
                      </c:pt>
                      <c:pt idx="1">
                        <c:v>Ce-500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'Shoot C N Graph'!$R$5:$R$6</c15:sqref>
                        </c15:formulaRef>
                      </c:ext>
                    </c:extLst>
                    <c:numCache>
                      <c:formatCode>0.00</c:formatCode>
                      <c:ptCount val="2"/>
                      <c:pt idx="0">
                        <c:v>3.3254815528980473</c:v>
                      </c:pt>
                      <c:pt idx="1">
                        <c:v>3.1569446181000003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6328-4EF7-B60A-FEA8D7680DDC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'Shoot C N Graph'!$S$4</c15:sqref>
                        </c15:formulaRef>
                      </c:ext>
                    </c:extLst>
                    <c:strCache>
                      <c:ptCount val="1"/>
                      <c:pt idx="0">
                        <c:v>δ15N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'Shoot C N Graph'!$O$5:$O$6</c15:sqref>
                        </c15:formulaRef>
                      </c:ext>
                    </c:extLst>
                    <c:strCache>
                      <c:ptCount val="2"/>
                      <c:pt idx="0">
                        <c:v>Ce-0</c:v>
                      </c:pt>
                      <c:pt idx="1">
                        <c:v>Ce-500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'Shoot C N Graph'!$S$5:$S$6</c15:sqref>
                        </c15:formulaRef>
                      </c:ext>
                    </c:extLst>
                    <c:numCache>
                      <c:formatCode>0.00</c:formatCode>
                      <c:ptCount val="2"/>
                      <c:pt idx="0">
                        <c:v>3.428742716703193</c:v>
                      </c:pt>
                      <c:pt idx="1">
                        <c:v>3.4084010851543076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6328-4EF7-B60A-FEA8D7680DDC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'Shoot C N Graph'!$T$4</c15:sqref>
                        </c15:formulaRef>
                      </c:ext>
                    </c:extLst>
                    <c:strCache>
                      <c:ptCount val="1"/>
                      <c:pt idx="0">
                        <c:v>C/N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'Shoot C N Graph'!$O$5:$O$6</c15:sqref>
                        </c15:formulaRef>
                      </c:ext>
                    </c:extLst>
                    <c:strCache>
                      <c:ptCount val="2"/>
                      <c:pt idx="0">
                        <c:v>Ce-0</c:v>
                      </c:pt>
                      <c:pt idx="1">
                        <c:v>Ce-500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'Shoot C N Graph'!$T$5:$T$6</c15:sqref>
                        </c15:formulaRef>
                      </c:ext>
                    </c:extLst>
                    <c:numCache>
                      <c:formatCode>0.00</c:formatCode>
                      <c:ptCount val="2"/>
                      <c:pt idx="0">
                        <c:v>12.40045480088928</c:v>
                      </c:pt>
                      <c:pt idx="1">
                        <c:v>12.925556827903195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6328-4EF7-B60A-FEA8D7680DDC}"/>
                  </c:ext>
                </c:extLst>
              </c15:ser>
            </c15:filteredBarSeries>
          </c:ext>
        </c:extLst>
      </c:barChart>
      <c:catAx>
        <c:axId val="276608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high"/>
        <c:spPr>
          <a:noFill/>
          <a:ln w="9525" cap="flat" cmpd="sng" algn="ctr">
            <a:solidFill>
              <a:schemeClr val="bg2">
                <a:lumMod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40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75859328"/>
        <c:crosses val="autoZero"/>
        <c:auto val="1"/>
        <c:lblAlgn val="ctr"/>
        <c:lblOffset val="100"/>
        <c:noMultiLvlLbl val="0"/>
      </c:catAx>
      <c:valAx>
        <c:axId val="275859328"/>
        <c:scaling>
          <c:orientation val="minMax"/>
          <c:max val="-20"/>
          <c:min val="-35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36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3600" b="1" baseline="3000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13</a:t>
                </a:r>
                <a:r>
                  <a:rPr lang="en-US" sz="3600" b="1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C/</a:t>
                </a:r>
                <a:r>
                  <a:rPr lang="en-US" sz="3600" b="1" baseline="3000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12</a:t>
                </a:r>
                <a:r>
                  <a:rPr lang="en-US" sz="3600" b="1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C (‰)</a:t>
                </a:r>
              </a:p>
            </c:rich>
          </c:tx>
          <c:layout>
            <c:manualLayout>
              <c:xMode val="edge"/>
              <c:yMode val="edge"/>
              <c:x val="2.2830191103195615E-3"/>
              <c:y val="0.3718373632499477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3600" b="1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2">
                <a:lumMod val="2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76608200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5614743103228557"/>
          <c:y val="2.5428331875182269E-2"/>
          <c:w val="0.84385256896771454"/>
          <c:h val="0.87865891251079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'delN15 graph'!$D$3</c:f>
              <c:strCache>
                <c:ptCount val="1"/>
                <c:pt idx="0">
                  <c:v>Root</c:v>
                </c:pt>
              </c:strCache>
            </c:strRef>
          </c:tx>
          <c:spPr>
            <a:solidFill>
              <a:srgbClr val="FFC000">
                <a:lumMod val="40000"/>
                <a:lumOff val="60000"/>
              </a:srgb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'delN15 graph'!$D$7:$D$8</c:f>
                <c:numCache>
                  <c:formatCode>General</c:formatCode>
                  <c:ptCount val="2"/>
                  <c:pt idx="0">
                    <c:v>0.29092911538904287</c:v>
                  </c:pt>
                  <c:pt idx="1">
                    <c:v>0.38813535004847494</c:v>
                  </c:pt>
                </c:numCache>
              </c:numRef>
            </c:plus>
            <c:minus>
              <c:numRef>
                <c:f>'delN15 graph'!$D$7:$D$8</c:f>
                <c:numCache>
                  <c:formatCode>General</c:formatCode>
                  <c:ptCount val="2"/>
                  <c:pt idx="0">
                    <c:v>0.29092911538904287</c:v>
                  </c:pt>
                  <c:pt idx="1">
                    <c:v>0.38813535004847494</c:v>
                  </c:pt>
                </c:numCache>
              </c:numRef>
            </c:minus>
            <c:spPr>
              <a:noFill/>
              <a:ln w="63500" cap="sq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'delN15 graph'!$C$4:$C$5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cat>
          <c:val>
            <c:numRef>
              <c:f>'delN15 graph'!$D$4:$D$5</c:f>
              <c:numCache>
                <c:formatCode>0.00000</c:formatCode>
                <c:ptCount val="2"/>
                <c:pt idx="0">
                  <c:v>4.0544992848654067</c:v>
                </c:pt>
                <c:pt idx="1">
                  <c:v>4.496588462643401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F8F7-420D-B534-5D4E7A4B9E32}"/>
            </c:ext>
          </c:extLst>
        </c:ser>
        <c:ser>
          <c:idx val="1"/>
          <c:order val="1"/>
          <c:tx>
            <c:strRef>
              <c:f>'delN15 graph'!$E$3</c:f>
              <c:strCache>
                <c:ptCount val="1"/>
                <c:pt idx="0">
                  <c:v>Shoot</c:v>
                </c:pt>
              </c:strCache>
            </c:strRef>
          </c:tx>
          <c:spPr>
            <a:solidFill>
              <a:srgbClr val="FFC000">
                <a:lumMod val="50000"/>
              </a:srgb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1005556309234257E-3"/>
                  <c:y val="0.19444444444444445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5000" b="1" i="0" u="none" strike="noStrike" kern="1200" baseline="0">
                        <a:solidFill>
                          <a:schemeClr val="bg1"/>
                        </a:solidFill>
                        <a:latin typeface="Times New Roman" panose="02020603050405020304" pitchFamily="18" charset="0"/>
                        <a:ea typeface="+mn-ea"/>
                        <a:cs typeface="Times New Roman" panose="02020603050405020304" pitchFamily="18" charset="0"/>
                      </a:defRPr>
                    </a:pPr>
                    <a:r>
                      <a:rPr lang="en-US" sz="5000">
                        <a:solidFill>
                          <a:schemeClr val="bg1"/>
                        </a:solidFill>
                      </a:rPr>
                      <a:t>*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5000" b="1" i="0" u="none" strike="noStrike" kern="1200" baseline="0">
                      <a:solidFill>
                        <a:schemeClr val="bg1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8D8-469E-877F-7A5D046CE377}"/>
                </c:ext>
              </c:extLst>
            </c:dLbl>
            <c:dLbl>
              <c:idx val="1"/>
              <c:layout>
                <c:manualLayout>
                  <c:x val="2.3148439598223401E-3"/>
                  <c:y val="0.19444444444444445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5000" b="1" i="0" u="none" strike="noStrike" kern="1200" baseline="0">
                        <a:solidFill>
                          <a:schemeClr val="bg1"/>
                        </a:solidFill>
                        <a:latin typeface="Times New Roman" panose="02020603050405020304" pitchFamily="18" charset="0"/>
                        <a:ea typeface="+mn-ea"/>
                        <a:cs typeface="Times New Roman" panose="02020603050405020304" pitchFamily="18" charset="0"/>
                      </a:defRPr>
                    </a:pPr>
                    <a:r>
                      <a:rPr lang="en-US" sz="5000">
                        <a:solidFill>
                          <a:schemeClr val="bg1"/>
                        </a:solidFill>
                      </a:rPr>
                      <a:t>**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5000" b="1" i="0" u="none" strike="noStrike" kern="1200" baseline="0">
                      <a:solidFill>
                        <a:schemeClr val="bg1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8D8-469E-877F-7A5D046CE37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50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cust"/>
            <c:noEndCap val="0"/>
            <c:plus>
              <c:numRef>
                <c:f>'delN15 graph'!$E$7:$E$8</c:f>
                <c:numCache>
                  <c:formatCode>General</c:formatCode>
                  <c:ptCount val="2"/>
                  <c:pt idx="0">
                    <c:v>0.14345762676221213</c:v>
                  </c:pt>
                  <c:pt idx="1">
                    <c:v>0.20683343594612449</c:v>
                  </c:pt>
                </c:numCache>
              </c:numRef>
            </c:plus>
            <c:minus>
              <c:numRef>
                <c:f>'delN15 graph'!$E$7:$E$8</c:f>
                <c:numCache>
                  <c:formatCode>General</c:formatCode>
                  <c:ptCount val="2"/>
                  <c:pt idx="0">
                    <c:v>0.14345762676221213</c:v>
                  </c:pt>
                  <c:pt idx="1">
                    <c:v>0.20683343594612449</c:v>
                  </c:pt>
                </c:numCache>
              </c:numRef>
            </c:minus>
            <c:spPr>
              <a:noFill/>
              <a:ln w="63500" cap="sq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'delN15 graph'!$C$4:$C$5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cat>
          <c:val>
            <c:numRef>
              <c:f>'delN15 graph'!$E$4:$E$5</c:f>
              <c:numCache>
                <c:formatCode>0.00000</c:formatCode>
                <c:ptCount val="2"/>
                <c:pt idx="0">
                  <c:v>3.428742716703193</c:v>
                </c:pt>
                <c:pt idx="1">
                  <c:v>3.4084010851543076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1-F8F7-420D-B534-5D4E7A4B9E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76605432"/>
        <c:axId val="276637272"/>
        <c:extLst>
          <c:ext xmlns:c15="http://schemas.microsoft.com/office/drawing/2012/chart" uri="{02D57815-91ED-43cb-92C2-25804820EDAC}">
            <c15:filteredBar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'delN15 graph'!$F$3</c15:sqref>
                        </c15:formulaRef>
                      </c:ext>
                    </c:extLst>
                    <c:strCache>
                      <c:ptCount val="1"/>
                      <c:pt idx="0">
                        <c:v>Whole plant</c:v>
                      </c:pt>
                    </c:strCache>
                  </c:strRef>
                </c:tx>
                <c:spPr>
                  <a:solidFill>
                    <a:srgbClr val="FFC000">
                      <a:lumMod val="75000"/>
                    </a:srgbClr>
                  </a:solidFill>
                  <a:ln>
                    <a:noFill/>
                  </a:ln>
                  <a:effectLst/>
                </c:spPr>
                <c:invertIfNegative val="0"/>
                <c:errBars>
                  <c:errBarType val="both"/>
                  <c:errValType val="cust"/>
                  <c:noEndCap val="0"/>
                  <c:plus>
                    <c:numRef>
                      <c:extLst>
                        <c:ext uri="{02D57815-91ED-43cb-92C2-25804820EDAC}">
                          <c15:formulaRef>
                            <c15:sqref>'delN15 graph'!$F$7:$F$8</c15:sqref>
                          </c15:formulaRef>
                        </c:ext>
                      </c:extLst>
                      <c:numCache>
                        <c:formatCode>General</c:formatCode>
                        <c:ptCount val="2"/>
                        <c:pt idx="0">
                          <c:v>0.10237989353714926</c:v>
                        </c:pt>
                        <c:pt idx="1">
                          <c:v>0.24379841204020936</c:v>
                        </c:pt>
                      </c:numCache>
                    </c:numRef>
                  </c:plus>
                  <c:minus>
                    <c:numRef>
                      <c:extLst>
                        <c:ext uri="{02D57815-91ED-43cb-92C2-25804820EDAC}">
                          <c15:formulaRef>
                            <c15:sqref>'delN15 graph'!$F$7:$F$8</c15:sqref>
                          </c15:formulaRef>
                        </c:ext>
                      </c:extLst>
                      <c:numCache>
                        <c:formatCode>General</c:formatCode>
                        <c:ptCount val="2"/>
                        <c:pt idx="0">
                          <c:v>0.10237989353714926</c:v>
                        </c:pt>
                        <c:pt idx="1">
                          <c:v>0.24379841204020936</c:v>
                        </c:pt>
                      </c:numCache>
                    </c:numRef>
                  </c:minus>
                  <c:spPr>
                    <a:noFill/>
                    <a:ln w="63500" cap="sq" cmpd="sng" algn="ctr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round/>
                    </a:ln>
                    <a:effectLst/>
                  </c:spPr>
                </c:errBars>
                <c:cat>
                  <c:numRef>
                    <c:extLst>
                      <c:ext uri="{02D57815-91ED-43cb-92C2-25804820EDAC}">
                        <c15:formulaRef>
                          <c15:sqref>'delN15 graph'!$C$4:$C$5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</c:v>
                      </c:pt>
                      <c:pt idx="1">
                        <c:v>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'delN15 graph'!$F$4:$F$5</c15:sqref>
                        </c15:formulaRef>
                      </c:ext>
                    </c:extLst>
                    <c:numCache>
                      <c:formatCode>0.00000</c:formatCode>
                      <c:ptCount val="2"/>
                      <c:pt idx="0">
                        <c:v>3.611885653555484</c:v>
                      </c:pt>
                      <c:pt idx="1">
                        <c:v>3.72720328723917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F8F7-420D-B534-5D4E7A4B9E32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3"/>
          <c:order val="3"/>
          <c:tx>
            <c:strRef>
              <c:f>'delN15 graph'!$G$3</c:f>
              <c:strCache>
                <c:ptCount val="1"/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10"/>
            <c:spPr>
              <a:solidFill>
                <a:sysClr val="windowText" lastClr="000000"/>
              </a:solidFill>
              <a:ln w="9525">
                <a:noFill/>
              </a:ln>
              <a:effectLst/>
            </c:spPr>
          </c:marker>
          <c:dPt>
            <c:idx val="1"/>
            <c:marker>
              <c:symbol val="circle"/>
              <c:size val="10"/>
              <c:spPr>
                <a:solidFill>
                  <a:sysClr val="windowText" lastClr="000000"/>
                </a:solidFill>
                <a:ln w="9525">
                  <a:noFill/>
                </a:ln>
                <a:effectLst/>
              </c:spPr>
            </c:marker>
            <c:bubble3D val="0"/>
            <c:spPr>
              <a:ln w="28575" cap="rnd">
                <a:noFill/>
                <a:round/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1-5516-473D-BB47-576F247FE214}"/>
              </c:ext>
            </c:extLst>
          </c:dPt>
          <c:errBars>
            <c:errDir val="y"/>
            <c:errBarType val="both"/>
            <c:errValType val="cust"/>
            <c:noEndCap val="0"/>
            <c:plus>
              <c:numRef>
                <c:f>'delN15 graph'!$G$7:$G$8</c:f>
                <c:numCache>
                  <c:formatCode>General</c:formatCode>
                  <c:ptCount val="2"/>
                  <c:pt idx="0">
                    <c:v>0.25</c:v>
                  </c:pt>
                  <c:pt idx="1">
                    <c:v>0.25</c:v>
                  </c:pt>
                </c:numCache>
                <c:extLst xmlns:c15="http://schemas.microsoft.com/office/drawing/2012/chart"/>
              </c:numRef>
            </c:plus>
            <c:minus>
              <c:numRef>
                <c:f>'delN15 graph'!$G$7:$G$8</c:f>
                <c:numCache>
                  <c:formatCode>General</c:formatCode>
                  <c:ptCount val="2"/>
                  <c:pt idx="0">
                    <c:v>0.25</c:v>
                  </c:pt>
                  <c:pt idx="1">
                    <c:v>0.25</c:v>
                  </c:pt>
                </c:numCache>
                <c:extLst xmlns:c15="http://schemas.microsoft.com/office/drawing/2012/chart"/>
              </c:numRef>
            </c:minus>
            <c:spPr>
              <a:noFill/>
              <a:ln w="63500" cap="sq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'delN15 graph'!$C$4:$C$5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cat>
          <c:val>
            <c:numRef>
              <c:f>'delN15 graph'!$G$4:$G$5</c:f>
              <c:numCache>
                <c:formatCode>0.00000</c:formatCode>
                <c:ptCount val="2"/>
                <c:pt idx="0" formatCode="General">
                  <c:v>3.21</c:v>
                </c:pt>
                <c:pt idx="1">
                  <c:v>3.21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0-5516-473D-BB47-576F247FE2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6605432"/>
        <c:axId val="276637272"/>
        <c:extLst/>
      </c:lineChart>
      <c:catAx>
        <c:axId val="276605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2">
                <a:lumMod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40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76637272"/>
        <c:crosses val="autoZero"/>
        <c:auto val="1"/>
        <c:lblAlgn val="ctr"/>
        <c:lblOffset val="100"/>
        <c:noMultiLvlLbl val="0"/>
      </c:catAx>
      <c:valAx>
        <c:axId val="276637272"/>
        <c:scaling>
          <c:orientation val="minMax"/>
          <c:max val="8"/>
          <c:min val="-4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40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l-GR" sz="4000" b="1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δ</a:t>
                </a:r>
                <a:r>
                  <a:rPr lang="en-US" sz="4000" b="1" i="0" u="none" strike="noStrike" baseline="30000">
                    <a:effectLst/>
                  </a:rPr>
                  <a:t>15</a:t>
                </a:r>
                <a:r>
                  <a:rPr lang="en-US" sz="4000" b="1" i="0" u="none" strike="noStrike" baseline="0">
                    <a:effectLst/>
                  </a:rPr>
                  <a:t>N </a:t>
                </a:r>
                <a:r>
                  <a:rPr lang="en-US" sz="4000" b="1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(‰)</a:t>
                </a:r>
              </a:p>
            </c:rich>
          </c:tx>
          <c:layout>
            <c:manualLayout>
              <c:xMode val="edge"/>
              <c:yMode val="edge"/>
              <c:x val="1.5142337976983572E-5"/>
              <c:y val="0.2910591644794400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4000" b="1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.0" sourceLinked="0"/>
        <c:majorTickMark val="out"/>
        <c:minorTickMark val="none"/>
        <c:tickLblPos val="nextTo"/>
        <c:spPr>
          <a:noFill/>
          <a:ln>
            <a:solidFill>
              <a:schemeClr val="bg2">
                <a:lumMod val="2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8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7660543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5614743103228557"/>
          <c:y val="2.5428331875182269E-2"/>
          <c:w val="0.84385256896771454"/>
          <c:h val="0.87865891251079331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'delN15 graph'!$F$3</c:f>
              <c:strCache>
                <c:ptCount val="1"/>
                <c:pt idx="0">
                  <c:v>Whole plant</c:v>
                </c:pt>
              </c:strCache>
              <c:extLst xmlns:c15="http://schemas.microsoft.com/office/drawing/2012/chart"/>
            </c:strRef>
          </c:tx>
          <c:spPr>
            <a:solidFill>
              <a:srgbClr val="FFC000">
                <a:lumMod val="75000"/>
              </a:srgb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'delN15 graph'!$F$7:$F$8</c:f>
                <c:numCache>
                  <c:formatCode>General</c:formatCode>
                  <c:ptCount val="2"/>
                  <c:pt idx="0">
                    <c:v>0.10237989353714926</c:v>
                  </c:pt>
                  <c:pt idx="1">
                    <c:v>0.24379841204020936</c:v>
                  </c:pt>
                </c:numCache>
                <c:extLst xmlns:c15="http://schemas.microsoft.com/office/drawing/2012/chart"/>
              </c:numRef>
            </c:plus>
            <c:minus>
              <c:numRef>
                <c:f>'delN15 graph'!$F$7:$F$8</c:f>
                <c:numCache>
                  <c:formatCode>General</c:formatCode>
                  <c:ptCount val="2"/>
                  <c:pt idx="0">
                    <c:v>0.10237989353714926</c:v>
                  </c:pt>
                  <c:pt idx="1">
                    <c:v>0.24379841204020936</c:v>
                  </c:pt>
                </c:numCache>
                <c:extLst xmlns:c15="http://schemas.microsoft.com/office/drawing/2012/chart"/>
              </c:numRef>
            </c:minus>
            <c:spPr>
              <a:noFill/>
              <a:ln w="63500" cap="sq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'delN15 graph'!$C$4:$C$5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cat>
          <c:val>
            <c:numRef>
              <c:f>'delN15 graph'!$F$4:$F$5</c:f>
              <c:numCache>
                <c:formatCode>0.00000</c:formatCode>
                <c:ptCount val="2"/>
                <c:pt idx="0">
                  <c:v>3.611885653555484</c:v>
                </c:pt>
                <c:pt idx="1">
                  <c:v>3.72720328723917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4-B510-4FBA-B94F-E1CD907CA0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76605432"/>
        <c:axId val="27663727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'delN15 graph'!$D$3</c15:sqref>
                        </c15:formulaRef>
                      </c:ext>
                    </c:extLst>
                    <c:strCache>
                      <c:ptCount val="1"/>
                      <c:pt idx="0">
                        <c:v>Root</c:v>
                      </c:pt>
                    </c:strCache>
                  </c:strRef>
                </c:tx>
                <c:spPr>
                  <a:solidFill>
                    <a:srgbClr val="FFC000">
                      <a:lumMod val="40000"/>
                      <a:lumOff val="60000"/>
                    </a:srgbClr>
                  </a:solidFill>
                  <a:ln>
                    <a:noFill/>
                  </a:ln>
                  <a:effectLst/>
                </c:spPr>
                <c:invertIfNegative val="0"/>
                <c:errBars>
                  <c:errBarType val="both"/>
                  <c:errValType val="cust"/>
                  <c:noEndCap val="0"/>
                  <c:plus>
                    <c:numRef>
                      <c:extLst>
                        <c:ext uri="{02D57815-91ED-43cb-92C2-25804820EDAC}">
                          <c15:formulaRef>
                            <c15:sqref>'delN15 graph'!$D$7:$D$8</c15:sqref>
                          </c15:formulaRef>
                        </c:ext>
                      </c:extLst>
                      <c:numCache>
                        <c:formatCode>General</c:formatCode>
                        <c:ptCount val="2"/>
                        <c:pt idx="0">
                          <c:v>0.29092911538904287</c:v>
                        </c:pt>
                        <c:pt idx="1">
                          <c:v>0.38813535004847494</c:v>
                        </c:pt>
                      </c:numCache>
                    </c:numRef>
                  </c:plus>
                  <c:minus>
                    <c:numRef>
                      <c:extLst>
                        <c:ext uri="{02D57815-91ED-43cb-92C2-25804820EDAC}">
                          <c15:formulaRef>
                            <c15:sqref>'delN15 graph'!$D$7:$D$8</c15:sqref>
                          </c15:formulaRef>
                        </c:ext>
                      </c:extLst>
                      <c:numCache>
                        <c:formatCode>General</c:formatCode>
                        <c:ptCount val="2"/>
                        <c:pt idx="0">
                          <c:v>0.29092911538904287</c:v>
                        </c:pt>
                        <c:pt idx="1">
                          <c:v>0.38813535004847494</c:v>
                        </c:pt>
                      </c:numCache>
                    </c:numRef>
                  </c:minus>
                  <c:spPr>
                    <a:noFill/>
                    <a:ln w="63500" cap="sq" cmpd="sng" algn="ctr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round/>
                    </a:ln>
                    <a:effectLst/>
                  </c:spPr>
                </c:errBars>
                <c:cat>
                  <c:numRef>
                    <c:extLst>
                      <c:ext uri="{02D57815-91ED-43cb-92C2-25804820EDAC}">
                        <c15:formulaRef>
                          <c15:sqref>'delN15 graph'!$C$4:$C$5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</c:v>
                      </c:pt>
                      <c:pt idx="1">
                        <c:v>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'delN15 graph'!$D$4:$D$5</c15:sqref>
                        </c15:formulaRef>
                      </c:ext>
                    </c:extLst>
                    <c:numCache>
                      <c:formatCode>0.00000</c:formatCode>
                      <c:ptCount val="2"/>
                      <c:pt idx="0">
                        <c:v>4.0544992848654067</c:v>
                      </c:pt>
                      <c:pt idx="1">
                        <c:v>4.496588462643401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B510-4FBA-B94F-E1CD907CA03E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'delN15 graph'!$E$3</c15:sqref>
                        </c15:formulaRef>
                      </c:ext>
                    </c:extLst>
                    <c:strCache>
                      <c:ptCount val="1"/>
                      <c:pt idx="0">
                        <c:v>Shoot</c:v>
                      </c:pt>
                    </c:strCache>
                  </c:strRef>
                </c:tx>
                <c:spPr>
                  <a:solidFill>
                    <a:srgbClr val="FFC000">
                      <a:lumMod val="50000"/>
                    </a:srgbClr>
                  </a:solidFill>
                  <a:ln>
                    <a:noFill/>
                  </a:ln>
                  <a:effectLst/>
                </c:spPr>
                <c:invertIfNegative val="0"/>
                <c:dLbls>
                  <c:dLbl>
                    <c:idx val="0"/>
                    <c:layout>
                      <c:manualLayout>
                        <c:x val="-1.1005556309234257E-3"/>
                        <c:y val="0.19444444444444445"/>
                      </c:manualLayout>
                    </c:layout>
                    <c:tx>
                      <c:rich>
                        <a:bodyPr rot="0" spcFirstLastPara="1" vertOverflow="ellipsis" vert="horz" wrap="square" lIns="38100" tIns="19050" rIns="38100" bIns="19050" anchor="ctr" anchorCtr="1">
                          <a:spAutoFit/>
                        </a:bodyPr>
                        <a:lstStyle/>
                        <a:p>
                          <a:pPr>
                            <a:defRPr sz="5000" b="1" i="0" u="none" strike="noStrike" kern="1200" baseline="0">
                              <a:solidFill>
                                <a:schemeClr val="bg1"/>
                              </a:solidFill>
                              <a:latin typeface="Times New Roman" panose="02020603050405020304" pitchFamily="18" charset="0"/>
                              <a:ea typeface="+mn-ea"/>
                              <a:cs typeface="Times New Roman" panose="02020603050405020304" pitchFamily="18" charset="0"/>
                            </a:defRPr>
                          </a:pPr>
                          <a:r>
                            <a:rPr lang="en-US" sz="5000">
                              <a:solidFill>
                                <a:schemeClr val="bg1"/>
                              </a:solidFill>
                            </a:rPr>
                            <a:t>*</a:t>
                          </a:r>
                        </a:p>
                      </c:rich>
                    </c:tx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5000" b="1" i="0" u="none" strike="noStrike" kern="1200" baseline="0">
                            <a:solidFill>
                              <a:schemeClr val="bg1"/>
                            </a:solidFill>
                            <a:latin typeface="Times New Roman" panose="02020603050405020304" pitchFamily="18" charset="0"/>
                            <a:ea typeface="+mn-ea"/>
                            <a:cs typeface="Times New Roman" panose="02020603050405020304" pitchFamily="18" charset="0"/>
                          </a:defRPr>
                        </a:pPr>
                        <a:endParaRPr lang="en-US"/>
                      </a:p>
                    </c:txPr>
                    <c:dLblPos val="outEnd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xmlns:c15="http://schemas.microsoft.com/office/drawing/2012/chart" uri="{CE6537A1-D6FC-4f65-9D91-7224C49458BB}">
                        <c15:layout/>
                      </c:ext>
                      <c:ext xmlns:c16="http://schemas.microsoft.com/office/drawing/2014/chart" uri="{C3380CC4-5D6E-409C-BE32-E72D297353CC}">
                        <c16:uniqueId val="{00000001-B510-4FBA-B94F-E1CD907CA03E}"/>
                      </c:ext>
                    </c:extLst>
                  </c:dLbl>
                  <c:dLbl>
                    <c:idx val="1"/>
                    <c:layout>
                      <c:manualLayout>
                        <c:x val="2.3148439598223401E-3"/>
                        <c:y val="0.19444444444444445"/>
                      </c:manualLayout>
                    </c:layout>
                    <c:tx>
                      <c:rich>
                        <a:bodyPr rot="0" spcFirstLastPara="1" vertOverflow="ellipsis" vert="horz" wrap="square" lIns="38100" tIns="19050" rIns="38100" bIns="19050" anchor="ctr" anchorCtr="1">
                          <a:spAutoFit/>
                        </a:bodyPr>
                        <a:lstStyle/>
                        <a:p>
                          <a:pPr>
                            <a:defRPr sz="5000" b="1" i="0" u="none" strike="noStrike" kern="1200" baseline="0">
                              <a:solidFill>
                                <a:schemeClr val="bg1"/>
                              </a:solidFill>
                              <a:latin typeface="Times New Roman" panose="02020603050405020304" pitchFamily="18" charset="0"/>
                              <a:ea typeface="+mn-ea"/>
                              <a:cs typeface="Times New Roman" panose="02020603050405020304" pitchFamily="18" charset="0"/>
                            </a:defRPr>
                          </a:pPr>
                          <a:r>
                            <a:rPr lang="en-US" sz="5000">
                              <a:solidFill>
                                <a:schemeClr val="bg1"/>
                              </a:solidFill>
                            </a:rPr>
                            <a:t>**</a:t>
                          </a:r>
                        </a:p>
                      </c:rich>
                    </c:tx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5000" b="1" i="0" u="none" strike="noStrike" kern="1200" baseline="0">
                            <a:solidFill>
                              <a:schemeClr val="bg1"/>
                            </a:solidFill>
                            <a:latin typeface="Times New Roman" panose="02020603050405020304" pitchFamily="18" charset="0"/>
                            <a:ea typeface="+mn-ea"/>
                            <a:cs typeface="Times New Roman" panose="02020603050405020304" pitchFamily="18" charset="0"/>
                          </a:defRPr>
                        </a:pPr>
                        <a:endParaRPr lang="en-US"/>
                      </a:p>
                    </c:txPr>
                    <c:dLblPos val="outEnd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xmlns:c15="http://schemas.microsoft.com/office/drawing/2012/chart" uri="{CE6537A1-D6FC-4f65-9D91-7224C49458BB}">
                        <c15:layout/>
                      </c:ext>
                      <c:ext xmlns:c16="http://schemas.microsoft.com/office/drawing/2014/chart" uri="{C3380CC4-5D6E-409C-BE32-E72D297353CC}">
                        <c16:uniqueId val="{00000002-B510-4FBA-B94F-E1CD907CA03E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5000" b="1" i="0" u="none" strike="noStrike" kern="1200" baseline="0">
                          <a:solidFill>
                            <a:sysClr val="windowText" lastClr="000000"/>
                          </a:solidFill>
                          <a:latin typeface="Times New Roman" panose="02020603050405020304" pitchFamily="18" charset="0"/>
                          <a:ea typeface="+mn-ea"/>
                          <a:cs typeface="Times New Roman" panose="02020603050405020304" pitchFamily="18" charset="0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errBars>
                  <c:errBarType val="both"/>
                  <c:errValType val="cust"/>
                  <c:noEndCap val="0"/>
                  <c:plus>
                    <c:numRef>
                      <c:extLst>
                        <c:ext xmlns:c15="http://schemas.microsoft.com/office/drawing/2012/chart" uri="{02D57815-91ED-43cb-92C2-25804820EDAC}">
                          <c15:formulaRef>
                            <c15:sqref>'delN15 graph'!$E$7:$E$8</c15:sqref>
                          </c15:formulaRef>
                        </c:ext>
                      </c:extLst>
                      <c:numCache>
                        <c:formatCode>General</c:formatCode>
                        <c:ptCount val="2"/>
                        <c:pt idx="0">
                          <c:v>0.14345762676221213</c:v>
                        </c:pt>
                        <c:pt idx="1">
                          <c:v>0.20683343594612449</c:v>
                        </c:pt>
                      </c:numCache>
                    </c:numRef>
                  </c:plus>
                  <c:minus>
                    <c:numRef>
                      <c:extLst>
                        <c:ext xmlns:c15="http://schemas.microsoft.com/office/drawing/2012/chart" uri="{02D57815-91ED-43cb-92C2-25804820EDAC}">
                          <c15:formulaRef>
                            <c15:sqref>'delN15 graph'!$E$7:$E$8</c15:sqref>
                          </c15:formulaRef>
                        </c:ext>
                      </c:extLst>
                      <c:numCache>
                        <c:formatCode>General</c:formatCode>
                        <c:ptCount val="2"/>
                        <c:pt idx="0">
                          <c:v>0.14345762676221213</c:v>
                        </c:pt>
                        <c:pt idx="1">
                          <c:v>0.20683343594612449</c:v>
                        </c:pt>
                      </c:numCache>
                    </c:numRef>
                  </c:minus>
                  <c:spPr>
                    <a:noFill/>
                    <a:ln w="63500" cap="sq" cmpd="sng" algn="ctr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round/>
                    </a:ln>
                    <a:effectLst/>
                  </c:spPr>
                </c:errBars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'delN15 graph'!$C$4:$C$5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</c:v>
                      </c:pt>
                      <c:pt idx="1">
                        <c:v>0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'delN15 graph'!$E$4:$E$5</c15:sqref>
                        </c15:formulaRef>
                      </c:ext>
                    </c:extLst>
                    <c:numCache>
                      <c:formatCode>0.00000</c:formatCode>
                      <c:ptCount val="2"/>
                      <c:pt idx="0">
                        <c:v>3.428742716703193</c:v>
                      </c:pt>
                      <c:pt idx="1">
                        <c:v>3.4084010851543076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B510-4FBA-B94F-E1CD907CA03E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3"/>
          <c:order val="3"/>
          <c:tx>
            <c:strRef>
              <c:f>'delN15 graph'!$G$3</c:f>
              <c:strCache>
                <c:ptCount val="1"/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10"/>
            <c:spPr>
              <a:solidFill>
                <a:sysClr val="windowText" lastClr="000000"/>
              </a:solidFill>
              <a:ln w="9525">
                <a:noFill/>
              </a:ln>
              <a:effectLst/>
            </c:spPr>
          </c:marker>
          <c:dPt>
            <c:idx val="1"/>
            <c:marker>
              <c:symbol val="circle"/>
              <c:size val="10"/>
              <c:spPr>
                <a:solidFill>
                  <a:sysClr val="windowText" lastClr="000000"/>
                </a:solidFill>
                <a:ln w="9525">
                  <a:noFill/>
                </a:ln>
                <a:effectLst/>
              </c:spPr>
            </c:marker>
            <c:bubble3D val="0"/>
            <c:spPr>
              <a:ln w="28575" cap="rnd">
                <a:noFill/>
                <a:round/>
              </a:ln>
              <a:effectLst/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6-B510-4FBA-B94F-E1CD907CA03E}"/>
              </c:ext>
            </c:extLst>
          </c:dPt>
          <c:errBars>
            <c:errDir val="y"/>
            <c:errBarType val="both"/>
            <c:errValType val="cust"/>
            <c:noEndCap val="0"/>
            <c:plus>
              <c:numRef>
                <c:f>'delN15 graph'!$G$7:$G$8</c:f>
                <c:numCache>
                  <c:formatCode>General</c:formatCode>
                  <c:ptCount val="2"/>
                  <c:pt idx="0">
                    <c:v>0.25</c:v>
                  </c:pt>
                  <c:pt idx="1">
                    <c:v>0.25</c:v>
                  </c:pt>
                </c:numCache>
                <c:extLst xmlns:c15="http://schemas.microsoft.com/office/drawing/2012/chart"/>
              </c:numRef>
            </c:plus>
            <c:minus>
              <c:numRef>
                <c:f>'delN15 graph'!$G$7:$G$8</c:f>
                <c:numCache>
                  <c:formatCode>General</c:formatCode>
                  <c:ptCount val="2"/>
                  <c:pt idx="0">
                    <c:v>0.25</c:v>
                  </c:pt>
                  <c:pt idx="1">
                    <c:v>0.25</c:v>
                  </c:pt>
                </c:numCache>
                <c:extLst xmlns:c15="http://schemas.microsoft.com/office/drawing/2012/chart"/>
              </c:numRef>
            </c:minus>
            <c:spPr>
              <a:noFill/>
              <a:ln w="63500" cap="sq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'delN15 graph'!$C$4:$C$5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cat>
          <c:val>
            <c:numRef>
              <c:f>'delN15 graph'!$G$4:$G$5</c:f>
              <c:numCache>
                <c:formatCode>0.00000</c:formatCode>
                <c:ptCount val="2"/>
                <c:pt idx="0" formatCode="General">
                  <c:v>3.21</c:v>
                </c:pt>
                <c:pt idx="1">
                  <c:v>3.21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7-B510-4FBA-B94F-E1CD907CA0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6605432"/>
        <c:axId val="276637272"/>
        <c:extLst/>
      </c:lineChart>
      <c:catAx>
        <c:axId val="276605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2">
                <a:lumMod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40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76637272"/>
        <c:crosses val="autoZero"/>
        <c:auto val="1"/>
        <c:lblAlgn val="ctr"/>
        <c:lblOffset val="100"/>
        <c:noMultiLvlLbl val="0"/>
      </c:catAx>
      <c:valAx>
        <c:axId val="276637272"/>
        <c:scaling>
          <c:orientation val="minMax"/>
          <c:max val="8"/>
          <c:min val="-4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40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l-GR" sz="4000" b="1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δ</a:t>
                </a:r>
                <a:r>
                  <a:rPr lang="en-US" sz="4000" b="1" i="0" u="none" strike="noStrike" baseline="30000">
                    <a:effectLst/>
                  </a:rPr>
                  <a:t>15</a:t>
                </a:r>
                <a:r>
                  <a:rPr lang="en-US" sz="4000" b="1" i="0" u="none" strike="noStrike" baseline="0">
                    <a:effectLst/>
                  </a:rPr>
                  <a:t>N </a:t>
                </a:r>
                <a:r>
                  <a:rPr lang="en-US" sz="4000" b="1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(‰)</a:t>
                </a:r>
              </a:p>
            </c:rich>
          </c:tx>
          <c:layout>
            <c:manualLayout>
              <c:xMode val="edge"/>
              <c:yMode val="edge"/>
              <c:x val="1.5142337976983572E-5"/>
              <c:y val="0.2910591644794400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4000" b="1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.0" sourceLinked="0"/>
        <c:majorTickMark val="out"/>
        <c:minorTickMark val="none"/>
        <c:tickLblPos val="nextTo"/>
        <c:spPr>
          <a:noFill/>
          <a:ln>
            <a:solidFill>
              <a:schemeClr val="bg2">
                <a:lumMod val="2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8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7660543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6565042650918635"/>
          <c:y val="2.5428331875182269E-2"/>
          <c:w val="0.83434957349081362"/>
          <c:h val="0.87865891251079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'[5]total N root shoot plant'!$D$3</c:f>
              <c:strCache>
                <c:ptCount val="1"/>
                <c:pt idx="0">
                  <c:v>NH4NO3</c:v>
                </c:pt>
              </c:strCache>
            </c:strRef>
          </c:tx>
          <c:spPr>
            <a:solidFill>
              <a:srgbClr val="FFC000">
                <a:lumMod val="40000"/>
                <a:lumOff val="60000"/>
              </a:srgbClr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DBC-403D-9159-0C1375C6FE4B}"/>
                </c:ext>
              </c:extLst>
            </c:dLbl>
            <c:dLbl>
              <c:idx val="1"/>
              <c:layout>
                <c:manualLayout>
                  <c:x val="0"/>
                  <c:y val="-4.663212435233166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***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DBC-403D-9159-0C1375C6FE4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5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Ref>
                <c:f>'[5]total N root shoot plant'!$D$7:$D$8</c:f>
                <c:numCache>
                  <c:formatCode>General</c:formatCode>
                  <c:ptCount val="2"/>
                  <c:pt idx="0">
                    <c:v>77</c:v>
                  </c:pt>
                  <c:pt idx="1">
                    <c:v>98</c:v>
                  </c:pt>
                </c:numCache>
              </c:numRef>
            </c:plus>
            <c:minus>
              <c:numRef>
                <c:f>'[5]total N root shoot plant'!$D$7:$D$8</c:f>
                <c:numCache>
                  <c:formatCode>General</c:formatCode>
                  <c:ptCount val="2"/>
                  <c:pt idx="0">
                    <c:v>77</c:v>
                  </c:pt>
                  <c:pt idx="1">
                    <c:v>98</c:v>
                  </c:pt>
                </c:numCache>
              </c:numRef>
            </c:minus>
            <c:spPr>
              <a:noFill/>
              <a:ln w="63500" cap="sq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'[5]total N root shoot plant'!$C$4:$C$5</c:f>
              <c:strCache>
                <c:ptCount val="2"/>
                <c:pt idx="0">
                  <c:v>Ce-0</c:v>
                </c:pt>
                <c:pt idx="1">
                  <c:v>Ce-500</c:v>
                </c:pt>
              </c:strCache>
            </c:strRef>
          </c:cat>
          <c:val>
            <c:numRef>
              <c:f>'[5]total N root shoot plant'!$D$4:$D$5</c:f>
              <c:numCache>
                <c:formatCode>0</c:formatCode>
                <c:ptCount val="2"/>
                <c:pt idx="0">
                  <c:v>1001</c:v>
                </c:pt>
                <c:pt idx="1">
                  <c:v>563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BDBC-403D-9159-0C1375C6FE4B}"/>
            </c:ext>
          </c:extLst>
        </c:ser>
        <c:ser>
          <c:idx val="1"/>
          <c:order val="1"/>
          <c:tx>
            <c:strRef>
              <c:f>'[5]total N root shoot plant'!$E$3</c:f>
              <c:strCache>
                <c:ptCount val="1"/>
                <c:pt idx="0">
                  <c:v>NH4+</c:v>
                </c:pt>
              </c:strCache>
            </c:strRef>
          </c:tx>
          <c:spPr>
            <a:solidFill>
              <a:srgbClr val="FFC000">
                <a:lumMod val="50000"/>
              </a:srgb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'[5]total N root shoot plant'!$E$7:$E$8</c:f>
                <c:numCache>
                  <c:formatCode>General</c:formatCode>
                  <c:ptCount val="2"/>
                  <c:pt idx="0">
                    <c:v>30</c:v>
                  </c:pt>
                  <c:pt idx="1">
                    <c:v>45</c:v>
                  </c:pt>
                </c:numCache>
              </c:numRef>
            </c:plus>
            <c:minus>
              <c:numRef>
                <c:f>'[5]total N root shoot plant'!$E$7:$E$8</c:f>
                <c:numCache>
                  <c:formatCode>General</c:formatCode>
                  <c:ptCount val="2"/>
                  <c:pt idx="0">
                    <c:v>30</c:v>
                  </c:pt>
                  <c:pt idx="1">
                    <c:v>45</c:v>
                  </c:pt>
                </c:numCache>
              </c:numRef>
            </c:minus>
            <c:spPr>
              <a:noFill/>
              <a:ln w="63500" cap="sq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'[5]total N root shoot plant'!$C$4:$C$5</c:f>
              <c:strCache>
                <c:ptCount val="2"/>
                <c:pt idx="0">
                  <c:v>Ce-0</c:v>
                </c:pt>
                <c:pt idx="1">
                  <c:v>Ce-500</c:v>
                </c:pt>
              </c:strCache>
            </c:strRef>
          </c:cat>
          <c:val>
            <c:numRef>
              <c:f>'[5]total N root shoot plant'!$E$4:$E$5</c:f>
              <c:numCache>
                <c:formatCode>0</c:formatCode>
                <c:ptCount val="2"/>
                <c:pt idx="0">
                  <c:v>424</c:v>
                </c:pt>
                <c:pt idx="1">
                  <c:v>495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3-BDBC-403D-9159-0C1375C6FE4B}"/>
            </c:ext>
          </c:extLst>
        </c:ser>
        <c:ser>
          <c:idx val="2"/>
          <c:order val="2"/>
          <c:tx>
            <c:strRef>
              <c:f>'[5]total N root shoot plant'!$F$3</c:f>
              <c:strCache>
                <c:ptCount val="1"/>
                <c:pt idx="0">
                  <c:v>NO3-</c:v>
                </c:pt>
              </c:strCache>
            </c:strRef>
          </c:tx>
          <c:spPr>
            <a:solidFill>
              <a:srgbClr val="FFC000">
                <a:lumMod val="75000"/>
              </a:srgb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'[5]total N root shoot plant'!$F$7:$F$8</c:f>
                <c:numCache>
                  <c:formatCode>General</c:formatCode>
                  <c:ptCount val="2"/>
                  <c:pt idx="0">
                    <c:v>45</c:v>
                  </c:pt>
                  <c:pt idx="1">
                    <c:v>34</c:v>
                  </c:pt>
                </c:numCache>
              </c:numRef>
            </c:plus>
            <c:minus>
              <c:numRef>
                <c:f>'[5]total N root shoot plant'!$F$7:$F$8</c:f>
                <c:numCache>
                  <c:formatCode>General</c:formatCode>
                  <c:ptCount val="2"/>
                  <c:pt idx="0">
                    <c:v>45</c:v>
                  </c:pt>
                  <c:pt idx="1">
                    <c:v>34</c:v>
                  </c:pt>
                </c:numCache>
              </c:numRef>
            </c:minus>
            <c:spPr>
              <a:noFill/>
              <a:ln w="63500" cap="sq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'[5]total N root shoot plant'!$C$4:$C$5</c:f>
              <c:strCache>
                <c:ptCount val="2"/>
                <c:pt idx="0">
                  <c:v>Ce-0</c:v>
                </c:pt>
                <c:pt idx="1">
                  <c:v>Ce-500</c:v>
                </c:pt>
              </c:strCache>
            </c:strRef>
          </c:cat>
          <c:val>
            <c:numRef>
              <c:f>'[5]total N root shoot plant'!$F$4:$F$5</c:f>
              <c:numCache>
                <c:formatCode>0</c:formatCode>
                <c:ptCount val="2"/>
                <c:pt idx="0">
                  <c:v>1493</c:v>
                </c:pt>
                <c:pt idx="1">
                  <c:v>1469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DBC-403D-9159-0C1375C6FE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6605432"/>
        <c:axId val="276637272"/>
        <c:extLst/>
      </c:barChart>
      <c:catAx>
        <c:axId val="276605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2">
                <a:lumMod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40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76637272"/>
        <c:crosses val="autoZero"/>
        <c:auto val="1"/>
        <c:lblAlgn val="ctr"/>
        <c:lblOffset val="100"/>
        <c:noMultiLvlLbl val="0"/>
      </c:catAx>
      <c:valAx>
        <c:axId val="276637272"/>
        <c:scaling>
          <c:orientation val="minMax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36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3600" b="1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Root N (µg)</a:t>
                </a:r>
              </a:p>
            </c:rich>
          </c:tx>
          <c:layout>
            <c:manualLayout>
              <c:xMode val="edge"/>
              <c:yMode val="edge"/>
              <c:x val="1.0835388927167007E-3"/>
              <c:y val="0.2233626843119887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3600" b="1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2">
                <a:lumMod val="2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76605432"/>
        <c:crosses val="autoZero"/>
        <c:crossBetween val="between"/>
        <c:majorUnit val="40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6499401500057545"/>
          <c:y val="1.4866168434178096E-3"/>
          <c:w val="0.83359818129183083"/>
          <c:h val="9.943831512767314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4000" b="1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6565042650918635"/>
          <c:y val="2.5428331875182269E-2"/>
          <c:w val="0.83434957349081362"/>
          <c:h val="0.87865891251079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'[5]total N root shoot plant'!$AE$3</c:f>
              <c:strCache>
                <c:ptCount val="1"/>
                <c:pt idx="0">
                  <c:v>NH4NO3</c:v>
                </c:pt>
              </c:strCache>
            </c:strRef>
          </c:tx>
          <c:spPr>
            <a:solidFill>
              <a:srgbClr val="FFC000">
                <a:lumMod val="40000"/>
                <a:lumOff val="60000"/>
              </a:srgbClr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853-45C0-97DC-3515C0063530}"/>
                </c:ext>
              </c:extLst>
            </c:dLbl>
            <c:dLbl>
              <c:idx val="1"/>
              <c:layout>
                <c:manualLayout>
                  <c:x val="0"/>
                  <c:y val="-1.900442652136423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**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853-45C0-97DC-3515C006353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5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Ref>
                <c:f>'[5]total N root shoot plant'!$AE$7:$AE$8</c:f>
                <c:numCache>
                  <c:formatCode>General</c:formatCode>
                  <c:ptCount val="2"/>
                  <c:pt idx="0">
                    <c:v>96</c:v>
                  </c:pt>
                  <c:pt idx="1">
                    <c:v>41</c:v>
                  </c:pt>
                </c:numCache>
              </c:numRef>
            </c:plus>
            <c:minus>
              <c:numRef>
                <c:f>'[5]total N root shoot plant'!$AE$7:$AE$8</c:f>
                <c:numCache>
                  <c:formatCode>General</c:formatCode>
                  <c:ptCount val="2"/>
                  <c:pt idx="0">
                    <c:v>96</c:v>
                  </c:pt>
                  <c:pt idx="1">
                    <c:v>41</c:v>
                  </c:pt>
                </c:numCache>
              </c:numRef>
            </c:minus>
            <c:spPr>
              <a:noFill/>
              <a:ln w="63500" cap="sq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'[5]total N root shoot plant'!$AD$4:$AD$5</c:f>
              <c:strCache>
                <c:ptCount val="2"/>
                <c:pt idx="0">
                  <c:v>Ce-0</c:v>
                </c:pt>
                <c:pt idx="1">
                  <c:v>Ce-500</c:v>
                </c:pt>
              </c:strCache>
            </c:strRef>
          </c:cat>
          <c:val>
            <c:numRef>
              <c:f>'[5]total N root shoot plant'!$AE$4:$AE$5</c:f>
              <c:numCache>
                <c:formatCode>0</c:formatCode>
                <c:ptCount val="2"/>
                <c:pt idx="0">
                  <c:v>851</c:v>
                </c:pt>
                <c:pt idx="1">
                  <c:v>980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E853-45C0-97DC-3515C0063530}"/>
            </c:ext>
          </c:extLst>
        </c:ser>
        <c:ser>
          <c:idx val="1"/>
          <c:order val="1"/>
          <c:tx>
            <c:strRef>
              <c:f>'[5]total N root shoot plant'!$AF$3</c:f>
              <c:strCache>
                <c:ptCount val="1"/>
                <c:pt idx="0">
                  <c:v>NH4+</c:v>
                </c:pt>
              </c:strCache>
            </c:strRef>
          </c:tx>
          <c:spPr>
            <a:solidFill>
              <a:srgbClr val="FFC000">
                <a:lumMod val="50000"/>
              </a:srgbClr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853-45C0-97DC-3515C0063530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**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853-45C0-97DC-3515C006353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5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cust"/>
            <c:noEndCap val="0"/>
            <c:plus>
              <c:numRef>
                <c:f>'[5]total N root shoot plant'!$AF$7:$AF$8</c:f>
                <c:numCache>
                  <c:formatCode>General</c:formatCode>
                  <c:ptCount val="2"/>
                  <c:pt idx="0">
                    <c:v>20</c:v>
                  </c:pt>
                  <c:pt idx="1">
                    <c:v>13</c:v>
                  </c:pt>
                </c:numCache>
              </c:numRef>
            </c:plus>
            <c:minus>
              <c:numRef>
                <c:f>'[5]total N root shoot plant'!$AF$7:$AF$8</c:f>
                <c:numCache>
                  <c:formatCode>General</c:formatCode>
                  <c:ptCount val="2"/>
                  <c:pt idx="0">
                    <c:v>20</c:v>
                  </c:pt>
                  <c:pt idx="1">
                    <c:v>13</c:v>
                  </c:pt>
                </c:numCache>
              </c:numRef>
            </c:minus>
            <c:spPr>
              <a:noFill/>
              <a:ln w="63500" cap="sq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'[5]total N root shoot plant'!$AD$4:$AD$5</c:f>
              <c:strCache>
                <c:ptCount val="2"/>
                <c:pt idx="0">
                  <c:v>Ce-0</c:v>
                </c:pt>
                <c:pt idx="1">
                  <c:v>Ce-500</c:v>
                </c:pt>
              </c:strCache>
            </c:strRef>
          </c:cat>
          <c:val>
            <c:numRef>
              <c:f>'[5]total N root shoot plant'!$AF$4:$AF$5</c:f>
              <c:numCache>
                <c:formatCode>0</c:formatCode>
                <c:ptCount val="2"/>
                <c:pt idx="0">
                  <c:v>240</c:v>
                </c:pt>
                <c:pt idx="1">
                  <c:v>299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5-E853-45C0-97DC-3515C0063530}"/>
            </c:ext>
          </c:extLst>
        </c:ser>
        <c:ser>
          <c:idx val="2"/>
          <c:order val="2"/>
          <c:tx>
            <c:strRef>
              <c:f>'[5]total N root shoot plant'!$AG$3</c:f>
              <c:strCache>
                <c:ptCount val="1"/>
                <c:pt idx="0">
                  <c:v>NO3-</c:v>
                </c:pt>
              </c:strCache>
            </c:strRef>
          </c:tx>
          <c:spPr>
            <a:solidFill>
              <a:srgbClr val="FFC000">
                <a:lumMod val="75000"/>
              </a:srgb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'[5]total N root shoot plant'!$AG$7:$AG$8</c:f>
                <c:numCache>
                  <c:formatCode>General</c:formatCode>
                  <c:ptCount val="2"/>
                  <c:pt idx="0">
                    <c:v>31</c:v>
                  </c:pt>
                  <c:pt idx="1">
                    <c:v>45</c:v>
                  </c:pt>
                </c:numCache>
              </c:numRef>
            </c:plus>
            <c:minus>
              <c:numRef>
                <c:f>'[5]total N root shoot plant'!$AG$7:$AG$8</c:f>
                <c:numCache>
                  <c:formatCode>General</c:formatCode>
                  <c:ptCount val="2"/>
                  <c:pt idx="0">
                    <c:v>31</c:v>
                  </c:pt>
                  <c:pt idx="1">
                    <c:v>45</c:v>
                  </c:pt>
                </c:numCache>
              </c:numRef>
            </c:minus>
            <c:spPr>
              <a:noFill/>
              <a:ln w="63500" cap="sq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'[5]total N root shoot plant'!$AD$4:$AD$5</c:f>
              <c:strCache>
                <c:ptCount val="2"/>
                <c:pt idx="0">
                  <c:v>Ce-0</c:v>
                </c:pt>
                <c:pt idx="1">
                  <c:v>Ce-500</c:v>
                </c:pt>
              </c:strCache>
            </c:strRef>
          </c:cat>
          <c:val>
            <c:numRef>
              <c:f>'[5]total N root shoot plant'!$AG$4:$AG$5</c:f>
              <c:numCache>
                <c:formatCode>0</c:formatCode>
                <c:ptCount val="2"/>
                <c:pt idx="0">
                  <c:v>1138</c:v>
                </c:pt>
                <c:pt idx="1">
                  <c:v>1149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853-45C0-97DC-3515C00635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6605432"/>
        <c:axId val="276637272"/>
        <c:extLst/>
      </c:barChart>
      <c:catAx>
        <c:axId val="276605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2">
                <a:lumMod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40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76637272"/>
        <c:crosses val="autoZero"/>
        <c:auto val="1"/>
        <c:lblAlgn val="ctr"/>
        <c:lblOffset val="100"/>
        <c:noMultiLvlLbl val="0"/>
      </c:catAx>
      <c:valAx>
        <c:axId val="276637272"/>
        <c:scaling>
          <c:orientation val="minMax"/>
          <c:max val="200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36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3600" b="1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Root N (µg)</a:t>
                </a:r>
              </a:p>
            </c:rich>
          </c:tx>
          <c:layout>
            <c:manualLayout>
              <c:xMode val="edge"/>
              <c:yMode val="edge"/>
              <c:x val="1.0835388927167007E-3"/>
              <c:y val="0.2233626843119887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3600" b="1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2">
                <a:lumMod val="2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76605432"/>
        <c:crosses val="autoZero"/>
        <c:crossBetween val="between"/>
        <c:majorUnit val="40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6499401500057545"/>
          <c:y val="1.4866168434178096E-3"/>
          <c:w val="0.83359818129183083"/>
          <c:h val="9.943831512767314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4000" b="1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6565042650918635"/>
          <c:y val="2.5428331875182269E-2"/>
          <c:w val="0.83434957349081362"/>
          <c:h val="0.87865891251079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'[5]total N root shoot plant'!$D$47</c:f>
              <c:strCache>
                <c:ptCount val="1"/>
                <c:pt idx="0">
                  <c:v>NH4NO3</c:v>
                </c:pt>
              </c:strCache>
            </c:strRef>
          </c:tx>
          <c:spPr>
            <a:solidFill>
              <a:srgbClr val="FFC000">
                <a:lumMod val="40000"/>
                <a:lumOff val="60000"/>
              </a:srgbClr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BE0-4B84-B995-C4BE9500E028}"/>
                </c:ext>
              </c:extLst>
            </c:dLbl>
            <c:dLbl>
              <c:idx val="1"/>
              <c:layout>
                <c:manualLayout>
                  <c:x val="0"/>
                  <c:y val="-9.156678233020933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*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BE0-4B84-B995-C4BE9500E02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5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Ref>
                <c:f>'[5]total N root shoot plant'!$D$51:$D$52</c:f>
                <c:numCache>
                  <c:formatCode>General</c:formatCode>
                  <c:ptCount val="2"/>
                  <c:pt idx="0">
                    <c:v>115</c:v>
                  </c:pt>
                  <c:pt idx="1">
                    <c:v>391</c:v>
                  </c:pt>
                </c:numCache>
              </c:numRef>
            </c:plus>
            <c:minus>
              <c:numRef>
                <c:f>'[5]total N root shoot plant'!$D$51:$D$52</c:f>
                <c:numCache>
                  <c:formatCode>General</c:formatCode>
                  <c:ptCount val="2"/>
                  <c:pt idx="0">
                    <c:v>115</c:v>
                  </c:pt>
                  <c:pt idx="1">
                    <c:v>391</c:v>
                  </c:pt>
                </c:numCache>
              </c:numRef>
            </c:minus>
            <c:spPr>
              <a:noFill/>
              <a:ln w="63500" cap="sq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'[5]total N root shoot plant'!$C$48:$C$49</c:f>
              <c:strCache>
                <c:ptCount val="2"/>
                <c:pt idx="0">
                  <c:v>Ce-0</c:v>
                </c:pt>
                <c:pt idx="1">
                  <c:v>Ce-500</c:v>
                </c:pt>
              </c:strCache>
            </c:strRef>
          </c:cat>
          <c:val>
            <c:numRef>
              <c:f>'[5]total N root shoot plant'!$D$48:$D$49</c:f>
              <c:numCache>
                <c:formatCode>0</c:formatCode>
                <c:ptCount val="2"/>
                <c:pt idx="0">
                  <c:v>3055</c:v>
                </c:pt>
                <c:pt idx="1">
                  <c:v>2155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FBE0-4B84-B995-C4BE9500E028}"/>
            </c:ext>
          </c:extLst>
        </c:ser>
        <c:ser>
          <c:idx val="1"/>
          <c:order val="1"/>
          <c:tx>
            <c:strRef>
              <c:f>'[5]total N root shoot plant'!$E$47</c:f>
              <c:strCache>
                <c:ptCount val="1"/>
                <c:pt idx="0">
                  <c:v>NH4+</c:v>
                </c:pt>
              </c:strCache>
            </c:strRef>
          </c:tx>
          <c:spPr>
            <a:solidFill>
              <a:srgbClr val="FFC000">
                <a:lumMod val="50000"/>
              </a:srgbClr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BE0-4B84-B995-C4BE9500E028}"/>
                </c:ext>
              </c:extLst>
            </c:dLbl>
            <c:dLbl>
              <c:idx val="1"/>
              <c:layout>
                <c:manualLayout>
                  <c:x val="-8.4332628385502469E-17"/>
                  <c:y val="-1.900442652136423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*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BE0-4B84-B995-C4BE9500E02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5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Ref>
                <c:f>'[5]total N root shoot plant'!$E$51:$E$52</c:f>
                <c:numCache>
                  <c:formatCode>General</c:formatCode>
                  <c:ptCount val="2"/>
                  <c:pt idx="0">
                    <c:v>81</c:v>
                  </c:pt>
                  <c:pt idx="1">
                    <c:v>97</c:v>
                  </c:pt>
                </c:numCache>
              </c:numRef>
            </c:plus>
            <c:minus>
              <c:numRef>
                <c:f>'[5]total N root shoot plant'!$E$51:$E$52</c:f>
                <c:numCache>
                  <c:formatCode>General</c:formatCode>
                  <c:ptCount val="2"/>
                  <c:pt idx="0">
                    <c:v>81</c:v>
                  </c:pt>
                  <c:pt idx="1">
                    <c:v>97</c:v>
                  </c:pt>
                </c:numCache>
              </c:numRef>
            </c:minus>
            <c:spPr>
              <a:noFill/>
              <a:ln w="63500" cap="sq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'[5]total N root shoot plant'!$C$48:$C$49</c:f>
              <c:strCache>
                <c:ptCount val="2"/>
                <c:pt idx="0">
                  <c:v>Ce-0</c:v>
                </c:pt>
                <c:pt idx="1">
                  <c:v>Ce-500</c:v>
                </c:pt>
              </c:strCache>
            </c:strRef>
          </c:cat>
          <c:val>
            <c:numRef>
              <c:f>'[5]total N root shoot plant'!$E$48:$E$49</c:f>
              <c:numCache>
                <c:formatCode>0</c:formatCode>
                <c:ptCount val="2"/>
                <c:pt idx="0">
                  <c:v>2129</c:v>
                </c:pt>
                <c:pt idx="1">
                  <c:v>2407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5-FBE0-4B84-B995-C4BE9500E028}"/>
            </c:ext>
          </c:extLst>
        </c:ser>
        <c:ser>
          <c:idx val="2"/>
          <c:order val="2"/>
          <c:tx>
            <c:strRef>
              <c:f>'[5]total N root shoot plant'!$F$47</c:f>
              <c:strCache>
                <c:ptCount val="1"/>
                <c:pt idx="0">
                  <c:v>NO3-</c:v>
                </c:pt>
              </c:strCache>
            </c:strRef>
          </c:tx>
          <c:spPr>
            <a:solidFill>
              <a:srgbClr val="FFC000">
                <a:lumMod val="75000"/>
              </a:srgbClr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BE0-4B84-B995-C4BE9500E028}"/>
                </c:ext>
              </c:extLst>
            </c:dLbl>
            <c:dLbl>
              <c:idx val="1"/>
              <c:layout>
                <c:manualLayout>
                  <c:x val="0"/>
                  <c:y val="-1.90044265213641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*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FBE0-4B84-B995-C4BE9500E02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5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Ref>
                <c:f>'[5]total N root shoot plant'!$F$51:$F$52</c:f>
                <c:numCache>
                  <c:formatCode>General</c:formatCode>
                  <c:ptCount val="2"/>
                  <c:pt idx="0">
                    <c:v>53</c:v>
                  </c:pt>
                  <c:pt idx="1">
                    <c:v>75</c:v>
                  </c:pt>
                </c:numCache>
              </c:numRef>
            </c:plus>
            <c:minus>
              <c:numRef>
                <c:f>'[5]total N root shoot plant'!$F$51:$F$52</c:f>
                <c:numCache>
                  <c:formatCode>General</c:formatCode>
                  <c:ptCount val="2"/>
                  <c:pt idx="0">
                    <c:v>53</c:v>
                  </c:pt>
                  <c:pt idx="1">
                    <c:v>75</c:v>
                  </c:pt>
                </c:numCache>
              </c:numRef>
            </c:minus>
            <c:spPr>
              <a:noFill/>
              <a:ln w="63500" cap="sq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'[5]total N root shoot plant'!$C$48:$C$49</c:f>
              <c:strCache>
                <c:ptCount val="2"/>
                <c:pt idx="0">
                  <c:v>Ce-0</c:v>
                </c:pt>
                <c:pt idx="1">
                  <c:v>Ce-500</c:v>
                </c:pt>
              </c:strCache>
            </c:strRef>
          </c:cat>
          <c:val>
            <c:numRef>
              <c:f>'[5]total N root shoot plant'!$F$48:$F$49</c:f>
              <c:numCache>
                <c:formatCode>0</c:formatCode>
                <c:ptCount val="2"/>
                <c:pt idx="0">
                  <c:v>3115</c:v>
                </c:pt>
                <c:pt idx="1">
                  <c:v>2924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BE0-4B84-B995-C4BE9500E02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76605432"/>
        <c:axId val="276637272"/>
        <c:extLst/>
      </c:barChart>
      <c:catAx>
        <c:axId val="276605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2">
                <a:lumMod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40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76637272"/>
        <c:crosses val="autoZero"/>
        <c:auto val="1"/>
        <c:lblAlgn val="ctr"/>
        <c:lblOffset val="100"/>
        <c:noMultiLvlLbl val="0"/>
      </c:catAx>
      <c:valAx>
        <c:axId val="276637272"/>
        <c:scaling>
          <c:orientation val="minMax"/>
          <c:max val="400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36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3600" b="1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Shoot N (µg)</a:t>
                </a:r>
              </a:p>
            </c:rich>
          </c:tx>
          <c:layout>
            <c:manualLayout>
              <c:xMode val="edge"/>
              <c:yMode val="edge"/>
              <c:x val="1.0835388927167007E-3"/>
              <c:y val="0.211268958343847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3600" b="1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2">
                <a:lumMod val="2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76605432"/>
        <c:crosses val="autoZero"/>
        <c:crossBetween val="between"/>
        <c:majorUnit val="80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6499401500057545"/>
          <c:y val="1.4866168434178096E-3"/>
          <c:w val="0.83359818129183083"/>
          <c:h val="9.943831512767314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4000" b="1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6565042650918635"/>
          <c:y val="2.5428331875182269E-2"/>
          <c:w val="0.83434957349081362"/>
          <c:h val="0.87865891251079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'[5]total N root shoot plant'!$AE$47</c:f>
              <c:strCache>
                <c:ptCount val="1"/>
                <c:pt idx="0">
                  <c:v>NH4NO3</c:v>
                </c:pt>
              </c:strCache>
            </c:strRef>
          </c:tx>
          <c:spPr>
            <a:solidFill>
              <a:srgbClr val="FFC000">
                <a:lumMod val="40000"/>
                <a:lumOff val="60000"/>
              </a:srgbClr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85B-4F15-8467-29623DDD31E5}"/>
                </c:ext>
              </c:extLst>
            </c:dLbl>
            <c:dLbl>
              <c:idx val="1"/>
              <c:layout>
                <c:manualLayout>
                  <c:x val="0"/>
                  <c:y val="-2.245977679797590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**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85B-4F15-8467-29623DDD31E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5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Ref>
                <c:f>'[5]total N root shoot plant'!$AE$51:$AE$52</c:f>
                <c:numCache>
                  <c:formatCode>General</c:formatCode>
                  <c:ptCount val="2"/>
                  <c:pt idx="0">
                    <c:v>299</c:v>
                  </c:pt>
                  <c:pt idx="1">
                    <c:v>104</c:v>
                  </c:pt>
                </c:numCache>
              </c:numRef>
            </c:plus>
            <c:minus>
              <c:numRef>
                <c:f>'[5]total N root shoot plant'!$AE$51:$AE$52</c:f>
                <c:numCache>
                  <c:formatCode>General</c:formatCode>
                  <c:ptCount val="2"/>
                  <c:pt idx="0">
                    <c:v>299</c:v>
                  </c:pt>
                  <c:pt idx="1">
                    <c:v>104</c:v>
                  </c:pt>
                </c:numCache>
              </c:numRef>
            </c:minus>
            <c:spPr>
              <a:noFill/>
              <a:ln w="63500" cap="sq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'[5]total N root shoot plant'!$AD$48:$AD$49</c:f>
              <c:strCache>
                <c:ptCount val="2"/>
                <c:pt idx="0">
                  <c:v>Ce-0</c:v>
                </c:pt>
                <c:pt idx="1">
                  <c:v>Ce-500</c:v>
                </c:pt>
              </c:strCache>
            </c:strRef>
          </c:cat>
          <c:val>
            <c:numRef>
              <c:f>'[5]total N root shoot plant'!$AE$48:$AE$49</c:f>
              <c:numCache>
                <c:formatCode>0</c:formatCode>
                <c:ptCount val="2"/>
                <c:pt idx="0">
                  <c:v>2194</c:v>
                </c:pt>
                <c:pt idx="1">
                  <c:v>2660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C85B-4F15-8467-29623DDD31E5}"/>
            </c:ext>
          </c:extLst>
        </c:ser>
        <c:ser>
          <c:idx val="1"/>
          <c:order val="1"/>
          <c:tx>
            <c:strRef>
              <c:f>'[5]total N root shoot plant'!$AF$47</c:f>
              <c:strCache>
                <c:ptCount val="1"/>
                <c:pt idx="0">
                  <c:v>NH4+</c:v>
                </c:pt>
              </c:strCache>
            </c:strRef>
          </c:tx>
          <c:spPr>
            <a:solidFill>
              <a:srgbClr val="FFC000">
                <a:lumMod val="50000"/>
              </a:srgbClr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85B-4F15-8467-29623DDD31E5}"/>
                </c:ext>
              </c:extLst>
            </c:dLbl>
            <c:dLbl>
              <c:idx val="1"/>
              <c:layout>
                <c:manualLayout>
                  <c:x val="-8.4332628385502469E-17"/>
                  <c:y val="-2.764280221289338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**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C85B-4F15-8467-29623DDD31E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5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Ref>
                <c:f>'[5]total N root shoot plant'!$AF$51:$AF$52</c:f>
                <c:numCache>
                  <c:formatCode>General</c:formatCode>
                  <c:ptCount val="2"/>
                  <c:pt idx="0">
                    <c:v>109</c:v>
                  </c:pt>
                  <c:pt idx="1">
                    <c:v>142</c:v>
                  </c:pt>
                </c:numCache>
              </c:numRef>
            </c:plus>
            <c:minus>
              <c:numRef>
                <c:f>'[5]total N root shoot plant'!$AF$51:$AF$52</c:f>
                <c:numCache>
                  <c:formatCode>General</c:formatCode>
                  <c:ptCount val="2"/>
                  <c:pt idx="0">
                    <c:v>109</c:v>
                  </c:pt>
                  <c:pt idx="1">
                    <c:v>142</c:v>
                  </c:pt>
                </c:numCache>
              </c:numRef>
            </c:minus>
            <c:spPr>
              <a:noFill/>
              <a:ln w="63500" cap="sq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'[5]total N root shoot plant'!$AD$48:$AD$49</c:f>
              <c:strCache>
                <c:ptCount val="2"/>
                <c:pt idx="0">
                  <c:v>Ce-0</c:v>
                </c:pt>
                <c:pt idx="1">
                  <c:v>Ce-500</c:v>
                </c:pt>
              </c:strCache>
            </c:strRef>
          </c:cat>
          <c:val>
            <c:numRef>
              <c:f>'[5]total N root shoot plant'!$AF$48:$AF$49</c:f>
              <c:numCache>
                <c:formatCode>0</c:formatCode>
                <c:ptCount val="2"/>
                <c:pt idx="0">
                  <c:v>1044</c:v>
                </c:pt>
                <c:pt idx="1">
                  <c:v>1519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5-C85B-4F15-8467-29623DDD31E5}"/>
            </c:ext>
          </c:extLst>
        </c:ser>
        <c:ser>
          <c:idx val="2"/>
          <c:order val="2"/>
          <c:tx>
            <c:strRef>
              <c:f>'[5]total N root shoot plant'!$AG$47</c:f>
              <c:strCache>
                <c:ptCount val="1"/>
                <c:pt idx="0">
                  <c:v>NO3-</c:v>
                </c:pt>
              </c:strCache>
            </c:strRef>
          </c:tx>
          <c:spPr>
            <a:solidFill>
              <a:srgbClr val="FFC000">
                <a:lumMod val="75000"/>
              </a:srgbClr>
            </a:solidFill>
            <a:ln>
              <a:noFill/>
            </a:ln>
            <a:effectLst/>
          </c:spPr>
          <c:invertIfNegative val="0"/>
          <c:dLbls>
            <c:delete val="1"/>
          </c:dLbls>
          <c:errBars>
            <c:errBarType val="both"/>
            <c:errValType val="cust"/>
            <c:noEndCap val="0"/>
            <c:plus>
              <c:numRef>
                <c:f>'[5]total N root shoot plant'!$AG$51:$AG$52</c:f>
                <c:numCache>
                  <c:formatCode>General</c:formatCode>
                  <c:ptCount val="2"/>
                  <c:pt idx="0">
                    <c:v>136</c:v>
                  </c:pt>
                  <c:pt idx="1">
                    <c:v>193</c:v>
                  </c:pt>
                </c:numCache>
              </c:numRef>
            </c:plus>
            <c:minus>
              <c:numRef>
                <c:f>'[5]total N root shoot plant'!$AG$51:$AG$52</c:f>
                <c:numCache>
                  <c:formatCode>General</c:formatCode>
                  <c:ptCount val="2"/>
                  <c:pt idx="0">
                    <c:v>136</c:v>
                  </c:pt>
                  <c:pt idx="1">
                    <c:v>193</c:v>
                  </c:pt>
                </c:numCache>
              </c:numRef>
            </c:minus>
            <c:spPr>
              <a:noFill/>
              <a:ln w="63500" cap="sq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'[5]total N root shoot plant'!$AD$48:$AD$49</c:f>
              <c:strCache>
                <c:ptCount val="2"/>
                <c:pt idx="0">
                  <c:v>Ce-0</c:v>
                </c:pt>
                <c:pt idx="1">
                  <c:v>Ce-500</c:v>
                </c:pt>
              </c:strCache>
            </c:strRef>
          </c:cat>
          <c:val>
            <c:numRef>
              <c:f>'[5]total N root shoot plant'!$AG$48:$AG$49</c:f>
              <c:numCache>
                <c:formatCode>0</c:formatCode>
                <c:ptCount val="2"/>
                <c:pt idx="0">
                  <c:v>2654</c:v>
                </c:pt>
                <c:pt idx="1">
                  <c:v>2676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85B-4F15-8467-29623DDD31E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76605432"/>
        <c:axId val="276637272"/>
        <c:extLst/>
      </c:barChart>
      <c:catAx>
        <c:axId val="276605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2">
                <a:lumMod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40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76637272"/>
        <c:crosses val="autoZero"/>
        <c:auto val="1"/>
        <c:lblAlgn val="ctr"/>
        <c:lblOffset val="100"/>
        <c:noMultiLvlLbl val="0"/>
      </c:catAx>
      <c:valAx>
        <c:axId val="276637272"/>
        <c:scaling>
          <c:orientation val="minMax"/>
          <c:max val="400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36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3600" b="1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Shoot N (µg)</a:t>
                </a:r>
              </a:p>
            </c:rich>
          </c:tx>
          <c:layout>
            <c:manualLayout>
              <c:xMode val="edge"/>
              <c:yMode val="edge"/>
              <c:x val="1.0835388927167007E-3"/>
              <c:y val="0.211268958343847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3600" b="1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2">
                <a:lumMod val="2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76605432"/>
        <c:crosses val="autoZero"/>
        <c:crossBetween val="between"/>
        <c:majorUnit val="80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6499401500057545"/>
          <c:y val="1.4866168434178096E-3"/>
          <c:w val="0.83359818129183083"/>
          <c:h val="9.943831512767314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4000" b="1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6565042650918635"/>
          <c:y val="2.5428331875182269E-2"/>
          <c:w val="0.83434957349081362"/>
          <c:h val="0.87865891251079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'[5]total N root shoot plant'!$D$92</c:f>
              <c:strCache>
                <c:ptCount val="1"/>
                <c:pt idx="0">
                  <c:v>NH4NO3</c:v>
                </c:pt>
              </c:strCache>
            </c:strRef>
          </c:tx>
          <c:spPr>
            <a:solidFill>
              <a:srgbClr val="FFC000">
                <a:lumMod val="40000"/>
                <a:lumOff val="60000"/>
              </a:srgbClr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D4E-4E03-BBD6-1A7AA25506CC}"/>
                </c:ext>
              </c:extLst>
            </c:dLbl>
            <c:dLbl>
              <c:idx val="1"/>
              <c:layout>
                <c:manualLayout>
                  <c:x val="-2.2810360321971765E-3"/>
                  <c:y val="-7.769145846647257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**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D4E-4E03-BBD6-1A7AA25506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5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Ref>
                <c:f>'[5]total N root shoot plant'!$D$96:$D$97</c:f>
                <c:numCache>
                  <c:formatCode>General</c:formatCode>
                  <c:ptCount val="2"/>
                  <c:pt idx="0">
                    <c:v>172.57732009102921</c:v>
                  </c:pt>
                  <c:pt idx="1">
                    <c:v>488.75071130895469</c:v>
                  </c:pt>
                </c:numCache>
              </c:numRef>
            </c:plus>
            <c:minus>
              <c:numRef>
                <c:f>'[5]total N root shoot plant'!$D$96:$D$97</c:f>
                <c:numCache>
                  <c:formatCode>General</c:formatCode>
                  <c:ptCount val="2"/>
                  <c:pt idx="0">
                    <c:v>172.57732009102921</c:v>
                  </c:pt>
                  <c:pt idx="1">
                    <c:v>488.75071130895469</c:v>
                  </c:pt>
                </c:numCache>
              </c:numRef>
            </c:minus>
            <c:spPr>
              <a:noFill/>
              <a:ln w="63500" cap="sq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'[5]total N root shoot plant'!$C$93:$C$94</c:f>
              <c:strCache>
                <c:ptCount val="2"/>
                <c:pt idx="0">
                  <c:v>Ce-0</c:v>
                </c:pt>
                <c:pt idx="1">
                  <c:v>Ce-500</c:v>
                </c:pt>
              </c:strCache>
            </c:strRef>
          </c:cat>
          <c:val>
            <c:numRef>
              <c:f>'[5]total N root shoot plant'!$D$93:$D$94</c:f>
              <c:numCache>
                <c:formatCode>0</c:formatCode>
                <c:ptCount val="2"/>
                <c:pt idx="0">
                  <c:v>4056.1075393800006</c:v>
                </c:pt>
                <c:pt idx="1">
                  <c:v>2718.0241918583329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BD4E-4E03-BBD6-1A7AA25506CC}"/>
            </c:ext>
          </c:extLst>
        </c:ser>
        <c:ser>
          <c:idx val="1"/>
          <c:order val="1"/>
          <c:tx>
            <c:strRef>
              <c:f>'[5]total N root shoot plant'!$E$92</c:f>
              <c:strCache>
                <c:ptCount val="1"/>
                <c:pt idx="0">
                  <c:v>NH4+</c:v>
                </c:pt>
              </c:strCache>
            </c:strRef>
          </c:tx>
          <c:spPr>
            <a:solidFill>
              <a:srgbClr val="FFC000">
                <a:lumMod val="50000"/>
              </a:srgbClr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D4E-4E03-BBD6-1A7AA25506CC}"/>
                </c:ext>
              </c:extLst>
            </c:dLbl>
            <c:dLbl>
              <c:idx val="1"/>
              <c:layout>
                <c:manualLayout>
                  <c:x val="8.3637021665215442E-17"/>
                  <c:y val="-1.899124540291554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**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D4E-4E03-BBD6-1A7AA25506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5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Ref>
                <c:f>'[5]total N root shoot plant'!$E$96:$E$97</c:f>
                <c:numCache>
                  <c:formatCode>General</c:formatCode>
                  <c:ptCount val="2"/>
                  <c:pt idx="0">
                    <c:v>96.695965880847154</c:v>
                  </c:pt>
                  <c:pt idx="1">
                    <c:v>104.0223892801406</c:v>
                  </c:pt>
                </c:numCache>
              </c:numRef>
            </c:plus>
            <c:minus>
              <c:numRef>
                <c:f>'[5]total N root shoot plant'!$E$96:$E$97</c:f>
                <c:numCache>
                  <c:formatCode>General</c:formatCode>
                  <c:ptCount val="2"/>
                  <c:pt idx="0">
                    <c:v>96.695965880847154</c:v>
                  </c:pt>
                  <c:pt idx="1">
                    <c:v>104.0223892801406</c:v>
                  </c:pt>
                </c:numCache>
              </c:numRef>
            </c:minus>
            <c:spPr>
              <a:noFill/>
              <a:ln w="63500" cap="sq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'[5]total N root shoot plant'!$C$93:$C$94</c:f>
              <c:strCache>
                <c:ptCount val="2"/>
                <c:pt idx="0">
                  <c:v>Ce-0</c:v>
                </c:pt>
                <c:pt idx="1">
                  <c:v>Ce-500</c:v>
                </c:pt>
              </c:strCache>
            </c:strRef>
          </c:cat>
          <c:val>
            <c:numRef>
              <c:f>'[5]total N root shoot plant'!$E$93:$E$94</c:f>
              <c:numCache>
                <c:formatCode>0</c:formatCode>
                <c:ptCount val="2"/>
                <c:pt idx="0">
                  <c:v>2553.2006501666669</c:v>
                </c:pt>
                <c:pt idx="1">
                  <c:v>2901.1426433333331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5-BD4E-4E03-BBD6-1A7AA25506CC}"/>
            </c:ext>
          </c:extLst>
        </c:ser>
        <c:ser>
          <c:idx val="2"/>
          <c:order val="2"/>
          <c:tx>
            <c:strRef>
              <c:f>'[5]total N root shoot plant'!$F$92</c:f>
              <c:strCache>
                <c:ptCount val="1"/>
                <c:pt idx="0">
                  <c:v>NO3-</c:v>
                </c:pt>
              </c:strCache>
            </c:strRef>
          </c:tx>
          <c:spPr>
            <a:solidFill>
              <a:srgbClr val="FFC000">
                <a:lumMod val="75000"/>
              </a:srgbClr>
            </a:solidFill>
            <a:ln>
              <a:noFill/>
            </a:ln>
            <a:effectLst/>
          </c:spPr>
          <c:invertIfNegative val="0"/>
          <c:dLbls>
            <c:delete val="1"/>
          </c:dLbls>
          <c:errBars>
            <c:errBarType val="both"/>
            <c:errValType val="cust"/>
            <c:noEndCap val="0"/>
            <c:plus>
              <c:numRef>
                <c:f>'[5]total N root shoot plant'!$F$96:$F$97</c:f>
                <c:numCache>
                  <c:formatCode>General</c:formatCode>
                  <c:ptCount val="2"/>
                  <c:pt idx="0">
                    <c:v>89.104924115330533</c:v>
                  </c:pt>
                  <c:pt idx="1">
                    <c:v>85.175908875917273</c:v>
                  </c:pt>
                </c:numCache>
              </c:numRef>
            </c:plus>
            <c:minus>
              <c:numRef>
                <c:f>'[5]total N root shoot plant'!$F$96:$F$97</c:f>
                <c:numCache>
                  <c:formatCode>General</c:formatCode>
                  <c:ptCount val="2"/>
                  <c:pt idx="0">
                    <c:v>89.104924115330533</c:v>
                  </c:pt>
                  <c:pt idx="1">
                    <c:v>85.175908875917273</c:v>
                  </c:pt>
                </c:numCache>
              </c:numRef>
            </c:minus>
            <c:spPr>
              <a:noFill/>
              <a:ln w="63500" cap="sq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'[5]total N root shoot plant'!$C$93:$C$94</c:f>
              <c:strCache>
                <c:ptCount val="2"/>
                <c:pt idx="0">
                  <c:v>Ce-0</c:v>
                </c:pt>
                <c:pt idx="1">
                  <c:v>Ce-500</c:v>
                </c:pt>
              </c:strCache>
            </c:strRef>
          </c:cat>
          <c:val>
            <c:numRef>
              <c:f>'[5]total N root shoot plant'!$F$93:$F$94</c:f>
              <c:numCache>
                <c:formatCode>0</c:formatCode>
                <c:ptCount val="2"/>
                <c:pt idx="0">
                  <c:v>4607.3872343333323</c:v>
                </c:pt>
                <c:pt idx="1">
                  <c:v>4393.0151292865157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D4E-4E03-BBD6-1A7AA25506C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76605432"/>
        <c:axId val="276637272"/>
        <c:extLst/>
      </c:barChart>
      <c:catAx>
        <c:axId val="276605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2">
                <a:lumMod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40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76637272"/>
        <c:crosses val="autoZero"/>
        <c:auto val="1"/>
        <c:lblAlgn val="ctr"/>
        <c:lblOffset val="100"/>
        <c:noMultiLvlLbl val="0"/>
      </c:catAx>
      <c:valAx>
        <c:axId val="276637272"/>
        <c:scaling>
          <c:orientation val="minMax"/>
          <c:max val="560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36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3600" b="1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Whole plant N (µg)</a:t>
                </a:r>
              </a:p>
            </c:rich>
          </c:tx>
          <c:layout>
            <c:manualLayout>
              <c:xMode val="edge"/>
              <c:yMode val="edge"/>
              <c:x val="1.0834988678825933E-3"/>
              <c:y val="0.1922706811907578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3600" b="1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2">
                <a:lumMod val="2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76605432"/>
        <c:crosses val="autoZero"/>
        <c:crossBetween val="between"/>
        <c:majorUnit val="8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6565042650918635"/>
          <c:y val="2.5428331875182269E-2"/>
          <c:w val="0.83434957349081362"/>
          <c:h val="0.87865891251079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'[5]total N root shoot plant'!$AE$92</c:f>
              <c:strCache>
                <c:ptCount val="1"/>
                <c:pt idx="0">
                  <c:v>NH4NO3</c:v>
                </c:pt>
              </c:strCache>
            </c:strRef>
          </c:tx>
          <c:spPr>
            <a:solidFill>
              <a:srgbClr val="FFC000">
                <a:lumMod val="40000"/>
                <a:lumOff val="60000"/>
              </a:srgbClr>
            </a:solidFill>
            <a:ln>
              <a:noFill/>
            </a:ln>
            <a:effectLst/>
          </c:spPr>
          <c:invertIfNegative val="0"/>
          <c:dLbls>
            <c:delete val="1"/>
          </c:dLbls>
          <c:errBars>
            <c:errBarType val="both"/>
            <c:errValType val="cust"/>
            <c:noEndCap val="0"/>
            <c:plus>
              <c:numRef>
                <c:f>'[5]total N root shoot plant'!$AE$96:$AE$97</c:f>
                <c:numCache>
                  <c:formatCode>General</c:formatCode>
                  <c:ptCount val="2"/>
                  <c:pt idx="0">
                    <c:v>366.86041671184245</c:v>
                  </c:pt>
                  <c:pt idx="1">
                    <c:v>68.351258070487432</c:v>
                  </c:pt>
                </c:numCache>
              </c:numRef>
            </c:plus>
            <c:minus>
              <c:numRef>
                <c:f>'[5]total N root shoot plant'!$AE$96:$AE$97</c:f>
                <c:numCache>
                  <c:formatCode>General</c:formatCode>
                  <c:ptCount val="2"/>
                  <c:pt idx="0">
                    <c:v>366.86041671184245</c:v>
                  </c:pt>
                  <c:pt idx="1">
                    <c:v>68.351258070487432</c:v>
                  </c:pt>
                </c:numCache>
              </c:numRef>
            </c:minus>
            <c:spPr>
              <a:noFill/>
              <a:ln w="63500" cap="sq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'[5]total N root shoot plant'!$AD$93:$AD$94</c:f>
              <c:strCache>
                <c:ptCount val="2"/>
                <c:pt idx="0">
                  <c:v>Ce-0</c:v>
                </c:pt>
                <c:pt idx="1">
                  <c:v>Ce-500</c:v>
                </c:pt>
              </c:strCache>
            </c:strRef>
          </c:cat>
          <c:val>
            <c:numRef>
              <c:f>'[5]total N root shoot plant'!$AE$93:$AE$94</c:f>
              <c:numCache>
                <c:formatCode>0</c:formatCode>
                <c:ptCount val="2"/>
                <c:pt idx="0">
                  <c:v>3044.7438490958334</c:v>
                </c:pt>
                <c:pt idx="1">
                  <c:v>3639.398643758333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F98B-4D27-8E8E-982D67D601AB}"/>
            </c:ext>
          </c:extLst>
        </c:ser>
        <c:ser>
          <c:idx val="1"/>
          <c:order val="1"/>
          <c:tx>
            <c:strRef>
              <c:f>'[5]total N root shoot plant'!$AF$92</c:f>
              <c:strCache>
                <c:ptCount val="1"/>
                <c:pt idx="0">
                  <c:v>NH4+</c:v>
                </c:pt>
              </c:strCache>
            </c:strRef>
          </c:tx>
          <c:spPr>
            <a:solidFill>
              <a:srgbClr val="FFC000">
                <a:lumMod val="50000"/>
              </a:srgbClr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98B-4D27-8E8E-982D67D601AB}"/>
                </c:ext>
              </c:extLst>
            </c:dLbl>
            <c:dLbl>
              <c:idx val="1"/>
              <c:layout>
                <c:manualLayout>
                  <c:x val="0"/>
                  <c:y val="-2.071772225772601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**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98B-4D27-8E8E-982D67D601A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5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Ref>
                <c:f>'[5]total N root shoot plant'!$AF$96:$AF$97</c:f>
                <c:numCache>
                  <c:formatCode>General</c:formatCode>
                  <c:ptCount val="2"/>
                  <c:pt idx="0">
                    <c:v>0</c:v>
                  </c:pt>
                  <c:pt idx="1">
                    <c:v>0</c:v>
                  </c:pt>
                </c:numCache>
              </c:numRef>
            </c:plus>
            <c:minus>
              <c:numRef>
                <c:f>'[5]total N root shoot plant'!$AF$96:$AF$97</c:f>
                <c:numCache>
                  <c:formatCode>General</c:formatCode>
                  <c:ptCount val="2"/>
                  <c:pt idx="0">
                    <c:v>0</c:v>
                  </c:pt>
                  <c:pt idx="1">
                    <c:v>0</c:v>
                  </c:pt>
                </c:numCache>
              </c:numRef>
            </c:minus>
            <c:spPr>
              <a:noFill/>
              <a:ln w="63500" cap="sq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'[5]total N root shoot plant'!$AD$93:$AD$94</c:f>
              <c:strCache>
                <c:ptCount val="2"/>
                <c:pt idx="0">
                  <c:v>Ce-0</c:v>
                </c:pt>
                <c:pt idx="1">
                  <c:v>Ce-500</c:v>
                </c:pt>
              </c:strCache>
            </c:strRef>
          </c:cat>
          <c:val>
            <c:numRef>
              <c:f>'[5]total N root shoot plant'!$AF$93:$AF$94</c:f>
              <c:numCache>
                <c:formatCode>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3-F98B-4D27-8E8E-982D67D601AB}"/>
            </c:ext>
          </c:extLst>
        </c:ser>
        <c:ser>
          <c:idx val="2"/>
          <c:order val="2"/>
          <c:tx>
            <c:strRef>
              <c:f>'[5]total N root shoot plant'!$AG$92</c:f>
              <c:strCache>
                <c:ptCount val="1"/>
                <c:pt idx="0">
                  <c:v>NO3-</c:v>
                </c:pt>
              </c:strCache>
            </c:strRef>
          </c:tx>
          <c:spPr>
            <a:solidFill>
              <a:srgbClr val="FFC000">
                <a:lumMod val="75000"/>
              </a:srgbClr>
            </a:solidFill>
            <a:ln>
              <a:noFill/>
            </a:ln>
            <a:effectLst/>
          </c:spPr>
          <c:invertIfNegative val="0"/>
          <c:dLbls>
            <c:delete val="1"/>
          </c:dLbls>
          <c:errBars>
            <c:errBarType val="both"/>
            <c:errValType val="cust"/>
            <c:noEndCap val="0"/>
            <c:plus>
              <c:numRef>
                <c:f>'[5]total N root shoot plant'!$AG$96:$AG$97</c:f>
                <c:numCache>
                  <c:formatCode>General</c:formatCode>
                  <c:ptCount val="2"/>
                  <c:pt idx="0">
                    <c:v>158.36772091449944</c:v>
                  </c:pt>
                  <c:pt idx="1">
                    <c:v>219.91756306977652</c:v>
                  </c:pt>
                </c:numCache>
              </c:numRef>
            </c:plus>
            <c:minus>
              <c:numRef>
                <c:f>'[5]total N root shoot plant'!$AG$96:$AG$97</c:f>
                <c:numCache>
                  <c:formatCode>General</c:formatCode>
                  <c:ptCount val="2"/>
                  <c:pt idx="0">
                    <c:v>158.36772091449944</c:v>
                  </c:pt>
                  <c:pt idx="1">
                    <c:v>219.91756306977652</c:v>
                  </c:pt>
                </c:numCache>
              </c:numRef>
            </c:minus>
            <c:spPr>
              <a:noFill/>
              <a:ln w="63500" cap="sq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'[5]total N root shoot plant'!$AD$93:$AD$94</c:f>
              <c:strCache>
                <c:ptCount val="2"/>
                <c:pt idx="0">
                  <c:v>Ce-0</c:v>
                </c:pt>
                <c:pt idx="1">
                  <c:v>Ce-500</c:v>
                </c:pt>
              </c:strCache>
            </c:strRef>
          </c:cat>
          <c:val>
            <c:numRef>
              <c:f>'[5]total N root shoot plant'!$AG$93:$AG$94</c:f>
              <c:numCache>
                <c:formatCode>0</c:formatCode>
                <c:ptCount val="2"/>
                <c:pt idx="0">
                  <c:v>3792.3911081186889</c:v>
                </c:pt>
                <c:pt idx="1">
                  <c:v>3824.8297227737999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98B-4D27-8E8E-982D67D601A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76605432"/>
        <c:axId val="276637272"/>
        <c:extLst/>
      </c:barChart>
      <c:catAx>
        <c:axId val="276605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2">
                <a:lumMod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40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76637272"/>
        <c:crosses val="autoZero"/>
        <c:auto val="1"/>
        <c:lblAlgn val="ctr"/>
        <c:lblOffset val="100"/>
        <c:noMultiLvlLbl val="0"/>
      </c:catAx>
      <c:valAx>
        <c:axId val="276637272"/>
        <c:scaling>
          <c:orientation val="minMax"/>
          <c:max val="560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36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3600" b="1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Whole plant N (µg)</a:t>
                </a:r>
              </a:p>
            </c:rich>
          </c:tx>
          <c:layout>
            <c:manualLayout>
              <c:xMode val="edge"/>
              <c:yMode val="edge"/>
              <c:x val="1.0834989656156853E-3"/>
              <c:y val="0.209541838358288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3600" b="1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2">
                <a:lumMod val="2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76605432"/>
        <c:crosses val="autoZero"/>
        <c:crossBetween val="between"/>
        <c:majorUnit val="8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7170286089179435"/>
          <c:y val="2.5428331875182269E-2"/>
          <c:w val="0.82829713910820568"/>
          <c:h val="0.87865891251079331"/>
        </c:manualLayout>
      </c:layout>
      <c:barChart>
        <c:barDir val="col"/>
        <c:grouping val="clustered"/>
        <c:varyColors val="0"/>
        <c:ser>
          <c:idx val="3"/>
          <c:order val="3"/>
          <c:tx>
            <c:strRef>
              <c:f>'Root C N Graph'!$S$4</c:f>
              <c:strCache>
                <c:ptCount val="1"/>
                <c:pt idx="0">
                  <c:v>δ15N</c:v>
                </c:pt>
              </c:strCache>
            </c:strRef>
          </c:tx>
          <c:spPr>
            <a:solidFill>
              <a:srgbClr val="FFC000">
                <a:lumMod val="50000"/>
              </a:srgb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C000">
                  <a:lumMod val="40000"/>
                  <a:lumOff val="6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8E9D-4500-BFFD-F89FABAEF648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E9D-4500-BFFD-F89FABAEF648}"/>
                </c:ext>
              </c:extLst>
            </c:dLbl>
            <c:dLbl>
              <c:idx val="1"/>
              <c:layout>
                <c:manualLayout>
                  <c:x val="1.1728395118734301E-3"/>
                  <c:y val="-2.359459259384174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***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E9D-4500-BFFD-F89FABAEF64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40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cust"/>
            <c:noEndCap val="0"/>
            <c:plus>
              <c:numRef>
                <c:f>'Root C N Graph'!$S$11:$S$14</c:f>
                <c:numCache>
                  <c:formatCode>General</c:formatCode>
                  <c:ptCount val="4"/>
                  <c:pt idx="0">
                    <c:v>0.29092911538904287</c:v>
                  </c:pt>
                  <c:pt idx="1">
                    <c:v>0.38813535004847494</c:v>
                  </c:pt>
                </c:numCache>
              </c:numRef>
            </c:plus>
            <c:minus>
              <c:numRef>
                <c:f>'Root C N Graph'!$S$11:$S$14</c:f>
                <c:numCache>
                  <c:formatCode>General</c:formatCode>
                  <c:ptCount val="4"/>
                  <c:pt idx="0">
                    <c:v>0.29092911538904287</c:v>
                  </c:pt>
                  <c:pt idx="1">
                    <c:v>0.38813535004847494</c:v>
                  </c:pt>
                </c:numCache>
              </c:numRef>
            </c:minus>
            <c:spPr>
              <a:noFill/>
              <a:ln w="63500" cap="sq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'Root C N Graph'!$O$5:$O$6</c:f>
              <c:strCache>
                <c:ptCount val="2"/>
                <c:pt idx="0">
                  <c:v>Ce-0</c:v>
                </c:pt>
                <c:pt idx="1">
                  <c:v>Ce-500</c:v>
                </c:pt>
              </c:strCache>
            </c:strRef>
          </c:cat>
          <c:val>
            <c:numRef>
              <c:f>'Root C N Graph'!$S$5:$S$6</c:f>
              <c:numCache>
                <c:formatCode>0.00</c:formatCode>
                <c:ptCount val="2"/>
                <c:pt idx="0">
                  <c:v>4.0544992848654067</c:v>
                </c:pt>
                <c:pt idx="1">
                  <c:v>4.496588462643401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2E-4225-A220-434EE48F302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76605432"/>
        <c:axId val="27663727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'Root C N Graph'!$P$4</c15:sqref>
                        </c15:formulaRef>
                      </c:ext>
                    </c:extLst>
                    <c:strCache>
                      <c:ptCount val="1"/>
                      <c:pt idx="0">
                        <c:v>%C</c:v>
                      </c:pt>
                    </c:strCache>
                  </c:strRef>
                </c:tx>
                <c:spPr>
                  <a:solidFill>
                    <a:schemeClr val="bg2">
                      <a:lumMod val="25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errBars>
                  <c:errBarType val="both"/>
                  <c:errValType val="cust"/>
                  <c:noEndCap val="0"/>
                  <c:plus>
                    <c:numRef>
                      <c:extLst>
                        <c:ext uri="{02D57815-91ED-43cb-92C2-25804820EDAC}">
                          <c15:formulaRef>
                            <c15:sqref>'[3]Sampling 1 C N graph'!$J$15:$J$22</c15:sqref>
                          </c15:formulaRef>
                        </c:ext>
                      </c:extLst>
                      <c:numCache>
                        <c:formatCode>General</c:formatCode>
                        <c:ptCount val="8"/>
                        <c:pt idx="0">
                          <c:v>0.28045498561483678</c:v>
                        </c:pt>
                        <c:pt idx="1">
                          <c:v>0.15063968328267599</c:v>
                        </c:pt>
                        <c:pt idx="2">
                          <c:v>0.35617139719448659</c:v>
                        </c:pt>
                        <c:pt idx="3">
                          <c:v>0.15504199577303071</c:v>
                        </c:pt>
                        <c:pt idx="4">
                          <c:v>0.13718023773640095</c:v>
                        </c:pt>
                        <c:pt idx="5">
                          <c:v>0.23021257990213423</c:v>
                        </c:pt>
                        <c:pt idx="6">
                          <c:v>0.32914908651880176</c:v>
                        </c:pt>
                        <c:pt idx="7">
                          <c:v>0.31396952479767376</c:v>
                        </c:pt>
                      </c:numCache>
                    </c:numRef>
                  </c:plus>
                  <c:minus>
                    <c:numRef>
                      <c:extLst>
                        <c:ext uri="{02D57815-91ED-43cb-92C2-25804820EDAC}">
                          <c15:formulaRef>
                            <c15:sqref>'[3]Sampling 1 C N graph'!$J$15:$J$22</c15:sqref>
                          </c15:formulaRef>
                        </c:ext>
                      </c:extLst>
                      <c:numCache>
                        <c:formatCode>General</c:formatCode>
                        <c:ptCount val="8"/>
                        <c:pt idx="0">
                          <c:v>0.28045498561483678</c:v>
                        </c:pt>
                        <c:pt idx="1">
                          <c:v>0.15063968328267599</c:v>
                        </c:pt>
                        <c:pt idx="2">
                          <c:v>0.35617139719448659</c:v>
                        </c:pt>
                        <c:pt idx="3">
                          <c:v>0.15504199577303071</c:v>
                        </c:pt>
                        <c:pt idx="4">
                          <c:v>0.13718023773640095</c:v>
                        </c:pt>
                        <c:pt idx="5">
                          <c:v>0.23021257990213423</c:v>
                        </c:pt>
                        <c:pt idx="6">
                          <c:v>0.32914908651880176</c:v>
                        </c:pt>
                        <c:pt idx="7">
                          <c:v>0.31396952479767376</c:v>
                        </c:pt>
                      </c:numCache>
                    </c:numRef>
                  </c:minus>
                  <c:spPr>
                    <a:noFill/>
                    <a:ln w="19050" cap="flat" cmpd="sng" algn="ctr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round/>
                    </a:ln>
                    <a:effectLst/>
                  </c:spPr>
                </c:errBars>
                <c:cat>
                  <c:strRef>
                    <c:extLst>
                      <c:ext uri="{02D57815-91ED-43cb-92C2-25804820EDAC}">
                        <c15:formulaRef>
                          <c15:sqref>'Root C N Graph'!$O$5:$O$6</c15:sqref>
                        </c15:formulaRef>
                      </c:ext>
                    </c:extLst>
                    <c:strCache>
                      <c:ptCount val="2"/>
                      <c:pt idx="0">
                        <c:v>Ce-0</c:v>
                      </c:pt>
                      <c:pt idx="1">
                        <c:v>Ce-500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'Root C N Graph'!$P$5:$P$6</c15:sqref>
                        </c15:formulaRef>
                      </c:ext>
                    </c:extLst>
                    <c:numCache>
                      <c:formatCode>0.00</c:formatCode>
                      <c:ptCount val="2"/>
                      <c:pt idx="0">
                        <c:v>37.694015316516669</c:v>
                      </c:pt>
                      <c:pt idx="1">
                        <c:v>36.778097698333333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E82E-4225-A220-434EE48F3025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'Root C N Graph'!$Q$4</c15:sqref>
                        </c15:formulaRef>
                      </c:ext>
                    </c:extLst>
                    <c:strCache>
                      <c:ptCount val="1"/>
                      <c:pt idx="0">
                        <c:v>δ13C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'Root C N Graph'!$O$5:$O$6</c15:sqref>
                        </c15:formulaRef>
                      </c:ext>
                    </c:extLst>
                    <c:strCache>
                      <c:ptCount val="2"/>
                      <c:pt idx="0">
                        <c:v>Ce-0</c:v>
                      </c:pt>
                      <c:pt idx="1">
                        <c:v>Ce-500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'Root C N Graph'!$Q$5:$Q$6</c15:sqref>
                        </c15:formulaRef>
                      </c:ext>
                    </c:extLst>
                    <c:numCache>
                      <c:formatCode>0.00</c:formatCode>
                      <c:ptCount val="2"/>
                      <c:pt idx="0">
                        <c:v>-29.932296980793435</c:v>
                      </c:pt>
                      <c:pt idx="1">
                        <c:v>-30.080181699914004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E82E-4225-A220-434EE48F3025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'Root C N Graph'!$R$4</c15:sqref>
                        </c15:formulaRef>
                      </c:ext>
                    </c:extLst>
                    <c:strCache>
                      <c:ptCount val="1"/>
                      <c:pt idx="0">
                        <c:v>%N</c:v>
                      </c:pt>
                    </c:strCache>
                  </c:strRef>
                </c:tx>
                <c:spPr>
                  <a:solidFill>
                    <a:schemeClr val="tx1">
                      <a:lumMod val="95000"/>
                      <a:lumOff val="5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errBars>
                  <c:errBarType val="both"/>
                  <c:errValType val="cust"/>
                  <c:noEndCap val="0"/>
                  <c:plus>
                    <c:numRef>
                      <c:extLst xmlns:c15="http://schemas.microsoft.com/office/drawing/2012/chart">
                        <c:ext xmlns:c15="http://schemas.microsoft.com/office/drawing/2012/chart" uri="{02D57815-91ED-43cb-92C2-25804820EDAC}">
                          <c15:formulaRef>
                            <c15:sqref>'[3]Sampling 1 C N graph'!$L$15:$L$22</c15:sqref>
                          </c15:formulaRef>
                        </c:ext>
                      </c:extLst>
                      <c:numCache>
                        <c:formatCode>General</c:formatCode>
                        <c:ptCount val="8"/>
                        <c:pt idx="0">
                          <c:v>0.10921681850531173</c:v>
                        </c:pt>
                        <c:pt idx="1">
                          <c:v>7.778562927753524E-2</c:v>
                        </c:pt>
                        <c:pt idx="2">
                          <c:v>0.13035110049602427</c:v>
                        </c:pt>
                        <c:pt idx="3">
                          <c:v>4.5785645399903457E-2</c:v>
                        </c:pt>
                        <c:pt idx="4">
                          <c:v>9.2155263595225773E-2</c:v>
                        </c:pt>
                        <c:pt idx="5">
                          <c:v>5.9596804554502773E-2</c:v>
                        </c:pt>
                        <c:pt idx="6">
                          <c:v>5.3110545202713418E-2</c:v>
                        </c:pt>
                        <c:pt idx="7">
                          <c:v>7.6131139871245174E-2</c:v>
                        </c:pt>
                      </c:numCache>
                    </c:numRef>
                  </c:plus>
                  <c:minus>
                    <c:numRef>
                      <c:extLst xmlns:c15="http://schemas.microsoft.com/office/drawing/2012/chart">
                        <c:ext xmlns:c15="http://schemas.microsoft.com/office/drawing/2012/chart" uri="{02D57815-91ED-43cb-92C2-25804820EDAC}">
                          <c15:formulaRef>
                            <c15:sqref>'[3]Sampling 1 C N graph'!$L$15:$L$22</c15:sqref>
                          </c15:formulaRef>
                        </c:ext>
                      </c:extLst>
                      <c:numCache>
                        <c:formatCode>General</c:formatCode>
                        <c:ptCount val="8"/>
                        <c:pt idx="0">
                          <c:v>0.10921681850531173</c:v>
                        </c:pt>
                        <c:pt idx="1">
                          <c:v>7.778562927753524E-2</c:v>
                        </c:pt>
                        <c:pt idx="2">
                          <c:v>0.13035110049602427</c:v>
                        </c:pt>
                        <c:pt idx="3">
                          <c:v>4.5785645399903457E-2</c:v>
                        </c:pt>
                        <c:pt idx="4">
                          <c:v>9.2155263595225773E-2</c:v>
                        </c:pt>
                        <c:pt idx="5">
                          <c:v>5.9596804554502773E-2</c:v>
                        </c:pt>
                        <c:pt idx="6">
                          <c:v>5.3110545202713418E-2</c:v>
                        </c:pt>
                        <c:pt idx="7">
                          <c:v>7.6131139871245174E-2</c:v>
                        </c:pt>
                      </c:numCache>
                    </c:numRef>
                  </c:minus>
                  <c:spPr>
                    <a:noFill/>
                    <a:ln w="19050" cap="flat" cmpd="sng" algn="ctr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round/>
                    </a:ln>
                    <a:effectLst/>
                  </c:spPr>
                </c:errBar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'Root C N Graph'!$O$5:$O$6</c15:sqref>
                        </c15:formulaRef>
                      </c:ext>
                    </c:extLst>
                    <c:strCache>
                      <c:ptCount val="2"/>
                      <c:pt idx="0">
                        <c:v>Ce-0</c:v>
                      </c:pt>
                      <c:pt idx="1">
                        <c:v>Ce-500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'Root C N Graph'!$R$5:$R$6</c15:sqref>
                        </c15:formulaRef>
                      </c:ext>
                    </c:extLst>
                    <c:numCache>
                      <c:formatCode>0.00</c:formatCode>
                      <c:ptCount val="2"/>
                      <c:pt idx="0">
                        <c:v>3.351123164916666</c:v>
                      </c:pt>
                      <c:pt idx="1">
                        <c:v>2.9081958788999995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E82E-4225-A220-434EE48F3025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'Root C N Graph'!$T$4</c15:sqref>
                        </c15:formulaRef>
                      </c:ext>
                    </c:extLst>
                    <c:strCache>
                      <c:ptCount val="1"/>
                      <c:pt idx="0">
                        <c:v>C/N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'Root C N Graph'!$O$5:$O$6</c15:sqref>
                        </c15:formulaRef>
                      </c:ext>
                    </c:extLst>
                    <c:strCache>
                      <c:ptCount val="2"/>
                      <c:pt idx="0">
                        <c:v>Ce-0</c:v>
                      </c:pt>
                      <c:pt idx="1">
                        <c:v>Ce-500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'Root C N Graph'!$T$5:$T$6</c15:sqref>
                        </c15:formulaRef>
                      </c:ext>
                    </c:extLst>
                    <c:numCache>
                      <c:formatCode>0.00</c:formatCode>
                      <c:ptCount val="2"/>
                      <c:pt idx="0">
                        <c:v>12.056694588165746</c:v>
                      </c:pt>
                      <c:pt idx="1">
                        <c:v>13.170823689351364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E82E-4225-A220-434EE48F3025}"/>
                  </c:ext>
                </c:extLst>
              </c15:ser>
            </c15:filteredBarSeries>
          </c:ext>
        </c:extLst>
      </c:barChart>
      <c:catAx>
        <c:axId val="276605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2">
                <a:lumMod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40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76637272"/>
        <c:crosses val="autoZero"/>
        <c:auto val="1"/>
        <c:lblAlgn val="ctr"/>
        <c:lblOffset val="100"/>
        <c:noMultiLvlLbl val="0"/>
      </c:catAx>
      <c:valAx>
        <c:axId val="276637272"/>
        <c:scaling>
          <c:orientation val="minMax"/>
          <c:max val="8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36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3600" b="1" baseline="3000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15</a:t>
                </a:r>
                <a:r>
                  <a:rPr lang="en-US" sz="3600" b="1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N/</a:t>
                </a:r>
                <a:r>
                  <a:rPr lang="en-US" sz="3600" b="1" baseline="3000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14</a:t>
                </a:r>
                <a:r>
                  <a:rPr lang="en-US" sz="3600" b="1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N (‰)</a:t>
                </a:r>
              </a:p>
            </c:rich>
          </c:tx>
          <c:layout>
            <c:manualLayout>
              <c:xMode val="edge"/>
              <c:yMode val="edge"/>
              <c:x val="1.0835446307209393E-3"/>
              <c:y val="0.276933920563823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3600" b="1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2">
                <a:lumMod val="2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7660543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5582232712318406"/>
          <c:y val="2.5428331875182269E-2"/>
          <c:w val="0.84417767287681589"/>
          <c:h val="0.87975584886421576"/>
        </c:manualLayout>
      </c:layout>
      <c:barChart>
        <c:barDir val="col"/>
        <c:grouping val="clustered"/>
        <c:varyColors val="0"/>
        <c:ser>
          <c:idx val="4"/>
          <c:order val="4"/>
          <c:tx>
            <c:strRef>
              <c:f>'Root C N Graph'!$T$4</c:f>
              <c:strCache>
                <c:ptCount val="1"/>
                <c:pt idx="0">
                  <c:v>C/N</c:v>
                </c:pt>
              </c:strCache>
            </c:strRef>
          </c:tx>
          <c:spPr>
            <a:solidFill>
              <a:schemeClr val="tx1">
                <a:lumMod val="95000"/>
                <a:lumOff val="5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'Root C N Graph'!$T$11:$T$14</c:f>
                <c:numCache>
                  <c:formatCode>General</c:formatCode>
                  <c:ptCount val="4"/>
                  <c:pt idx="0">
                    <c:v>1.2966422646168747</c:v>
                  </c:pt>
                  <c:pt idx="1">
                    <c:v>1.094005707701021</c:v>
                  </c:pt>
                </c:numCache>
              </c:numRef>
            </c:plus>
            <c:minus>
              <c:numRef>
                <c:f>'Root C N Graph'!$T$11:$T$14</c:f>
                <c:numCache>
                  <c:formatCode>General</c:formatCode>
                  <c:ptCount val="4"/>
                  <c:pt idx="0">
                    <c:v>1.2966422646168747</c:v>
                  </c:pt>
                  <c:pt idx="1">
                    <c:v>1.094005707701021</c:v>
                  </c:pt>
                </c:numCache>
              </c:numRef>
            </c:minus>
            <c:spPr>
              <a:noFill/>
              <a:ln w="63500" cap="sq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'Root C N Graph'!$O$5:$O$6</c:f>
              <c:strCache>
                <c:ptCount val="2"/>
                <c:pt idx="0">
                  <c:v>Ce-0</c:v>
                </c:pt>
                <c:pt idx="1">
                  <c:v>Ce-500</c:v>
                </c:pt>
              </c:strCache>
            </c:strRef>
          </c:cat>
          <c:val>
            <c:numRef>
              <c:f>'Root C N Graph'!$T$5:$T$6</c:f>
              <c:numCache>
                <c:formatCode>0.00</c:formatCode>
                <c:ptCount val="2"/>
                <c:pt idx="0">
                  <c:v>12.056694588165746</c:v>
                </c:pt>
                <c:pt idx="1">
                  <c:v>13.170823689351364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D8-441B-A1EC-B8B971CFCA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6584904"/>
        <c:axId val="27664906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'Root C N Graph'!$P$4</c15:sqref>
                        </c15:formulaRef>
                      </c:ext>
                    </c:extLst>
                    <c:strCache>
                      <c:ptCount val="1"/>
                      <c:pt idx="0">
                        <c:v>%C</c:v>
                      </c:pt>
                    </c:strCache>
                  </c:strRef>
                </c:tx>
                <c:spPr>
                  <a:solidFill>
                    <a:schemeClr val="bg2">
                      <a:lumMod val="25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errBars>
                  <c:errBarType val="both"/>
                  <c:errValType val="cust"/>
                  <c:noEndCap val="0"/>
                  <c:plus>
                    <c:numRef>
                      <c:extLst>
                        <c:ext uri="{02D57815-91ED-43cb-92C2-25804820EDAC}">
                          <c15:formulaRef>
                            <c15:sqref>'[3]Sampling 1 C N graph'!$J$15:$J$22</c15:sqref>
                          </c15:formulaRef>
                        </c:ext>
                      </c:extLst>
                      <c:numCache>
                        <c:formatCode>General</c:formatCode>
                        <c:ptCount val="8"/>
                        <c:pt idx="0">
                          <c:v>0.28045498561483678</c:v>
                        </c:pt>
                        <c:pt idx="1">
                          <c:v>0.15063968328267599</c:v>
                        </c:pt>
                        <c:pt idx="2">
                          <c:v>0.35617139719448659</c:v>
                        </c:pt>
                        <c:pt idx="3">
                          <c:v>0.15504199577303071</c:v>
                        </c:pt>
                        <c:pt idx="4">
                          <c:v>0.13718023773640095</c:v>
                        </c:pt>
                        <c:pt idx="5">
                          <c:v>0.23021257990213423</c:v>
                        </c:pt>
                        <c:pt idx="6">
                          <c:v>0.32914908651880176</c:v>
                        </c:pt>
                        <c:pt idx="7">
                          <c:v>0.31396952479767376</c:v>
                        </c:pt>
                      </c:numCache>
                    </c:numRef>
                  </c:plus>
                  <c:minus>
                    <c:numRef>
                      <c:extLst>
                        <c:ext uri="{02D57815-91ED-43cb-92C2-25804820EDAC}">
                          <c15:formulaRef>
                            <c15:sqref>'[3]Sampling 1 C N graph'!$J$15:$J$22</c15:sqref>
                          </c15:formulaRef>
                        </c:ext>
                      </c:extLst>
                      <c:numCache>
                        <c:formatCode>General</c:formatCode>
                        <c:ptCount val="8"/>
                        <c:pt idx="0">
                          <c:v>0.28045498561483678</c:v>
                        </c:pt>
                        <c:pt idx="1">
                          <c:v>0.15063968328267599</c:v>
                        </c:pt>
                        <c:pt idx="2">
                          <c:v>0.35617139719448659</c:v>
                        </c:pt>
                        <c:pt idx="3">
                          <c:v>0.15504199577303071</c:v>
                        </c:pt>
                        <c:pt idx="4">
                          <c:v>0.13718023773640095</c:v>
                        </c:pt>
                        <c:pt idx="5">
                          <c:v>0.23021257990213423</c:v>
                        </c:pt>
                        <c:pt idx="6">
                          <c:v>0.32914908651880176</c:v>
                        </c:pt>
                        <c:pt idx="7">
                          <c:v>0.31396952479767376</c:v>
                        </c:pt>
                      </c:numCache>
                    </c:numRef>
                  </c:minus>
                  <c:spPr>
                    <a:noFill/>
                    <a:ln w="19050" cap="flat" cmpd="sng" algn="ctr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round/>
                    </a:ln>
                    <a:effectLst/>
                  </c:spPr>
                </c:errBars>
                <c:cat>
                  <c:strRef>
                    <c:extLst>
                      <c:ext uri="{02D57815-91ED-43cb-92C2-25804820EDAC}">
                        <c15:formulaRef>
                          <c15:sqref>'Root C N Graph'!$O$5:$O$6</c15:sqref>
                        </c15:formulaRef>
                      </c:ext>
                    </c:extLst>
                    <c:strCache>
                      <c:ptCount val="2"/>
                      <c:pt idx="0">
                        <c:v>Ce-0</c:v>
                      </c:pt>
                      <c:pt idx="1">
                        <c:v>Ce-500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'Root C N Graph'!$P$5:$P$6</c15:sqref>
                        </c15:formulaRef>
                      </c:ext>
                    </c:extLst>
                    <c:numCache>
                      <c:formatCode>0.00</c:formatCode>
                      <c:ptCount val="2"/>
                      <c:pt idx="0">
                        <c:v>37.694015316516669</c:v>
                      </c:pt>
                      <c:pt idx="1">
                        <c:v>36.778097698333333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24D8-441B-A1EC-B8B971CFCA66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'Root C N Graph'!$Q$4</c15:sqref>
                        </c15:formulaRef>
                      </c:ext>
                    </c:extLst>
                    <c:strCache>
                      <c:ptCount val="1"/>
                      <c:pt idx="0">
                        <c:v>δ13C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'Root C N Graph'!$O$5:$O$6</c15:sqref>
                        </c15:formulaRef>
                      </c:ext>
                    </c:extLst>
                    <c:strCache>
                      <c:ptCount val="2"/>
                      <c:pt idx="0">
                        <c:v>Ce-0</c:v>
                      </c:pt>
                      <c:pt idx="1">
                        <c:v>Ce-500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'Root C N Graph'!$Q$5:$Q$6</c15:sqref>
                        </c15:formulaRef>
                      </c:ext>
                    </c:extLst>
                    <c:numCache>
                      <c:formatCode>0.00</c:formatCode>
                      <c:ptCount val="2"/>
                      <c:pt idx="0">
                        <c:v>-29.932296980793435</c:v>
                      </c:pt>
                      <c:pt idx="1">
                        <c:v>-30.080181699914004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24D8-441B-A1EC-B8B971CFCA66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'Root C N Graph'!$R$4</c15:sqref>
                        </c15:formulaRef>
                      </c:ext>
                    </c:extLst>
                    <c:strCache>
                      <c:ptCount val="1"/>
                      <c:pt idx="0">
                        <c:v>%N</c:v>
                      </c:pt>
                    </c:strCache>
                  </c:strRef>
                </c:tx>
                <c:spPr>
                  <a:solidFill>
                    <a:schemeClr val="tx1">
                      <a:lumMod val="95000"/>
                      <a:lumOff val="5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errBars>
                  <c:errBarType val="both"/>
                  <c:errValType val="cust"/>
                  <c:noEndCap val="0"/>
                  <c:plus>
                    <c:numRef>
                      <c:extLst xmlns:c15="http://schemas.microsoft.com/office/drawing/2012/chart">
                        <c:ext xmlns:c15="http://schemas.microsoft.com/office/drawing/2012/chart" uri="{02D57815-91ED-43cb-92C2-25804820EDAC}">
                          <c15:formulaRef>
                            <c15:sqref>'[3]Sampling 1 C N graph'!$L$15:$L$22</c15:sqref>
                          </c15:formulaRef>
                        </c:ext>
                      </c:extLst>
                      <c:numCache>
                        <c:formatCode>General</c:formatCode>
                        <c:ptCount val="8"/>
                        <c:pt idx="0">
                          <c:v>0.10921681850531173</c:v>
                        </c:pt>
                        <c:pt idx="1">
                          <c:v>7.778562927753524E-2</c:v>
                        </c:pt>
                        <c:pt idx="2">
                          <c:v>0.13035110049602427</c:v>
                        </c:pt>
                        <c:pt idx="3">
                          <c:v>4.5785645399903457E-2</c:v>
                        </c:pt>
                        <c:pt idx="4">
                          <c:v>9.2155263595225773E-2</c:v>
                        </c:pt>
                        <c:pt idx="5">
                          <c:v>5.9596804554502773E-2</c:v>
                        </c:pt>
                        <c:pt idx="6">
                          <c:v>5.3110545202713418E-2</c:v>
                        </c:pt>
                        <c:pt idx="7">
                          <c:v>7.6131139871245174E-2</c:v>
                        </c:pt>
                      </c:numCache>
                    </c:numRef>
                  </c:plus>
                  <c:minus>
                    <c:numRef>
                      <c:extLst xmlns:c15="http://schemas.microsoft.com/office/drawing/2012/chart">
                        <c:ext xmlns:c15="http://schemas.microsoft.com/office/drawing/2012/chart" uri="{02D57815-91ED-43cb-92C2-25804820EDAC}">
                          <c15:formulaRef>
                            <c15:sqref>'[3]Sampling 1 C N graph'!$L$15:$L$22</c15:sqref>
                          </c15:formulaRef>
                        </c:ext>
                      </c:extLst>
                      <c:numCache>
                        <c:formatCode>General</c:formatCode>
                        <c:ptCount val="8"/>
                        <c:pt idx="0">
                          <c:v>0.10921681850531173</c:v>
                        </c:pt>
                        <c:pt idx="1">
                          <c:v>7.778562927753524E-2</c:v>
                        </c:pt>
                        <c:pt idx="2">
                          <c:v>0.13035110049602427</c:v>
                        </c:pt>
                        <c:pt idx="3">
                          <c:v>4.5785645399903457E-2</c:v>
                        </c:pt>
                        <c:pt idx="4">
                          <c:v>9.2155263595225773E-2</c:v>
                        </c:pt>
                        <c:pt idx="5">
                          <c:v>5.9596804554502773E-2</c:v>
                        </c:pt>
                        <c:pt idx="6">
                          <c:v>5.3110545202713418E-2</c:v>
                        </c:pt>
                        <c:pt idx="7">
                          <c:v>7.6131139871245174E-2</c:v>
                        </c:pt>
                      </c:numCache>
                    </c:numRef>
                  </c:minus>
                  <c:spPr>
                    <a:noFill/>
                    <a:ln w="19050" cap="flat" cmpd="sng" algn="ctr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round/>
                    </a:ln>
                    <a:effectLst/>
                  </c:spPr>
                </c:errBar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'Root C N Graph'!$O$5:$O$6</c15:sqref>
                        </c15:formulaRef>
                      </c:ext>
                    </c:extLst>
                    <c:strCache>
                      <c:ptCount val="2"/>
                      <c:pt idx="0">
                        <c:v>Ce-0</c:v>
                      </c:pt>
                      <c:pt idx="1">
                        <c:v>Ce-500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'Root C N Graph'!$R$5:$R$6</c15:sqref>
                        </c15:formulaRef>
                      </c:ext>
                    </c:extLst>
                    <c:numCache>
                      <c:formatCode>0.00</c:formatCode>
                      <c:ptCount val="2"/>
                      <c:pt idx="0">
                        <c:v>3.351123164916666</c:v>
                      </c:pt>
                      <c:pt idx="1">
                        <c:v>2.9081958788999995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24D8-441B-A1EC-B8B971CFCA66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'Root C N Graph'!$S$4</c15:sqref>
                        </c15:formulaRef>
                      </c:ext>
                    </c:extLst>
                    <c:strCache>
                      <c:ptCount val="1"/>
                      <c:pt idx="0">
                        <c:v>δ15N</c:v>
                      </c:pt>
                    </c:strCache>
                  </c:strRef>
                </c:tx>
                <c:spPr>
                  <a:solidFill>
                    <a:schemeClr val="tx1">
                      <a:lumMod val="95000"/>
                      <a:lumOff val="5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errBars>
                  <c:errBarType val="both"/>
                  <c:errValType val="cust"/>
                  <c:noEndCap val="0"/>
                  <c:plus>
                    <c:numRef>
                      <c:extLst xmlns:c15="http://schemas.microsoft.com/office/drawing/2012/chart">
                        <c:ext xmlns:c15="http://schemas.microsoft.com/office/drawing/2012/chart" uri="{02D57815-91ED-43cb-92C2-25804820EDAC}">
                          <c15:formulaRef>
                            <c15:sqref>'[3]Sampling 1 C N graph'!$M$15:$M$22</c15:sqref>
                          </c15:formulaRef>
                        </c:ext>
                      </c:extLst>
                      <c:numCache>
                        <c:formatCode>General</c:formatCode>
                        <c:ptCount val="8"/>
                        <c:pt idx="0">
                          <c:v>0.3820793704384417</c:v>
                        </c:pt>
                        <c:pt idx="1">
                          <c:v>0.39740636881956382</c:v>
                        </c:pt>
                        <c:pt idx="2">
                          <c:v>0.60667346050880155</c:v>
                        </c:pt>
                        <c:pt idx="3">
                          <c:v>0.25066509323901381</c:v>
                        </c:pt>
                        <c:pt idx="4">
                          <c:v>1.0730608248430122</c:v>
                        </c:pt>
                        <c:pt idx="5">
                          <c:v>0.83205449788865282</c:v>
                        </c:pt>
                        <c:pt idx="6">
                          <c:v>0.88262268841674829</c:v>
                        </c:pt>
                        <c:pt idx="7">
                          <c:v>1.1717978026570917</c:v>
                        </c:pt>
                      </c:numCache>
                    </c:numRef>
                  </c:plus>
                  <c:minus>
                    <c:numRef>
                      <c:extLst xmlns:c15="http://schemas.microsoft.com/office/drawing/2012/chart">
                        <c:ext xmlns:c15="http://schemas.microsoft.com/office/drawing/2012/chart" uri="{02D57815-91ED-43cb-92C2-25804820EDAC}">
                          <c15:formulaRef>
                            <c15:sqref>'[3]Sampling 1 C N graph'!$M$15:$M$22</c15:sqref>
                          </c15:formulaRef>
                        </c:ext>
                      </c:extLst>
                      <c:numCache>
                        <c:formatCode>General</c:formatCode>
                        <c:ptCount val="8"/>
                        <c:pt idx="0">
                          <c:v>0.3820793704384417</c:v>
                        </c:pt>
                        <c:pt idx="1">
                          <c:v>0.39740636881956382</c:v>
                        </c:pt>
                        <c:pt idx="2">
                          <c:v>0.60667346050880155</c:v>
                        </c:pt>
                        <c:pt idx="3">
                          <c:v>0.25066509323901381</c:v>
                        </c:pt>
                        <c:pt idx="4">
                          <c:v>1.0730608248430122</c:v>
                        </c:pt>
                        <c:pt idx="5">
                          <c:v>0.83205449788865282</c:v>
                        </c:pt>
                        <c:pt idx="6">
                          <c:v>0.88262268841674829</c:v>
                        </c:pt>
                        <c:pt idx="7">
                          <c:v>1.1717978026570917</c:v>
                        </c:pt>
                      </c:numCache>
                    </c:numRef>
                  </c:minus>
                  <c:spPr>
                    <a:noFill/>
                    <a:ln w="19050" cap="flat" cmpd="sng" algn="ctr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round/>
                    </a:ln>
                    <a:effectLst/>
                  </c:spPr>
                </c:errBar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'Root C N Graph'!$O$5:$O$6</c15:sqref>
                        </c15:formulaRef>
                      </c:ext>
                    </c:extLst>
                    <c:strCache>
                      <c:ptCount val="2"/>
                      <c:pt idx="0">
                        <c:v>Ce-0</c:v>
                      </c:pt>
                      <c:pt idx="1">
                        <c:v>Ce-500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'Root C N Graph'!$S$5:$S$6</c15:sqref>
                        </c15:formulaRef>
                      </c:ext>
                    </c:extLst>
                    <c:numCache>
                      <c:formatCode>0.00</c:formatCode>
                      <c:ptCount val="2"/>
                      <c:pt idx="0">
                        <c:v>4.0544992848654067</c:v>
                      </c:pt>
                      <c:pt idx="1">
                        <c:v>4.496588462643401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24D8-441B-A1EC-B8B971CFCA66}"/>
                  </c:ext>
                </c:extLst>
              </c15:ser>
            </c15:filteredBarSeries>
          </c:ext>
        </c:extLst>
      </c:barChart>
      <c:catAx>
        <c:axId val="276584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2">
                <a:lumMod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40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76649064"/>
        <c:crosses val="autoZero"/>
        <c:auto val="1"/>
        <c:lblAlgn val="ctr"/>
        <c:lblOffset val="100"/>
        <c:noMultiLvlLbl val="0"/>
      </c:catAx>
      <c:valAx>
        <c:axId val="276649064"/>
        <c:scaling>
          <c:orientation val="minMax"/>
          <c:max val="25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36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3600" b="1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C/N ratio </a:t>
                </a:r>
              </a:p>
            </c:rich>
          </c:tx>
          <c:layout>
            <c:manualLayout>
              <c:xMode val="edge"/>
              <c:yMode val="edge"/>
              <c:x val="1.1250337450660849E-3"/>
              <c:y val="0.349595111312524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3600" b="1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2">
                <a:lumMod val="2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76584904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136003974119005"/>
          <c:y val="2.5428331875182269E-2"/>
          <c:w val="0.81863996025881003"/>
          <c:h val="0.881671242422130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'Root C N Graph'!$P$4</c:f>
              <c:strCache>
                <c:ptCount val="1"/>
                <c:pt idx="0">
                  <c:v>%C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4CC-406B-BC39-C11F92D12285}"/>
              </c:ext>
            </c:extLst>
          </c:dPt>
          <c:dLbls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*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4CC-406B-BC39-C11F92D1228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40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cust"/>
            <c:noEndCap val="0"/>
            <c:plus>
              <c:numRef>
                <c:f>'Root C N Graph'!$P$11:$P$14</c:f>
                <c:numCache>
                  <c:formatCode>General</c:formatCode>
                  <c:ptCount val="4"/>
                  <c:pt idx="0">
                    <c:v>0.31858135862301379</c:v>
                  </c:pt>
                  <c:pt idx="1">
                    <c:v>0.29216363683384322</c:v>
                  </c:pt>
                </c:numCache>
              </c:numRef>
            </c:plus>
            <c:minus>
              <c:numRef>
                <c:f>'Root C N Graph'!$P$11:$P$14</c:f>
                <c:numCache>
                  <c:formatCode>General</c:formatCode>
                  <c:ptCount val="4"/>
                  <c:pt idx="0">
                    <c:v>0.31858135862301379</c:v>
                  </c:pt>
                  <c:pt idx="1">
                    <c:v>0.29216363683384322</c:v>
                  </c:pt>
                </c:numCache>
              </c:numRef>
            </c:minus>
            <c:spPr>
              <a:noFill/>
              <a:ln w="63500" cap="sq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'Root C N Graph'!$O$5:$O$6</c:f>
              <c:strCache>
                <c:ptCount val="2"/>
                <c:pt idx="0">
                  <c:v>Ce-0</c:v>
                </c:pt>
                <c:pt idx="1">
                  <c:v>Ce-500</c:v>
                </c:pt>
              </c:strCache>
            </c:strRef>
          </c:cat>
          <c:val>
            <c:numRef>
              <c:f>'Root C N Graph'!$P$5:$P$6</c:f>
              <c:numCache>
                <c:formatCode>0.00</c:formatCode>
                <c:ptCount val="2"/>
                <c:pt idx="0">
                  <c:v>37.694015316516669</c:v>
                </c:pt>
                <c:pt idx="1">
                  <c:v>36.778097698333333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31-490A-9DA3-661DE3CD80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6900848"/>
        <c:axId val="278390120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'Root C N Graph'!$Q$4</c15:sqref>
                        </c15:formulaRef>
                      </c:ext>
                    </c:extLst>
                    <c:strCache>
                      <c:ptCount val="1"/>
                      <c:pt idx="0">
                        <c:v>δ13C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'Root C N Graph'!$O$5:$O$6</c15:sqref>
                        </c15:formulaRef>
                      </c:ext>
                    </c:extLst>
                    <c:strCache>
                      <c:ptCount val="2"/>
                      <c:pt idx="0">
                        <c:v>Ce-0</c:v>
                      </c:pt>
                      <c:pt idx="1">
                        <c:v>Ce-500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'Root C N Graph'!$Q$5:$Q$6</c15:sqref>
                        </c15:formulaRef>
                      </c:ext>
                    </c:extLst>
                    <c:numCache>
                      <c:formatCode>0.00</c:formatCode>
                      <c:ptCount val="2"/>
                      <c:pt idx="0">
                        <c:v>-29.932296980793435</c:v>
                      </c:pt>
                      <c:pt idx="1">
                        <c:v>-30.080181699914004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8D31-490A-9DA3-661DE3CD80BF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'Root C N Graph'!$R$4</c15:sqref>
                        </c15:formulaRef>
                      </c:ext>
                    </c:extLst>
                    <c:strCache>
                      <c:ptCount val="1"/>
                      <c:pt idx="0">
                        <c:v>%N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'Root C N Graph'!$O$5:$O$6</c15:sqref>
                        </c15:formulaRef>
                      </c:ext>
                    </c:extLst>
                    <c:strCache>
                      <c:ptCount val="2"/>
                      <c:pt idx="0">
                        <c:v>Ce-0</c:v>
                      </c:pt>
                      <c:pt idx="1">
                        <c:v>Ce-500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'Root C N Graph'!$R$5:$R$6</c15:sqref>
                        </c15:formulaRef>
                      </c:ext>
                    </c:extLst>
                    <c:numCache>
                      <c:formatCode>0.00</c:formatCode>
                      <c:ptCount val="2"/>
                      <c:pt idx="0">
                        <c:v>3.351123164916666</c:v>
                      </c:pt>
                      <c:pt idx="1">
                        <c:v>2.9081958788999995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8D31-490A-9DA3-661DE3CD80BF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'Root C N Graph'!$S$4</c15:sqref>
                        </c15:formulaRef>
                      </c:ext>
                    </c:extLst>
                    <c:strCache>
                      <c:ptCount val="1"/>
                      <c:pt idx="0">
                        <c:v>δ15N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'Root C N Graph'!$O$5:$O$6</c15:sqref>
                        </c15:formulaRef>
                      </c:ext>
                    </c:extLst>
                    <c:strCache>
                      <c:ptCount val="2"/>
                      <c:pt idx="0">
                        <c:v>Ce-0</c:v>
                      </c:pt>
                      <c:pt idx="1">
                        <c:v>Ce-500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'Root C N Graph'!$S$5:$S$6</c15:sqref>
                        </c15:formulaRef>
                      </c:ext>
                    </c:extLst>
                    <c:numCache>
                      <c:formatCode>0.00</c:formatCode>
                      <c:ptCount val="2"/>
                      <c:pt idx="0">
                        <c:v>4.0544992848654067</c:v>
                      </c:pt>
                      <c:pt idx="1">
                        <c:v>4.496588462643401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8D31-490A-9DA3-661DE3CD80BF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'Root C N Graph'!$T$4</c15:sqref>
                        </c15:formulaRef>
                      </c:ext>
                    </c:extLst>
                    <c:strCache>
                      <c:ptCount val="1"/>
                      <c:pt idx="0">
                        <c:v>C/N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'Root C N Graph'!$O$5:$O$6</c15:sqref>
                        </c15:formulaRef>
                      </c:ext>
                    </c:extLst>
                    <c:strCache>
                      <c:ptCount val="2"/>
                      <c:pt idx="0">
                        <c:v>Ce-0</c:v>
                      </c:pt>
                      <c:pt idx="1">
                        <c:v>Ce-500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'Root C N Graph'!$T$5:$T$6</c15:sqref>
                        </c15:formulaRef>
                      </c:ext>
                    </c:extLst>
                    <c:numCache>
                      <c:formatCode>0.00</c:formatCode>
                      <c:ptCount val="2"/>
                      <c:pt idx="0">
                        <c:v>12.056694588165746</c:v>
                      </c:pt>
                      <c:pt idx="1">
                        <c:v>13.170823689351364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8D31-490A-9DA3-661DE3CD80BF}"/>
                  </c:ext>
                </c:extLst>
              </c15:ser>
            </c15:filteredBarSeries>
          </c:ext>
        </c:extLst>
      </c:barChart>
      <c:catAx>
        <c:axId val="276900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2">
                <a:lumMod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40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78390120"/>
        <c:crosses val="autoZero"/>
        <c:auto val="1"/>
        <c:lblAlgn val="ctr"/>
        <c:lblOffset val="100"/>
        <c:noMultiLvlLbl val="0"/>
      </c:catAx>
      <c:valAx>
        <c:axId val="278390120"/>
        <c:scaling>
          <c:orientation val="minMax"/>
          <c:max val="45"/>
          <c:min val="3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36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3600" b="1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Carbon concentration (%)</a:t>
                </a:r>
              </a:p>
            </c:rich>
          </c:tx>
          <c:layout>
            <c:manualLayout>
              <c:xMode val="edge"/>
              <c:yMode val="edge"/>
              <c:x val="3.5670544611783594E-3"/>
              <c:y val="0.1020649432095324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3600" b="1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2">
                <a:lumMod val="2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76900848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306122913841974"/>
          <c:y val="2.5428331875182269E-2"/>
          <c:w val="0.84693877086158031"/>
          <c:h val="0.88559152672287644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'Root C N Graph'!$Q$4</c:f>
              <c:strCache>
                <c:ptCount val="1"/>
                <c:pt idx="0">
                  <c:v>δ13C</c:v>
                </c:pt>
              </c:strCache>
            </c:strRef>
          </c:tx>
          <c:spPr>
            <a:solidFill>
              <a:schemeClr val="accent4">
                <a:lumMod val="5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000F-4E7B-8446-B42E08416857}"/>
              </c:ext>
            </c:extLst>
          </c:dPt>
          <c:dLbls>
            <c:dLbl>
              <c:idx val="1"/>
              <c:layout>
                <c:manualLayout>
                  <c:x val="1.1519937883043604E-3"/>
                  <c:y val="-1.244602638557593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*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00F-4E7B-8446-B42E0841685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40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Ref>
                <c:f>'Root C N Graph'!$Q$11:$Q$14</c:f>
                <c:numCache>
                  <c:formatCode>General</c:formatCode>
                  <c:ptCount val="4"/>
                  <c:pt idx="0">
                    <c:v>0.27258365337215656</c:v>
                  </c:pt>
                  <c:pt idx="1">
                    <c:v>0.19579179975507235</c:v>
                  </c:pt>
                </c:numCache>
              </c:numRef>
            </c:plus>
            <c:minus>
              <c:numRef>
                <c:f>'Root C N Graph'!$Q$11:$Q$14</c:f>
                <c:numCache>
                  <c:formatCode>General</c:formatCode>
                  <c:ptCount val="4"/>
                  <c:pt idx="0">
                    <c:v>0.27258365337215656</c:v>
                  </c:pt>
                  <c:pt idx="1">
                    <c:v>0.19579179975507235</c:v>
                  </c:pt>
                </c:numCache>
              </c:numRef>
            </c:minus>
            <c:spPr>
              <a:noFill/>
              <a:ln w="63500" cap="sq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'Root C N Graph'!$O$5:$O$6</c:f>
              <c:strCache>
                <c:ptCount val="2"/>
                <c:pt idx="0">
                  <c:v>Ce-0</c:v>
                </c:pt>
                <c:pt idx="1">
                  <c:v>Ce-500</c:v>
                </c:pt>
              </c:strCache>
            </c:strRef>
          </c:cat>
          <c:val>
            <c:numRef>
              <c:f>'Root C N Graph'!$Q$5:$Q$6</c:f>
              <c:numCache>
                <c:formatCode>0.00</c:formatCode>
                <c:ptCount val="2"/>
                <c:pt idx="0">
                  <c:v>-29.932296980793435</c:v>
                </c:pt>
                <c:pt idx="1">
                  <c:v>-30.080181699914004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26-4262-844E-271A103EAF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6608200"/>
        <c:axId val="27585932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'Root C N Graph'!$P$4</c15:sqref>
                        </c15:formulaRef>
                      </c:ext>
                    </c:extLst>
                    <c:strCache>
                      <c:ptCount val="1"/>
                      <c:pt idx="0">
                        <c:v>%C</c:v>
                      </c:pt>
                    </c:strCache>
                  </c:strRef>
                </c:tx>
                <c:spPr>
                  <a:solidFill>
                    <a:schemeClr val="tx1">
                      <a:lumMod val="95000"/>
                      <a:lumOff val="5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errBars>
                  <c:errBarType val="both"/>
                  <c:errValType val="cust"/>
                  <c:noEndCap val="0"/>
                  <c:plus>
                    <c:numRef>
                      <c:extLst>
                        <c:ext uri="{02D57815-91ED-43cb-92C2-25804820EDAC}">
                          <c15:formulaRef>
                            <c15:sqref>'[3]Sampling 1 C N graph'!$J$15:$J$22</c15:sqref>
                          </c15:formulaRef>
                        </c:ext>
                      </c:extLst>
                      <c:numCache>
                        <c:formatCode>General</c:formatCode>
                        <c:ptCount val="8"/>
                        <c:pt idx="0">
                          <c:v>0.28045498561483678</c:v>
                        </c:pt>
                        <c:pt idx="1">
                          <c:v>0.15063968328267599</c:v>
                        </c:pt>
                        <c:pt idx="2">
                          <c:v>0.35617139719448659</c:v>
                        </c:pt>
                        <c:pt idx="3">
                          <c:v>0.15504199577303071</c:v>
                        </c:pt>
                        <c:pt idx="4">
                          <c:v>0.13718023773640095</c:v>
                        </c:pt>
                        <c:pt idx="5">
                          <c:v>0.23021257990213423</c:v>
                        </c:pt>
                        <c:pt idx="6">
                          <c:v>0.32914908651880176</c:v>
                        </c:pt>
                        <c:pt idx="7">
                          <c:v>0.31396952479767376</c:v>
                        </c:pt>
                      </c:numCache>
                    </c:numRef>
                  </c:plus>
                  <c:minus>
                    <c:numRef>
                      <c:extLst>
                        <c:ext uri="{02D57815-91ED-43cb-92C2-25804820EDAC}">
                          <c15:formulaRef>
                            <c15:sqref>'[3]Sampling 1 C N graph'!$J$15:$J$22</c15:sqref>
                          </c15:formulaRef>
                        </c:ext>
                      </c:extLst>
                      <c:numCache>
                        <c:formatCode>General</c:formatCode>
                        <c:ptCount val="8"/>
                        <c:pt idx="0">
                          <c:v>0.28045498561483678</c:v>
                        </c:pt>
                        <c:pt idx="1">
                          <c:v>0.15063968328267599</c:v>
                        </c:pt>
                        <c:pt idx="2">
                          <c:v>0.35617139719448659</c:v>
                        </c:pt>
                        <c:pt idx="3">
                          <c:v>0.15504199577303071</c:v>
                        </c:pt>
                        <c:pt idx="4">
                          <c:v>0.13718023773640095</c:v>
                        </c:pt>
                        <c:pt idx="5">
                          <c:v>0.23021257990213423</c:v>
                        </c:pt>
                        <c:pt idx="6">
                          <c:v>0.32914908651880176</c:v>
                        </c:pt>
                        <c:pt idx="7">
                          <c:v>0.31396952479767376</c:v>
                        </c:pt>
                      </c:numCache>
                    </c:numRef>
                  </c:minus>
                  <c:spPr>
                    <a:noFill/>
                    <a:ln w="19050" cap="flat" cmpd="sng" algn="ctr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round/>
                    </a:ln>
                    <a:effectLst/>
                  </c:spPr>
                </c:errBars>
                <c:cat>
                  <c:strRef>
                    <c:extLst>
                      <c:ext uri="{02D57815-91ED-43cb-92C2-25804820EDAC}">
                        <c15:formulaRef>
                          <c15:sqref>'Root C N Graph'!$O$5:$O$6</c15:sqref>
                        </c15:formulaRef>
                      </c:ext>
                    </c:extLst>
                    <c:strCache>
                      <c:ptCount val="2"/>
                      <c:pt idx="0">
                        <c:v>Ce-0</c:v>
                      </c:pt>
                      <c:pt idx="1">
                        <c:v>Ce-500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'Root C N Graph'!$P$5:$P$6</c15:sqref>
                        </c15:formulaRef>
                      </c:ext>
                    </c:extLst>
                    <c:numCache>
                      <c:formatCode>0.00</c:formatCode>
                      <c:ptCount val="2"/>
                      <c:pt idx="0">
                        <c:v>37.694015316516669</c:v>
                      </c:pt>
                      <c:pt idx="1">
                        <c:v>36.778097698333333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5926-4262-844E-271A103EAF9F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'Root C N Graph'!$R$4</c15:sqref>
                        </c15:formulaRef>
                      </c:ext>
                    </c:extLst>
                    <c:strCache>
                      <c:ptCount val="1"/>
                      <c:pt idx="0">
                        <c:v>%N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'Root C N Graph'!$O$5:$O$6</c15:sqref>
                        </c15:formulaRef>
                      </c:ext>
                    </c:extLst>
                    <c:strCache>
                      <c:ptCount val="2"/>
                      <c:pt idx="0">
                        <c:v>Ce-0</c:v>
                      </c:pt>
                      <c:pt idx="1">
                        <c:v>Ce-500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'Root C N Graph'!$R$5:$R$6</c15:sqref>
                        </c15:formulaRef>
                      </c:ext>
                    </c:extLst>
                    <c:numCache>
                      <c:formatCode>0.00</c:formatCode>
                      <c:ptCount val="2"/>
                      <c:pt idx="0">
                        <c:v>3.351123164916666</c:v>
                      </c:pt>
                      <c:pt idx="1">
                        <c:v>2.9081958788999995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5926-4262-844E-271A103EAF9F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'Root C N Graph'!$S$4</c15:sqref>
                        </c15:formulaRef>
                      </c:ext>
                    </c:extLst>
                    <c:strCache>
                      <c:ptCount val="1"/>
                      <c:pt idx="0">
                        <c:v>δ15N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'Root C N Graph'!$O$5:$O$6</c15:sqref>
                        </c15:formulaRef>
                      </c:ext>
                    </c:extLst>
                    <c:strCache>
                      <c:ptCount val="2"/>
                      <c:pt idx="0">
                        <c:v>Ce-0</c:v>
                      </c:pt>
                      <c:pt idx="1">
                        <c:v>Ce-500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'Root C N Graph'!$S$5:$S$6</c15:sqref>
                        </c15:formulaRef>
                      </c:ext>
                    </c:extLst>
                    <c:numCache>
                      <c:formatCode>0.00</c:formatCode>
                      <c:ptCount val="2"/>
                      <c:pt idx="0">
                        <c:v>4.0544992848654067</c:v>
                      </c:pt>
                      <c:pt idx="1">
                        <c:v>4.496588462643401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5926-4262-844E-271A103EAF9F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'Root C N Graph'!$T$4</c15:sqref>
                        </c15:formulaRef>
                      </c:ext>
                    </c:extLst>
                    <c:strCache>
                      <c:ptCount val="1"/>
                      <c:pt idx="0">
                        <c:v>C/N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'Root C N Graph'!$O$5:$O$6</c15:sqref>
                        </c15:formulaRef>
                      </c:ext>
                    </c:extLst>
                    <c:strCache>
                      <c:ptCount val="2"/>
                      <c:pt idx="0">
                        <c:v>Ce-0</c:v>
                      </c:pt>
                      <c:pt idx="1">
                        <c:v>Ce-500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'Root C N Graph'!$T$5:$T$6</c15:sqref>
                        </c15:formulaRef>
                      </c:ext>
                    </c:extLst>
                    <c:numCache>
                      <c:formatCode>0.00</c:formatCode>
                      <c:ptCount val="2"/>
                      <c:pt idx="0">
                        <c:v>12.056694588165746</c:v>
                      </c:pt>
                      <c:pt idx="1">
                        <c:v>13.170823689351364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5926-4262-844E-271A103EAF9F}"/>
                  </c:ext>
                </c:extLst>
              </c15:ser>
            </c15:filteredBarSeries>
          </c:ext>
        </c:extLst>
      </c:barChart>
      <c:catAx>
        <c:axId val="276608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high"/>
        <c:spPr>
          <a:noFill/>
          <a:ln w="9525" cap="flat" cmpd="sng" algn="ctr">
            <a:solidFill>
              <a:schemeClr val="bg2">
                <a:lumMod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40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75859328"/>
        <c:crosses val="autoZero"/>
        <c:auto val="1"/>
        <c:lblAlgn val="ctr"/>
        <c:lblOffset val="100"/>
        <c:noMultiLvlLbl val="0"/>
      </c:catAx>
      <c:valAx>
        <c:axId val="275859328"/>
        <c:scaling>
          <c:orientation val="minMax"/>
          <c:max val="-20"/>
          <c:min val="-35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36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3600" b="1" baseline="3000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13</a:t>
                </a:r>
                <a:r>
                  <a:rPr lang="en-US" sz="3600" b="1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C/</a:t>
                </a:r>
                <a:r>
                  <a:rPr lang="en-US" sz="3600" b="1" baseline="3000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12</a:t>
                </a:r>
                <a:r>
                  <a:rPr lang="en-US" sz="3600" b="1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C (‰)</a:t>
                </a:r>
              </a:p>
            </c:rich>
          </c:tx>
          <c:layout>
            <c:manualLayout>
              <c:xMode val="edge"/>
              <c:yMode val="edge"/>
              <c:x val="2.2830191103195615E-3"/>
              <c:y val="0.3718373632499477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3600" b="1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2">
                <a:lumMod val="2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76608200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5868850442452931"/>
          <c:y val="2.5428331875182269E-2"/>
          <c:w val="0.83557199724094045"/>
          <c:h val="0.8831900322980476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'Shoot C N Graph'!$R$4</c:f>
              <c:strCache>
                <c:ptCount val="1"/>
                <c:pt idx="0">
                  <c:v>%N</c:v>
                </c:pt>
              </c:strCache>
            </c:strRef>
          </c:tx>
          <c:spPr>
            <a:solidFill>
              <a:srgbClr val="FFC000">
                <a:lumMod val="40000"/>
                <a:lumOff val="60000"/>
              </a:srgbClr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FFC000">
                  <a:lumMod val="5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51C-4225-BC46-5389A75D4D7D}"/>
              </c:ext>
            </c:extLst>
          </c:dPt>
          <c:errBars>
            <c:errBarType val="both"/>
            <c:errValType val="cust"/>
            <c:noEndCap val="0"/>
            <c:plus>
              <c:numRef>
                <c:f>'Shoot C N Graph'!$R$11:$R$14</c:f>
                <c:numCache>
                  <c:formatCode>General</c:formatCode>
                  <c:ptCount val="4"/>
                  <c:pt idx="0">
                    <c:v>0.28446952040122164</c:v>
                  </c:pt>
                  <c:pt idx="1">
                    <c:v>0.23650931676958106</c:v>
                  </c:pt>
                </c:numCache>
              </c:numRef>
            </c:plus>
            <c:minus>
              <c:numRef>
                <c:f>'Shoot C N Graph'!$R$11:$R$14</c:f>
                <c:numCache>
                  <c:formatCode>General</c:formatCode>
                  <c:ptCount val="4"/>
                  <c:pt idx="0">
                    <c:v>0.28446952040122164</c:v>
                  </c:pt>
                  <c:pt idx="1">
                    <c:v>0.23650931676958106</c:v>
                  </c:pt>
                </c:numCache>
              </c:numRef>
            </c:minus>
            <c:spPr>
              <a:noFill/>
              <a:ln w="63500" cap="sq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'Shoot C N Graph'!$O$5:$O$6</c:f>
              <c:strCache>
                <c:ptCount val="2"/>
                <c:pt idx="0">
                  <c:v>Ce-0</c:v>
                </c:pt>
                <c:pt idx="1">
                  <c:v>Ce-500</c:v>
                </c:pt>
              </c:strCache>
            </c:strRef>
          </c:cat>
          <c:val>
            <c:numRef>
              <c:f>'Shoot C N Graph'!$R$5:$R$6</c:f>
              <c:numCache>
                <c:formatCode>0.00</c:formatCode>
                <c:ptCount val="2"/>
                <c:pt idx="0">
                  <c:v>3.3254815528980473</c:v>
                </c:pt>
                <c:pt idx="1">
                  <c:v>3.1569446181000003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93-4F3E-920E-6F90921FA6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4514776"/>
        <c:axId val="27659476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'Shoot C N Graph'!$P$4</c15:sqref>
                        </c15:formulaRef>
                      </c:ext>
                    </c:extLst>
                    <c:strCache>
                      <c:ptCount val="1"/>
                      <c:pt idx="0">
                        <c:v>%C</c:v>
                      </c:pt>
                    </c:strCache>
                  </c:strRef>
                </c:tx>
                <c:spPr>
                  <a:solidFill>
                    <a:schemeClr val="bg2">
                      <a:lumMod val="25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errBars>
                  <c:errBarType val="both"/>
                  <c:errValType val="cust"/>
                  <c:noEndCap val="0"/>
                  <c:plus>
                    <c:numRef>
                      <c:extLst>
                        <c:ext uri="{02D57815-91ED-43cb-92C2-25804820EDAC}">
                          <c15:formulaRef>
                            <c15:sqref>'[3]Sampling 1 C N graph'!$J$15:$J$22</c15:sqref>
                          </c15:formulaRef>
                        </c:ext>
                      </c:extLst>
                      <c:numCache>
                        <c:formatCode>General</c:formatCode>
                        <c:ptCount val="8"/>
                        <c:pt idx="0">
                          <c:v>0.28045498561483678</c:v>
                        </c:pt>
                        <c:pt idx="1">
                          <c:v>0.15063968328267599</c:v>
                        </c:pt>
                        <c:pt idx="2">
                          <c:v>0.35617139719448659</c:v>
                        </c:pt>
                        <c:pt idx="3">
                          <c:v>0.15504199577303071</c:v>
                        </c:pt>
                        <c:pt idx="4">
                          <c:v>0.13718023773640095</c:v>
                        </c:pt>
                        <c:pt idx="5">
                          <c:v>0.23021257990213423</c:v>
                        </c:pt>
                        <c:pt idx="6">
                          <c:v>0.32914908651880176</c:v>
                        </c:pt>
                        <c:pt idx="7">
                          <c:v>0.31396952479767376</c:v>
                        </c:pt>
                      </c:numCache>
                    </c:numRef>
                  </c:plus>
                  <c:minus>
                    <c:numRef>
                      <c:extLst>
                        <c:ext uri="{02D57815-91ED-43cb-92C2-25804820EDAC}">
                          <c15:formulaRef>
                            <c15:sqref>'[3]Sampling 1 C N graph'!$J$15:$J$22</c15:sqref>
                          </c15:formulaRef>
                        </c:ext>
                      </c:extLst>
                      <c:numCache>
                        <c:formatCode>General</c:formatCode>
                        <c:ptCount val="8"/>
                        <c:pt idx="0">
                          <c:v>0.28045498561483678</c:v>
                        </c:pt>
                        <c:pt idx="1">
                          <c:v>0.15063968328267599</c:v>
                        </c:pt>
                        <c:pt idx="2">
                          <c:v>0.35617139719448659</c:v>
                        </c:pt>
                        <c:pt idx="3">
                          <c:v>0.15504199577303071</c:v>
                        </c:pt>
                        <c:pt idx="4">
                          <c:v>0.13718023773640095</c:v>
                        </c:pt>
                        <c:pt idx="5">
                          <c:v>0.23021257990213423</c:v>
                        </c:pt>
                        <c:pt idx="6">
                          <c:v>0.32914908651880176</c:v>
                        </c:pt>
                        <c:pt idx="7">
                          <c:v>0.31396952479767376</c:v>
                        </c:pt>
                      </c:numCache>
                    </c:numRef>
                  </c:minus>
                  <c:spPr>
                    <a:noFill/>
                    <a:ln w="19050" cap="flat" cmpd="sng" algn="ctr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round/>
                    </a:ln>
                    <a:effectLst/>
                  </c:spPr>
                </c:errBars>
                <c:cat>
                  <c:strRef>
                    <c:extLst>
                      <c:ext uri="{02D57815-91ED-43cb-92C2-25804820EDAC}">
                        <c15:formulaRef>
                          <c15:sqref>'Shoot C N Graph'!$O$5:$O$6</c15:sqref>
                        </c15:formulaRef>
                      </c:ext>
                    </c:extLst>
                    <c:strCache>
                      <c:ptCount val="2"/>
                      <c:pt idx="0">
                        <c:v>Ce-0</c:v>
                      </c:pt>
                      <c:pt idx="1">
                        <c:v>Ce-500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'Shoot C N Graph'!$P$5:$P$6</c15:sqref>
                        </c15:formulaRef>
                      </c:ext>
                    </c:extLst>
                    <c:numCache>
                      <c:formatCode>0.00</c:formatCode>
                      <c:ptCount val="2"/>
                      <c:pt idx="0">
                        <c:v>39.710278965645891</c:v>
                      </c:pt>
                      <c:pt idx="1">
                        <c:v>39.735624862916666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9E93-4F3E-920E-6F90921FA6ED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'Shoot C N Graph'!$Q$4</c15:sqref>
                        </c15:formulaRef>
                      </c:ext>
                    </c:extLst>
                    <c:strCache>
                      <c:ptCount val="1"/>
                      <c:pt idx="0">
                        <c:v>δ13C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'Shoot C N Graph'!$O$5:$O$6</c15:sqref>
                        </c15:formulaRef>
                      </c:ext>
                    </c:extLst>
                    <c:strCache>
                      <c:ptCount val="2"/>
                      <c:pt idx="0">
                        <c:v>Ce-0</c:v>
                      </c:pt>
                      <c:pt idx="1">
                        <c:v>Ce-500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'Shoot C N Graph'!$Q$5:$Q$6</c15:sqref>
                        </c15:formulaRef>
                      </c:ext>
                    </c:extLst>
                    <c:numCache>
                      <c:formatCode>0.00</c:formatCode>
                      <c:ptCount val="2"/>
                      <c:pt idx="0">
                        <c:v>-30.811695219524591</c:v>
                      </c:pt>
                      <c:pt idx="1">
                        <c:v>-30.840477923248191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9E93-4F3E-920E-6F90921FA6ED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'Shoot C N Graph'!$S$4</c15:sqref>
                        </c15:formulaRef>
                      </c:ext>
                    </c:extLst>
                    <c:strCache>
                      <c:ptCount val="1"/>
                      <c:pt idx="0">
                        <c:v>δ15N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'Shoot C N Graph'!$O$5:$O$6</c15:sqref>
                        </c15:formulaRef>
                      </c:ext>
                    </c:extLst>
                    <c:strCache>
                      <c:ptCount val="2"/>
                      <c:pt idx="0">
                        <c:v>Ce-0</c:v>
                      </c:pt>
                      <c:pt idx="1">
                        <c:v>Ce-500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'Shoot C N Graph'!$S$5:$S$6</c15:sqref>
                        </c15:formulaRef>
                      </c:ext>
                    </c:extLst>
                    <c:numCache>
                      <c:formatCode>0.00</c:formatCode>
                      <c:ptCount val="2"/>
                      <c:pt idx="0">
                        <c:v>3.428742716703193</c:v>
                      </c:pt>
                      <c:pt idx="1">
                        <c:v>3.4084010851543076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9E93-4F3E-920E-6F90921FA6ED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'Shoot C N Graph'!$T$4</c15:sqref>
                        </c15:formulaRef>
                      </c:ext>
                    </c:extLst>
                    <c:strCache>
                      <c:ptCount val="1"/>
                      <c:pt idx="0">
                        <c:v>C/N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'Shoot C N Graph'!$O$5:$O$6</c15:sqref>
                        </c15:formulaRef>
                      </c:ext>
                    </c:extLst>
                    <c:strCache>
                      <c:ptCount val="2"/>
                      <c:pt idx="0">
                        <c:v>Ce-0</c:v>
                      </c:pt>
                      <c:pt idx="1">
                        <c:v>Ce-500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'Shoot C N Graph'!$T$5:$T$6</c15:sqref>
                        </c15:formulaRef>
                      </c:ext>
                    </c:extLst>
                    <c:numCache>
                      <c:formatCode>0.00</c:formatCode>
                      <c:ptCount val="2"/>
                      <c:pt idx="0">
                        <c:v>12.40045480088928</c:v>
                      </c:pt>
                      <c:pt idx="1">
                        <c:v>12.925556827903195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9E93-4F3E-920E-6F90921FA6ED}"/>
                  </c:ext>
                </c:extLst>
              </c15:ser>
            </c15:filteredBarSeries>
          </c:ext>
        </c:extLst>
      </c:barChart>
      <c:catAx>
        <c:axId val="274514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2">
                <a:lumMod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40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76594760"/>
        <c:crosses val="autoZero"/>
        <c:auto val="1"/>
        <c:lblAlgn val="ctr"/>
        <c:lblOffset val="100"/>
        <c:noMultiLvlLbl val="0"/>
      </c:catAx>
      <c:valAx>
        <c:axId val="276594760"/>
        <c:scaling>
          <c:orientation val="minMax"/>
          <c:max val="4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36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3600" b="1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Nitrogen concentration (%)</a:t>
                </a:r>
              </a:p>
            </c:rich>
          </c:tx>
          <c:layout>
            <c:manualLayout>
              <c:xMode val="edge"/>
              <c:yMode val="edge"/>
              <c:x val="3.4398549266146539E-3"/>
              <c:y val="7.780999345615574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3600" b="1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2">
                <a:lumMod val="2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74514776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7170286089179435"/>
          <c:y val="2.5428331875182269E-2"/>
          <c:w val="0.82829713910820568"/>
          <c:h val="0.87865891251079331"/>
        </c:manualLayout>
      </c:layout>
      <c:barChart>
        <c:barDir val="col"/>
        <c:grouping val="clustered"/>
        <c:varyColors val="0"/>
        <c:ser>
          <c:idx val="3"/>
          <c:order val="3"/>
          <c:tx>
            <c:strRef>
              <c:f>'Shoot C N Graph'!$S$4</c:f>
              <c:strCache>
                <c:ptCount val="1"/>
                <c:pt idx="0">
                  <c:v>δ15N</c:v>
                </c:pt>
              </c:strCache>
            </c:strRef>
          </c:tx>
          <c:spPr>
            <a:solidFill>
              <a:srgbClr val="FFC000">
                <a:lumMod val="50000"/>
              </a:srgb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C000">
                  <a:lumMod val="40000"/>
                  <a:lumOff val="6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16A9-46E2-8526-C502766231A4}"/>
              </c:ext>
            </c:extLst>
          </c:dPt>
          <c:errBars>
            <c:errBarType val="both"/>
            <c:errValType val="cust"/>
            <c:noEndCap val="0"/>
            <c:plus>
              <c:numRef>
                <c:f>'Shoot C N Graph'!$S$11:$S$14</c:f>
                <c:numCache>
                  <c:formatCode>General</c:formatCode>
                  <c:ptCount val="4"/>
                  <c:pt idx="0">
                    <c:v>0.14345762676221213</c:v>
                  </c:pt>
                  <c:pt idx="1">
                    <c:v>0.20683343594612449</c:v>
                  </c:pt>
                </c:numCache>
              </c:numRef>
            </c:plus>
            <c:minus>
              <c:numRef>
                <c:f>'Shoot C N Graph'!$S$11:$S$14</c:f>
                <c:numCache>
                  <c:formatCode>General</c:formatCode>
                  <c:ptCount val="4"/>
                  <c:pt idx="0">
                    <c:v>0.14345762676221213</c:v>
                  </c:pt>
                  <c:pt idx="1">
                    <c:v>0.20683343594612449</c:v>
                  </c:pt>
                </c:numCache>
              </c:numRef>
            </c:minus>
            <c:spPr>
              <a:noFill/>
              <a:ln w="63500" cap="sq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'Shoot C N Graph'!$O$5:$O$6</c:f>
              <c:strCache>
                <c:ptCount val="2"/>
                <c:pt idx="0">
                  <c:v>Ce-0</c:v>
                </c:pt>
                <c:pt idx="1">
                  <c:v>Ce-500</c:v>
                </c:pt>
              </c:strCache>
            </c:strRef>
          </c:cat>
          <c:val>
            <c:numRef>
              <c:f>'Shoot C N Graph'!$S$5:$S$6</c:f>
              <c:numCache>
                <c:formatCode>0.00</c:formatCode>
                <c:ptCount val="2"/>
                <c:pt idx="0">
                  <c:v>3.428742716703193</c:v>
                </c:pt>
                <c:pt idx="1">
                  <c:v>3.4084010851543076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21-4635-8AB3-D0E3C93E0F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6605432"/>
        <c:axId val="27663727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'Shoot C N Graph'!$P$4</c15:sqref>
                        </c15:formulaRef>
                      </c:ext>
                    </c:extLst>
                    <c:strCache>
                      <c:ptCount val="1"/>
                      <c:pt idx="0">
                        <c:v>%C</c:v>
                      </c:pt>
                    </c:strCache>
                  </c:strRef>
                </c:tx>
                <c:spPr>
                  <a:solidFill>
                    <a:schemeClr val="bg2">
                      <a:lumMod val="25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errBars>
                  <c:errBarType val="both"/>
                  <c:errValType val="cust"/>
                  <c:noEndCap val="0"/>
                  <c:plus>
                    <c:numRef>
                      <c:extLst>
                        <c:ext uri="{02D57815-91ED-43cb-92C2-25804820EDAC}">
                          <c15:formulaRef>
                            <c15:sqref>'[3]Sampling 1 C N graph'!$J$15:$J$22</c15:sqref>
                          </c15:formulaRef>
                        </c:ext>
                      </c:extLst>
                      <c:numCache>
                        <c:formatCode>General</c:formatCode>
                        <c:ptCount val="8"/>
                        <c:pt idx="0">
                          <c:v>0.28045498561483678</c:v>
                        </c:pt>
                        <c:pt idx="1">
                          <c:v>0.15063968328267599</c:v>
                        </c:pt>
                        <c:pt idx="2">
                          <c:v>0.35617139719448659</c:v>
                        </c:pt>
                        <c:pt idx="3">
                          <c:v>0.15504199577303071</c:v>
                        </c:pt>
                        <c:pt idx="4">
                          <c:v>0.13718023773640095</c:v>
                        </c:pt>
                        <c:pt idx="5">
                          <c:v>0.23021257990213423</c:v>
                        </c:pt>
                        <c:pt idx="6">
                          <c:v>0.32914908651880176</c:v>
                        </c:pt>
                        <c:pt idx="7">
                          <c:v>0.31396952479767376</c:v>
                        </c:pt>
                      </c:numCache>
                    </c:numRef>
                  </c:plus>
                  <c:minus>
                    <c:numRef>
                      <c:extLst>
                        <c:ext uri="{02D57815-91ED-43cb-92C2-25804820EDAC}">
                          <c15:formulaRef>
                            <c15:sqref>'[3]Sampling 1 C N graph'!$J$15:$J$22</c15:sqref>
                          </c15:formulaRef>
                        </c:ext>
                      </c:extLst>
                      <c:numCache>
                        <c:formatCode>General</c:formatCode>
                        <c:ptCount val="8"/>
                        <c:pt idx="0">
                          <c:v>0.28045498561483678</c:v>
                        </c:pt>
                        <c:pt idx="1">
                          <c:v>0.15063968328267599</c:v>
                        </c:pt>
                        <c:pt idx="2">
                          <c:v>0.35617139719448659</c:v>
                        </c:pt>
                        <c:pt idx="3">
                          <c:v>0.15504199577303071</c:v>
                        </c:pt>
                        <c:pt idx="4">
                          <c:v>0.13718023773640095</c:v>
                        </c:pt>
                        <c:pt idx="5">
                          <c:v>0.23021257990213423</c:v>
                        </c:pt>
                        <c:pt idx="6">
                          <c:v>0.32914908651880176</c:v>
                        </c:pt>
                        <c:pt idx="7">
                          <c:v>0.31396952479767376</c:v>
                        </c:pt>
                      </c:numCache>
                    </c:numRef>
                  </c:minus>
                  <c:spPr>
                    <a:noFill/>
                    <a:ln w="19050" cap="flat" cmpd="sng" algn="ctr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round/>
                    </a:ln>
                    <a:effectLst/>
                  </c:spPr>
                </c:errBars>
                <c:cat>
                  <c:strRef>
                    <c:extLst>
                      <c:ext uri="{02D57815-91ED-43cb-92C2-25804820EDAC}">
                        <c15:formulaRef>
                          <c15:sqref>'Shoot C N Graph'!$O$5:$O$6</c15:sqref>
                        </c15:formulaRef>
                      </c:ext>
                    </c:extLst>
                    <c:strCache>
                      <c:ptCount val="2"/>
                      <c:pt idx="0">
                        <c:v>Ce-0</c:v>
                      </c:pt>
                      <c:pt idx="1">
                        <c:v>Ce-500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'Shoot C N Graph'!$P$5:$P$6</c15:sqref>
                        </c15:formulaRef>
                      </c:ext>
                    </c:extLst>
                    <c:numCache>
                      <c:formatCode>0.00</c:formatCode>
                      <c:ptCount val="2"/>
                      <c:pt idx="0">
                        <c:v>39.710278965645891</c:v>
                      </c:pt>
                      <c:pt idx="1">
                        <c:v>39.735624862916666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0E21-4635-8AB3-D0E3C93E0F65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'Shoot C N Graph'!$Q$4</c15:sqref>
                        </c15:formulaRef>
                      </c:ext>
                    </c:extLst>
                    <c:strCache>
                      <c:ptCount val="1"/>
                      <c:pt idx="0">
                        <c:v>δ13C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'Shoot C N Graph'!$O$5:$O$6</c15:sqref>
                        </c15:formulaRef>
                      </c:ext>
                    </c:extLst>
                    <c:strCache>
                      <c:ptCount val="2"/>
                      <c:pt idx="0">
                        <c:v>Ce-0</c:v>
                      </c:pt>
                      <c:pt idx="1">
                        <c:v>Ce-500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'Shoot C N Graph'!$Q$5:$Q$6</c15:sqref>
                        </c15:formulaRef>
                      </c:ext>
                    </c:extLst>
                    <c:numCache>
                      <c:formatCode>0.00</c:formatCode>
                      <c:ptCount val="2"/>
                      <c:pt idx="0">
                        <c:v>-30.811695219524591</c:v>
                      </c:pt>
                      <c:pt idx="1">
                        <c:v>-30.840477923248191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0E21-4635-8AB3-D0E3C93E0F65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'Shoot C N Graph'!$R$4</c15:sqref>
                        </c15:formulaRef>
                      </c:ext>
                    </c:extLst>
                    <c:strCache>
                      <c:ptCount val="1"/>
                      <c:pt idx="0">
                        <c:v>%N</c:v>
                      </c:pt>
                    </c:strCache>
                  </c:strRef>
                </c:tx>
                <c:spPr>
                  <a:solidFill>
                    <a:schemeClr val="tx1">
                      <a:lumMod val="95000"/>
                      <a:lumOff val="5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errBars>
                  <c:errBarType val="both"/>
                  <c:errValType val="cust"/>
                  <c:noEndCap val="0"/>
                  <c:plus>
                    <c:numRef>
                      <c:extLst xmlns:c15="http://schemas.microsoft.com/office/drawing/2012/chart">
                        <c:ext xmlns:c15="http://schemas.microsoft.com/office/drawing/2012/chart" uri="{02D57815-91ED-43cb-92C2-25804820EDAC}">
                          <c15:formulaRef>
                            <c15:sqref>'[3]Sampling 1 C N graph'!$L$15:$L$22</c15:sqref>
                          </c15:formulaRef>
                        </c:ext>
                      </c:extLst>
                      <c:numCache>
                        <c:formatCode>General</c:formatCode>
                        <c:ptCount val="8"/>
                        <c:pt idx="0">
                          <c:v>0.10921681850531173</c:v>
                        </c:pt>
                        <c:pt idx="1">
                          <c:v>7.778562927753524E-2</c:v>
                        </c:pt>
                        <c:pt idx="2">
                          <c:v>0.13035110049602427</c:v>
                        </c:pt>
                        <c:pt idx="3">
                          <c:v>4.5785645399903457E-2</c:v>
                        </c:pt>
                        <c:pt idx="4">
                          <c:v>9.2155263595225773E-2</c:v>
                        </c:pt>
                        <c:pt idx="5">
                          <c:v>5.9596804554502773E-2</c:v>
                        </c:pt>
                        <c:pt idx="6">
                          <c:v>5.3110545202713418E-2</c:v>
                        </c:pt>
                        <c:pt idx="7">
                          <c:v>7.6131139871245174E-2</c:v>
                        </c:pt>
                      </c:numCache>
                    </c:numRef>
                  </c:plus>
                  <c:minus>
                    <c:numRef>
                      <c:extLst xmlns:c15="http://schemas.microsoft.com/office/drawing/2012/chart">
                        <c:ext xmlns:c15="http://schemas.microsoft.com/office/drawing/2012/chart" uri="{02D57815-91ED-43cb-92C2-25804820EDAC}">
                          <c15:formulaRef>
                            <c15:sqref>'[3]Sampling 1 C N graph'!$L$15:$L$22</c15:sqref>
                          </c15:formulaRef>
                        </c:ext>
                      </c:extLst>
                      <c:numCache>
                        <c:formatCode>General</c:formatCode>
                        <c:ptCount val="8"/>
                        <c:pt idx="0">
                          <c:v>0.10921681850531173</c:v>
                        </c:pt>
                        <c:pt idx="1">
                          <c:v>7.778562927753524E-2</c:v>
                        </c:pt>
                        <c:pt idx="2">
                          <c:v>0.13035110049602427</c:v>
                        </c:pt>
                        <c:pt idx="3">
                          <c:v>4.5785645399903457E-2</c:v>
                        </c:pt>
                        <c:pt idx="4">
                          <c:v>9.2155263595225773E-2</c:v>
                        </c:pt>
                        <c:pt idx="5">
                          <c:v>5.9596804554502773E-2</c:v>
                        </c:pt>
                        <c:pt idx="6">
                          <c:v>5.3110545202713418E-2</c:v>
                        </c:pt>
                        <c:pt idx="7">
                          <c:v>7.6131139871245174E-2</c:v>
                        </c:pt>
                      </c:numCache>
                    </c:numRef>
                  </c:minus>
                  <c:spPr>
                    <a:noFill/>
                    <a:ln w="19050" cap="flat" cmpd="sng" algn="ctr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round/>
                    </a:ln>
                    <a:effectLst/>
                  </c:spPr>
                </c:errBar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'Shoot C N Graph'!$O$5:$O$6</c15:sqref>
                        </c15:formulaRef>
                      </c:ext>
                    </c:extLst>
                    <c:strCache>
                      <c:ptCount val="2"/>
                      <c:pt idx="0">
                        <c:v>Ce-0</c:v>
                      </c:pt>
                      <c:pt idx="1">
                        <c:v>Ce-500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'Shoot C N Graph'!$R$5:$R$6</c15:sqref>
                        </c15:formulaRef>
                      </c:ext>
                    </c:extLst>
                    <c:numCache>
                      <c:formatCode>0.00</c:formatCode>
                      <c:ptCount val="2"/>
                      <c:pt idx="0">
                        <c:v>3.3254815528980473</c:v>
                      </c:pt>
                      <c:pt idx="1">
                        <c:v>3.1569446181000003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0E21-4635-8AB3-D0E3C93E0F65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'Shoot C N Graph'!$T$4</c15:sqref>
                        </c15:formulaRef>
                      </c:ext>
                    </c:extLst>
                    <c:strCache>
                      <c:ptCount val="1"/>
                      <c:pt idx="0">
                        <c:v>C/N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'Shoot C N Graph'!$O$5:$O$6</c15:sqref>
                        </c15:formulaRef>
                      </c:ext>
                    </c:extLst>
                    <c:strCache>
                      <c:ptCount val="2"/>
                      <c:pt idx="0">
                        <c:v>Ce-0</c:v>
                      </c:pt>
                      <c:pt idx="1">
                        <c:v>Ce-500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'Shoot C N Graph'!$T$5:$T$6</c15:sqref>
                        </c15:formulaRef>
                      </c:ext>
                    </c:extLst>
                    <c:numCache>
                      <c:formatCode>0.00</c:formatCode>
                      <c:ptCount val="2"/>
                      <c:pt idx="0">
                        <c:v>12.40045480088928</c:v>
                      </c:pt>
                      <c:pt idx="1">
                        <c:v>12.925556827903195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0E21-4635-8AB3-D0E3C93E0F65}"/>
                  </c:ext>
                </c:extLst>
              </c15:ser>
            </c15:filteredBarSeries>
          </c:ext>
        </c:extLst>
      </c:barChart>
      <c:catAx>
        <c:axId val="276605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2">
                <a:lumMod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40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76637272"/>
        <c:crosses val="autoZero"/>
        <c:auto val="1"/>
        <c:lblAlgn val="ctr"/>
        <c:lblOffset val="100"/>
        <c:noMultiLvlLbl val="0"/>
      </c:catAx>
      <c:valAx>
        <c:axId val="276637272"/>
        <c:scaling>
          <c:orientation val="minMax"/>
          <c:max val="8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36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3600" b="1" baseline="3000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15</a:t>
                </a:r>
                <a:r>
                  <a:rPr lang="en-US" sz="3600" b="1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N/</a:t>
                </a:r>
                <a:r>
                  <a:rPr lang="en-US" sz="3600" b="1" baseline="3000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14</a:t>
                </a:r>
                <a:r>
                  <a:rPr lang="en-US" sz="3600" b="1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N (‰)</a:t>
                </a:r>
              </a:p>
            </c:rich>
          </c:tx>
          <c:layout>
            <c:manualLayout>
              <c:xMode val="edge"/>
              <c:yMode val="edge"/>
              <c:x val="1.0835446307209393E-3"/>
              <c:y val="0.276933920563823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3600" b="1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2">
                <a:lumMod val="2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7660543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5582232712318406"/>
          <c:y val="2.5428331875182269E-2"/>
          <c:w val="0.84417767287681589"/>
          <c:h val="0.87975584886421576"/>
        </c:manualLayout>
      </c:layout>
      <c:barChart>
        <c:barDir val="col"/>
        <c:grouping val="clustered"/>
        <c:varyColors val="0"/>
        <c:ser>
          <c:idx val="4"/>
          <c:order val="4"/>
          <c:tx>
            <c:strRef>
              <c:f>'Shoot C N Graph'!$T$4</c:f>
              <c:strCache>
                <c:ptCount val="1"/>
                <c:pt idx="0">
                  <c:v>C/N</c:v>
                </c:pt>
              </c:strCache>
            </c:strRef>
          </c:tx>
          <c:spPr>
            <a:solidFill>
              <a:schemeClr val="tx1">
                <a:lumMod val="95000"/>
                <a:lumOff val="5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'Shoot C N Graph'!$T$11:$T$14</c:f>
                <c:numCache>
                  <c:formatCode>General</c:formatCode>
                  <c:ptCount val="4"/>
                  <c:pt idx="0">
                    <c:v>1.0773694716347808</c:v>
                  </c:pt>
                  <c:pt idx="1">
                    <c:v>0.91449645611697705</c:v>
                  </c:pt>
                </c:numCache>
              </c:numRef>
            </c:plus>
            <c:minus>
              <c:numRef>
                <c:f>'Shoot C N Graph'!$T$11:$T$14</c:f>
                <c:numCache>
                  <c:formatCode>General</c:formatCode>
                  <c:ptCount val="4"/>
                  <c:pt idx="0">
                    <c:v>1.0773694716347808</c:v>
                  </c:pt>
                  <c:pt idx="1">
                    <c:v>0.91449645611697705</c:v>
                  </c:pt>
                </c:numCache>
              </c:numRef>
            </c:minus>
            <c:spPr>
              <a:noFill/>
              <a:ln w="63500" cap="sq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'Shoot C N Graph'!$O$5:$O$6</c:f>
              <c:strCache>
                <c:ptCount val="2"/>
                <c:pt idx="0">
                  <c:v>Ce-0</c:v>
                </c:pt>
                <c:pt idx="1">
                  <c:v>Ce-500</c:v>
                </c:pt>
              </c:strCache>
            </c:strRef>
          </c:cat>
          <c:val>
            <c:numRef>
              <c:f>'Shoot C N Graph'!$T$5:$T$6</c:f>
              <c:numCache>
                <c:formatCode>0.00</c:formatCode>
                <c:ptCount val="2"/>
                <c:pt idx="0">
                  <c:v>12.40045480088928</c:v>
                </c:pt>
                <c:pt idx="1">
                  <c:v>12.925556827903195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5F-4F7A-8D1D-020D11DD32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6584904"/>
        <c:axId val="27664906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'Shoot C N Graph'!$P$4</c15:sqref>
                        </c15:formulaRef>
                      </c:ext>
                    </c:extLst>
                    <c:strCache>
                      <c:ptCount val="1"/>
                      <c:pt idx="0">
                        <c:v>%C</c:v>
                      </c:pt>
                    </c:strCache>
                  </c:strRef>
                </c:tx>
                <c:spPr>
                  <a:solidFill>
                    <a:schemeClr val="bg2">
                      <a:lumMod val="25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errBars>
                  <c:errBarType val="both"/>
                  <c:errValType val="cust"/>
                  <c:noEndCap val="0"/>
                  <c:plus>
                    <c:numRef>
                      <c:extLst>
                        <c:ext uri="{02D57815-91ED-43cb-92C2-25804820EDAC}">
                          <c15:formulaRef>
                            <c15:sqref>'[3]Sampling 1 C N graph'!$J$15:$J$22</c15:sqref>
                          </c15:formulaRef>
                        </c:ext>
                      </c:extLst>
                      <c:numCache>
                        <c:formatCode>General</c:formatCode>
                        <c:ptCount val="8"/>
                        <c:pt idx="0">
                          <c:v>0.28045498561483678</c:v>
                        </c:pt>
                        <c:pt idx="1">
                          <c:v>0.15063968328267599</c:v>
                        </c:pt>
                        <c:pt idx="2">
                          <c:v>0.35617139719448659</c:v>
                        </c:pt>
                        <c:pt idx="3">
                          <c:v>0.15504199577303071</c:v>
                        </c:pt>
                        <c:pt idx="4">
                          <c:v>0.13718023773640095</c:v>
                        </c:pt>
                        <c:pt idx="5">
                          <c:v>0.23021257990213423</c:v>
                        </c:pt>
                        <c:pt idx="6">
                          <c:v>0.32914908651880176</c:v>
                        </c:pt>
                        <c:pt idx="7">
                          <c:v>0.31396952479767376</c:v>
                        </c:pt>
                      </c:numCache>
                    </c:numRef>
                  </c:plus>
                  <c:minus>
                    <c:numRef>
                      <c:extLst>
                        <c:ext uri="{02D57815-91ED-43cb-92C2-25804820EDAC}">
                          <c15:formulaRef>
                            <c15:sqref>'[3]Sampling 1 C N graph'!$J$15:$J$22</c15:sqref>
                          </c15:formulaRef>
                        </c:ext>
                      </c:extLst>
                      <c:numCache>
                        <c:formatCode>General</c:formatCode>
                        <c:ptCount val="8"/>
                        <c:pt idx="0">
                          <c:v>0.28045498561483678</c:v>
                        </c:pt>
                        <c:pt idx="1">
                          <c:v>0.15063968328267599</c:v>
                        </c:pt>
                        <c:pt idx="2">
                          <c:v>0.35617139719448659</c:v>
                        </c:pt>
                        <c:pt idx="3">
                          <c:v>0.15504199577303071</c:v>
                        </c:pt>
                        <c:pt idx="4">
                          <c:v>0.13718023773640095</c:v>
                        </c:pt>
                        <c:pt idx="5">
                          <c:v>0.23021257990213423</c:v>
                        </c:pt>
                        <c:pt idx="6">
                          <c:v>0.32914908651880176</c:v>
                        </c:pt>
                        <c:pt idx="7">
                          <c:v>0.31396952479767376</c:v>
                        </c:pt>
                      </c:numCache>
                    </c:numRef>
                  </c:minus>
                  <c:spPr>
                    <a:noFill/>
                    <a:ln w="19050" cap="flat" cmpd="sng" algn="ctr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round/>
                    </a:ln>
                    <a:effectLst/>
                  </c:spPr>
                </c:errBars>
                <c:cat>
                  <c:strRef>
                    <c:extLst>
                      <c:ext uri="{02D57815-91ED-43cb-92C2-25804820EDAC}">
                        <c15:formulaRef>
                          <c15:sqref>'Shoot C N Graph'!$O$5:$O$6</c15:sqref>
                        </c15:formulaRef>
                      </c:ext>
                    </c:extLst>
                    <c:strCache>
                      <c:ptCount val="2"/>
                      <c:pt idx="0">
                        <c:v>Ce-0</c:v>
                      </c:pt>
                      <c:pt idx="1">
                        <c:v>Ce-500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'Shoot C N Graph'!$P$5:$P$6</c15:sqref>
                        </c15:formulaRef>
                      </c:ext>
                    </c:extLst>
                    <c:numCache>
                      <c:formatCode>0.00</c:formatCode>
                      <c:ptCount val="2"/>
                      <c:pt idx="0">
                        <c:v>39.710278965645891</c:v>
                      </c:pt>
                      <c:pt idx="1">
                        <c:v>39.735624862916666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BC5F-4F7A-8D1D-020D11DD32AB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'Shoot C N Graph'!$Q$4</c15:sqref>
                        </c15:formulaRef>
                      </c:ext>
                    </c:extLst>
                    <c:strCache>
                      <c:ptCount val="1"/>
                      <c:pt idx="0">
                        <c:v>δ13C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'Shoot C N Graph'!$O$5:$O$6</c15:sqref>
                        </c15:formulaRef>
                      </c:ext>
                    </c:extLst>
                    <c:strCache>
                      <c:ptCount val="2"/>
                      <c:pt idx="0">
                        <c:v>Ce-0</c:v>
                      </c:pt>
                      <c:pt idx="1">
                        <c:v>Ce-500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'Shoot C N Graph'!$Q$5:$Q$6</c15:sqref>
                        </c15:formulaRef>
                      </c:ext>
                    </c:extLst>
                    <c:numCache>
                      <c:formatCode>0.00</c:formatCode>
                      <c:ptCount val="2"/>
                      <c:pt idx="0">
                        <c:v>-30.811695219524591</c:v>
                      </c:pt>
                      <c:pt idx="1">
                        <c:v>-30.840477923248191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BC5F-4F7A-8D1D-020D11DD32AB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'Shoot C N Graph'!$R$4</c15:sqref>
                        </c15:formulaRef>
                      </c:ext>
                    </c:extLst>
                    <c:strCache>
                      <c:ptCount val="1"/>
                      <c:pt idx="0">
                        <c:v>%N</c:v>
                      </c:pt>
                    </c:strCache>
                  </c:strRef>
                </c:tx>
                <c:spPr>
                  <a:solidFill>
                    <a:schemeClr val="tx1">
                      <a:lumMod val="95000"/>
                      <a:lumOff val="5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errBars>
                  <c:errBarType val="both"/>
                  <c:errValType val="cust"/>
                  <c:noEndCap val="0"/>
                  <c:plus>
                    <c:numRef>
                      <c:extLst xmlns:c15="http://schemas.microsoft.com/office/drawing/2012/chart">
                        <c:ext xmlns:c15="http://schemas.microsoft.com/office/drawing/2012/chart" uri="{02D57815-91ED-43cb-92C2-25804820EDAC}">
                          <c15:formulaRef>
                            <c15:sqref>'[3]Sampling 1 C N graph'!$L$15:$L$22</c15:sqref>
                          </c15:formulaRef>
                        </c:ext>
                      </c:extLst>
                      <c:numCache>
                        <c:formatCode>General</c:formatCode>
                        <c:ptCount val="8"/>
                        <c:pt idx="0">
                          <c:v>0.10921681850531173</c:v>
                        </c:pt>
                        <c:pt idx="1">
                          <c:v>7.778562927753524E-2</c:v>
                        </c:pt>
                        <c:pt idx="2">
                          <c:v>0.13035110049602427</c:v>
                        </c:pt>
                        <c:pt idx="3">
                          <c:v>4.5785645399903457E-2</c:v>
                        </c:pt>
                        <c:pt idx="4">
                          <c:v>9.2155263595225773E-2</c:v>
                        </c:pt>
                        <c:pt idx="5">
                          <c:v>5.9596804554502773E-2</c:v>
                        </c:pt>
                        <c:pt idx="6">
                          <c:v>5.3110545202713418E-2</c:v>
                        </c:pt>
                        <c:pt idx="7">
                          <c:v>7.6131139871245174E-2</c:v>
                        </c:pt>
                      </c:numCache>
                    </c:numRef>
                  </c:plus>
                  <c:minus>
                    <c:numRef>
                      <c:extLst xmlns:c15="http://schemas.microsoft.com/office/drawing/2012/chart">
                        <c:ext xmlns:c15="http://schemas.microsoft.com/office/drawing/2012/chart" uri="{02D57815-91ED-43cb-92C2-25804820EDAC}">
                          <c15:formulaRef>
                            <c15:sqref>'[3]Sampling 1 C N graph'!$L$15:$L$22</c15:sqref>
                          </c15:formulaRef>
                        </c:ext>
                      </c:extLst>
                      <c:numCache>
                        <c:formatCode>General</c:formatCode>
                        <c:ptCount val="8"/>
                        <c:pt idx="0">
                          <c:v>0.10921681850531173</c:v>
                        </c:pt>
                        <c:pt idx="1">
                          <c:v>7.778562927753524E-2</c:v>
                        </c:pt>
                        <c:pt idx="2">
                          <c:v>0.13035110049602427</c:v>
                        </c:pt>
                        <c:pt idx="3">
                          <c:v>4.5785645399903457E-2</c:v>
                        </c:pt>
                        <c:pt idx="4">
                          <c:v>9.2155263595225773E-2</c:v>
                        </c:pt>
                        <c:pt idx="5">
                          <c:v>5.9596804554502773E-2</c:v>
                        </c:pt>
                        <c:pt idx="6">
                          <c:v>5.3110545202713418E-2</c:v>
                        </c:pt>
                        <c:pt idx="7">
                          <c:v>7.6131139871245174E-2</c:v>
                        </c:pt>
                      </c:numCache>
                    </c:numRef>
                  </c:minus>
                  <c:spPr>
                    <a:noFill/>
                    <a:ln w="19050" cap="flat" cmpd="sng" algn="ctr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round/>
                    </a:ln>
                    <a:effectLst/>
                  </c:spPr>
                </c:errBar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'Shoot C N Graph'!$O$5:$O$6</c15:sqref>
                        </c15:formulaRef>
                      </c:ext>
                    </c:extLst>
                    <c:strCache>
                      <c:ptCount val="2"/>
                      <c:pt idx="0">
                        <c:v>Ce-0</c:v>
                      </c:pt>
                      <c:pt idx="1">
                        <c:v>Ce-500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'Shoot C N Graph'!$R$5:$R$6</c15:sqref>
                        </c15:formulaRef>
                      </c:ext>
                    </c:extLst>
                    <c:numCache>
                      <c:formatCode>0.00</c:formatCode>
                      <c:ptCount val="2"/>
                      <c:pt idx="0">
                        <c:v>3.3254815528980473</c:v>
                      </c:pt>
                      <c:pt idx="1">
                        <c:v>3.1569446181000003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BC5F-4F7A-8D1D-020D11DD32AB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'Shoot C N Graph'!$S$4</c15:sqref>
                        </c15:formulaRef>
                      </c:ext>
                    </c:extLst>
                    <c:strCache>
                      <c:ptCount val="1"/>
                      <c:pt idx="0">
                        <c:v>δ15N</c:v>
                      </c:pt>
                    </c:strCache>
                  </c:strRef>
                </c:tx>
                <c:spPr>
                  <a:solidFill>
                    <a:schemeClr val="tx1">
                      <a:lumMod val="95000"/>
                      <a:lumOff val="5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errBars>
                  <c:errBarType val="both"/>
                  <c:errValType val="cust"/>
                  <c:noEndCap val="0"/>
                  <c:plus>
                    <c:numRef>
                      <c:extLst xmlns:c15="http://schemas.microsoft.com/office/drawing/2012/chart">
                        <c:ext xmlns:c15="http://schemas.microsoft.com/office/drawing/2012/chart" uri="{02D57815-91ED-43cb-92C2-25804820EDAC}">
                          <c15:formulaRef>
                            <c15:sqref>'[3]Sampling 1 C N graph'!$M$15:$M$22</c15:sqref>
                          </c15:formulaRef>
                        </c:ext>
                      </c:extLst>
                      <c:numCache>
                        <c:formatCode>General</c:formatCode>
                        <c:ptCount val="8"/>
                        <c:pt idx="0">
                          <c:v>0.3820793704384417</c:v>
                        </c:pt>
                        <c:pt idx="1">
                          <c:v>0.39740636881956382</c:v>
                        </c:pt>
                        <c:pt idx="2">
                          <c:v>0.60667346050880155</c:v>
                        </c:pt>
                        <c:pt idx="3">
                          <c:v>0.25066509323901381</c:v>
                        </c:pt>
                        <c:pt idx="4">
                          <c:v>1.0730608248430122</c:v>
                        </c:pt>
                        <c:pt idx="5">
                          <c:v>0.83205449788865282</c:v>
                        </c:pt>
                        <c:pt idx="6">
                          <c:v>0.88262268841674829</c:v>
                        </c:pt>
                        <c:pt idx="7">
                          <c:v>1.1717978026570917</c:v>
                        </c:pt>
                      </c:numCache>
                    </c:numRef>
                  </c:plus>
                  <c:minus>
                    <c:numRef>
                      <c:extLst xmlns:c15="http://schemas.microsoft.com/office/drawing/2012/chart">
                        <c:ext xmlns:c15="http://schemas.microsoft.com/office/drawing/2012/chart" uri="{02D57815-91ED-43cb-92C2-25804820EDAC}">
                          <c15:formulaRef>
                            <c15:sqref>'[3]Sampling 1 C N graph'!$M$15:$M$22</c15:sqref>
                          </c15:formulaRef>
                        </c:ext>
                      </c:extLst>
                      <c:numCache>
                        <c:formatCode>General</c:formatCode>
                        <c:ptCount val="8"/>
                        <c:pt idx="0">
                          <c:v>0.3820793704384417</c:v>
                        </c:pt>
                        <c:pt idx="1">
                          <c:v>0.39740636881956382</c:v>
                        </c:pt>
                        <c:pt idx="2">
                          <c:v>0.60667346050880155</c:v>
                        </c:pt>
                        <c:pt idx="3">
                          <c:v>0.25066509323901381</c:v>
                        </c:pt>
                        <c:pt idx="4">
                          <c:v>1.0730608248430122</c:v>
                        </c:pt>
                        <c:pt idx="5">
                          <c:v>0.83205449788865282</c:v>
                        </c:pt>
                        <c:pt idx="6">
                          <c:v>0.88262268841674829</c:v>
                        </c:pt>
                        <c:pt idx="7">
                          <c:v>1.1717978026570917</c:v>
                        </c:pt>
                      </c:numCache>
                    </c:numRef>
                  </c:minus>
                  <c:spPr>
                    <a:noFill/>
                    <a:ln w="19050" cap="flat" cmpd="sng" algn="ctr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round/>
                    </a:ln>
                    <a:effectLst/>
                  </c:spPr>
                </c:errBar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'Shoot C N Graph'!$O$5:$O$6</c15:sqref>
                        </c15:formulaRef>
                      </c:ext>
                    </c:extLst>
                    <c:strCache>
                      <c:ptCount val="2"/>
                      <c:pt idx="0">
                        <c:v>Ce-0</c:v>
                      </c:pt>
                      <c:pt idx="1">
                        <c:v>Ce-500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'Shoot C N Graph'!$S$5:$S$6</c15:sqref>
                        </c15:formulaRef>
                      </c:ext>
                    </c:extLst>
                    <c:numCache>
                      <c:formatCode>0.00</c:formatCode>
                      <c:ptCount val="2"/>
                      <c:pt idx="0">
                        <c:v>3.428742716703193</c:v>
                      </c:pt>
                      <c:pt idx="1">
                        <c:v>3.4084010851543076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BC5F-4F7A-8D1D-020D11DD32AB}"/>
                  </c:ext>
                </c:extLst>
              </c15:ser>
            </c15:filteredBarSeries>
          </c:ext>
        </c:extLst>
      </c:barChart>
      <c:catAx>
        <c:axId val="276584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2">
                <a:lumMod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40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76649064"/>
        <c:crosses val="autoZero"/>
        <c:auto val="1"/>
        <c:lblAlgn val="ctr"/>
        <c:lblOffset val="100"/>
        <c:noMultiLvlLbl val="0"/>
      </c:catAx>
      <c:valAx>
        <c:axId val="276649064"/>
        <c:scaling>
          <c:orientation val="minMax"/>
          <c:max val="25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36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3600" b="1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C/N ratio </a:t>
                </a:r>
              </a:p>
            </c:rich>
          </c:tx>
          <c:layout>
            <c:manualLayout>
              <c:xMode val="edge"/>
              <c:yMode val="edge"/>
              <c:x val="1.1250337450660849E-3"/>
              <c:y val="0.349595111312524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3600" b="1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2">
                <a:lumMod val="2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76584904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136003974119005"/>
          <c:y val="2.5428331875182269E-2"/>
          <c:w val="0.81863996025881003"/>
          <c:h val="0.881671242422130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'Shoot C N Graph'!$P$4</c:f>
              <c:strCache>
                <c:ptCount val="1"/>
                <c:pt idx="0">
                  <c:v>%C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00A7-423E-8344-5F907A9A67A4}"/>
              </c:ext>
            </c:extLst>
          </c:dPt>
          <c:dLbls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*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0A7-423E-8344-5F907A9A67A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40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cust"/>
            <c:noEndCap val="0"/>
            <c:plus>
              <c:numRef>
                <c:f>'Shoot C N Graph'!$P$11:$P$14</c:f>
                <c:numCache>
                  <c:formatCode>General</c:formatCode>
                  <c:ptCount val="4"/>
                  <c:pt idx="0">
                    <c:v>0.20921294151841674</c:v>
                  </c:pt>
                  <c:pt idx="1">
                    <c:v>0.14394982735729026</c:v>
                  </c:pt>
                </c:numCache>
              </c:numRef>
            </c:plus>
            <c:minus>
              <c:numRef>
                <c:f>'Shoot C N Graph'!$P$11:$P$14</c:f>
                <c:numCache>
                  <c:formatCode>General</c:formatCode>
                  <c:ptCount val="4"/>
                  <c:pt idx="0">
                    <c:v>0.20921294151841674</c:v>
                  </c:pt>
                  <c:pt idx="1">
                    <c:v>0.14394982735729026</c:v>
                  </c:pt>
                </c:numCache>
              </c:numRef>
            </c:minus>
            <c:spPr>
              <a:noFill/>
              <a:ln w="63500" cap="sq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'Shoot C N Graph'!$O$5:$O$6</c:f>
              <c:strCache>
                <c:ptCount val="2"/>
                <c:pt idx="0">
                  <c:v>Ce-0</c:v>
                </c:pt>
                <c:pt idx="1">
                  <c:v>Ce-500</c:v>
                </c:pt>
              </c:strCache>
            </c:strRef>
          </c:cat>
          <c:val>
            <c:numRef>
              <c:f>'Shoot C N Graph'!$P$5:$P$6</c:f>
              <c:numCache>
                <c:formatCode>0.00</c:formatCode>
                <c:ptCount val="2"/>
                <c:pt idx="0">
                  <c:v>39.710278965645891</c:v>
                </c:pt>
                <c:pt idx="1">
                  <c:v>39.735624862916666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55-45C3-93A7-B58DD0D859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6900848"/>
        <c:axId val="278390120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'Shoot C N Graph'!$Q$4</c15:sqref>
                        </c15:formulaRef>
                      </c:ext>
                    </c:extLst>
                    <c:strCache>
                      <c:ptCount val="1"/>
                      <c:pt idx="0">
                        <c:v>δ13C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'Shoot C N Graph'!$O$5:$O$6</c15:sqref>
                        </c15:formulaRef>
                      </c:ext>
                    </c:extLst>
                    <c:strCache>
                      <c:ptCount val="2"/>
                      <c:pt idx="0">
                        <c:v>Ce-0</c:v>
                      </c:pt>
                      <c:pt idx="1">
                        <c:v>Ce-500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'Shoot C N Graph'!$Q$5:$Q$6</c15:sqref>
                        </c15:formulaRef>
                      </c:ext>
                    </c:extLst>
                    <c:numCache>
                      <c:formatCode>0.00</c:formatCode>
                      <c:ptCount val="2"/>
                      <c:pt idx="0">
                        <c:v>-30.811695219524591</c:v>
                      </c:pt>
                      <c:pt idx="1">
                        <c:v>-30.840477923248191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3355-45C3-93A7-B58DD0D8590C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'Shoot C N Graph'!$R$4</c15:sqref>
                        </c15:formulaRef>
                      </c:ext>
                    </c:extLst>
                    <c:strCache>
                      <c:ptCount val="1"/>
                      <c:pt idx="0">
                        <c:v>%N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'Shoot C N Graph'!$O$5:$O$6</c15:sqref>
                        </c15:formulaRef>
                      </c:ext>
                    </c:extLst>
                    <c:strCache>
                      <c:ptCount val="2"/>
                      <c:pt idx="0">
                        <c:v>Ce-0</c:v>
                      </c:pt>
                      <c:pt idx="1">
                        <c:v>Ce-500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'Shoot C N Graph'!$R$5:$R$6</c15:sqref>
                        </c15:formulaRef>
                      </c:ext>
                    </c:extLst>
                    <c:numCache>
                      <c:formatCode>0.00</c:formatCode>
                      <c:ptCount val="2"/>
                      <c:pt idx="0">
                        <c:v>3.3254815528980473</c:v>
                      </c:pt>
                      <c:pt idx="1">
                        <c:v>3.1569446181000003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3355-45C3-93A7-B58DD0D8590C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'Shoot C N Graph'!$S$4</c15:sqref>
                        </c15:formulaRef>
                      </c:ext>
                    </c:extLst>
                    <c:strCache>
                      <c:ptCount val="1"/>
                      <c:pt idx="0">
                        <c:v>δ15N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'Shoot C N Graph'!$O$5:$O$6</c15:sqref>
                        </c15:formulaRef>
                      </c:ext>
                    </c:extLst>
                    <c:strCache>
                      <c:ptCount val="2"/>
                      <c:pt idx="0">
                        <c:v>Ce-0</c:v>
                      </c:pt>
                      <c:pt idx="1">
                        <c:v>Ce-500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'Shoot C N Graph'!$S$5:$S$6</c15:sqref>
                        </c15:formulaRef>
                      </c:ext>
                    </c:extLst>
                    <c:numCache>
                      <c:formatCode>0.00</c:formatCode>
                      <c:ptCount val="2"/>
                      <c:pt idx="0">
                        <c:v>3.428742716703193</c:v>
                      </c:pt>
                      <c:pt idx="1">
                        <c:v>3.4084010851543076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3355-45C3-93A7-B58DD0D8590C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'Shoot C N Graph'!$T$4</c15:sqref>
                        </c15:formulaRef>
                      </c:ext>
                    </c:extLst>
                    <c:strCache>
                      <c:ptCount val="1"/>
                      <c:pt idx="0">
                        <c:v>C/N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'Shoot C N Graph'!$O$5:$O$6</c15:sqref>
                        </c15:formulaRef>
                      </c:ext>
                    </c:extLst>
                    <c:strCache>
                      <c:ptCount val="2"/>
                      <c:pt idx="0">
                        <c:v>Ce-0</c:v>
                      </c:pt>
                      <c:pt idx="1">
                        <c:v>Ce-500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'Shoot C N Graph'!$T$5:$T$6</c15:sqref>
                        </c15:formulaRef>
                      </c:ext>
                    </c:extLst>
                    <c:numCache>
                      <c:formatCode>0.00</c:formatCode>
                      <c:ptCount val="2"/>
                      <c:pt idx="0">
                        <c:v>12.40045480088928</c:v>
                      </c:pt>
                      <c:pt idx="1">
                        <c:v>12.925556827903195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3355-45C3-93A7-B58DD0D8590C}"/>
                  </c:ext>
                </c:extLst>
              </c15:ser>
            </c15:filteredBarSeries>
          </c:ext>
        </c:extLst>
      </c:barChart>
      <c:catAx>
        <c:axId val="276900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2">
                <a:lumMod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40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78390120"/>
        <c:crosses val="autoZero"/>
        <c:auto val="1"/>
        <c:lblAlgn val="ctr"/>
        <c:lblOffset val="100"/>
        <c:noMultiLvlLbl val="0"/>
      </c:catAx>
      <c:valAx>
        <c:axId val="278390120"/>
        <c:scaling>
          <c:orientation val="minMax"/>
          <c:max val="45"/>
          <c:min val="3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36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3600" b="1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Carbon concentration (%)</a:t>
                </a:r>
              </a:p>
            </c:rich>
          </c:tx>
          <c:layout>
            <c:manualLayout>
              <c:xMode val="edge"/>
              <c:yMode val="edge"/>
              <c:x val="3.5670544611783594E-3"/>
              <c:y val="0.1020649432095324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3600" b="1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2">
                <a:lumMod val="2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76900848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6" Type="http://schemas.openxmlformats.org/officeDocument/2006/relationships/chart" Target="../charts/chart18.xml"/><Relationship Id="rId5" Type="http://schemas.openxmlformats.org/officeDocument/2006/relationships/chart" Target="../charts/chart17.xml"/><Relationship Id="rId4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217714</xdr:colOff>
      <xdr:row>65</xdr:row>
      <xdr:rowOff>17038</xdr:rowOff>
    </xdr:from>
    <xdr:to>
      <xdr:col>33</xdr:col>
      <xdr:colOff>0</xdr:colOff>
      <xdr:row>101</xdr:row>
      <xdr:rowOff>187017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34</xdr:col>
      <xdr:colOff>588098</xdr:colOff>
      <xdr:row>64</xdr:row>
      <xdr:rowOff>136071</xdr:rowOff>
    </xdr:from>
    <xdr:to>
      <xdr:col>52</xdr:col>
      <xdr:colOff>539113</xdr:colOff>
      <xdr:row>103</xdr:row>
      <xdr:rowOff>21771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272836</xdr:colOff>
      <xdr:row>105</xdr:row>
      <xdr:rowOff>189815</xdr:rowOff>
    </xdr:from>
    <xdr:to>
      <xdr:col>33</xdr:col>
      <xdr:colOff>0</xdr:colOff>
      <xdr:row>143</xdr:row>
      <xdr:rowOff>12015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571501</xdr:colOff>
      <xdr:row>19</xdr:row>
      <xdr:rowOff>120813</xdr:rowOff>
    </xdr:from>
    <xdr:to>
      <xdr:col>33</xdr:col>
      <xdr:colOff>0</xdr:colOff>
      <xdr:row>56</xdr:row>
      <xdr:rowOff>133513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35</xdr:col>
      <xdr:colOff>150000</xdr:colOff>
      <xdr:row>19</xdr:row>
      <xdr:rowOff>54429</xdr:rowOff>
    </xdr:from>
    <xdr:to>
      <xdr:col>53</xdr:col>
      <xdr:colOff>152579</xdr:colOff>
      <xdr:row>56</xdr:row>
      <xdr:rowOff>67129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217714</xdr:colOff>
      <xdr:row>65</xdr:row>
      <xdr:rowOff>17037</xdr:rowOff>
    </xdr:from>
    <xdr:to>
      <xdr:col>34</xdr:col>
      <xdr:colOff>168728</xdr:colOff>
      <xdr:row>103</xdr:row>
      <xdr:rowOff>93237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34</xdr:col>
      <xdr:colOff>588098</xdr:colOff>
      <xdr:row>64</xdr:row>
      <xdr:rowOff>136071</xdr:rowOff>
    </xdr:from>
    <xdr:to>
      <xdr:col>52</xdr:col>
      <xdr:colOff>539113</xdr:colOff>
      <xdr:row>103</xdr:row>
      <xdr:rowOff>21771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272836</xdr:colOff>
      <xdr:row>105</xdr:row>
      <xdr:rowOff>189815</xdr:rowOff>
    </xdr:from>
    <xdr:to>
      <xdr:col>33</xdr:col>
      <xdr:colOff>0</xdr:colOff>
      <xdr:row>143</xdr:row>
      <xdr:rowOff>12015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571501</xdr:colOff>
      <xdr:row>19</xdr:row>
      <xdr:rowOff>120813</xdr:rowOff>
    </xdr:from>
    <xdr:to>
      <xdr:col>33</xdr:col>
      <xdr:colOff>0</xdr:colOff>
      <xdr:row>56</xdr:row>
      <xdr:rowOff>133513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35</xdr:col>
      <xdr:colOff>150000</xdr:colOff>
      <xdr:row>19</xdr:row>
      <xdr:rowOff>54429</xdr:rowOff>
    </xdr:from>
    <xdr:to>
      <xdr:col>53</xdr:col>
      <xdr:colOff>152579</xdr:colOff>
      <xdr:row>56</xdr:row>
      <xdr:rowOff>67129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603248</xdr:colOff>
      <xdr:row>3</xdr:row>
      <xdr:rowOff>0</xdr:rowOff>
    </xdr:from>
    <xdr:to>
      <xdr:col>26</xdr:col>
      <xdr:colOff>213781</xdr:colOff>
      <xdr:row>41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29</xdr:col>
      <xdr:colOff>0</xdr:colOff>
      <xdr:row>3</xdr:row>
      <xdr:rowOff>0</xdr:rowOff>
    </xdr:from>
    <xdr:to>
      <xdr:col>48</xdr:col>
      <xdr:colOff>213783</xdr:colOff>
      <xdr:row>41</xdr:row>
      <xdr:rowOff>76200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174625</xdr:colOff>
      <xdr:row>7</xdr:row>
      <xdr:rowOff>142875</xdr:rowOff>
    </xdr:from>
    <xdr:to>
      <xdr:col>22</xdr:col>
      <xdr:colOff>89959</xdr:colOff>
      <xdr:row>10</xdr:row>
      <xdr:rowOff>164042</xdr:rowOff>
    </xdr:to>
    <xdr:sp macro="" textlink="">
      <xdr:nvSpPr>
        <xdr:cNvPr id="7" name="TextBox 6"/>
        <xdr:cNvSpPr txBox="1"/>
      </xdr:nvSpPr>
      <xdr:spPr>
        <a:xfrm>
          <a:off x="12239625" y="1476375"/>
          <a:ext cx="1121834" cy="5926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4800">
              <a:latin typeface="Times New Roman" panose="02020603050405020304" pitchFamily="18" charset="0"/>
              <a:cs typeface="Times New Roman" panose="02020603050405020304" pitchFamily="18" charset="0"/>
            </a:rPr>
            <a:t>**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603249</xdr:colOff>
      <xdr:row>1</xdr:row>
      <xdr:rowOff>0</xdr:rowOff>
    </xdr:from>
    <xdr:to>
      <xdr:col>27</xdr:col>
      <xdr:colOff>114299</xdr:colOff>
      <xdr:row>39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34</xdr:col>
      <xdr:colOff>0</xdr:colOff>
      <xdr:row>1</xdr:row>
      <xdr:rowOff>0</xdr:rowOff>
    </xdr:from>
    <xdr:to>
      <xdr:col>52</xdr:col>
      <xdr:colOff>113506</xdr:colOff>
      <xdr:row>39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0</xdr:colOff>
      <xdr:row>45</xdr:row>
      <xdr:rowOff>0</xdr:rowOff>
    </xdr:from>
    <xdr:to>
      <xdr:col>27</xdr:col>
      <xdr:colOff>113506</xdr:colOff>
      <xdr:row>83</xdr:row>
      <xdr:rowOff>76200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34</xdr:col>
      <xdr:colOff>0</xdr:colOff>
      <xdr:row>45</xdr:row>
      <xdr:rowOff>0</xdr:rowOff>
    </xdr:from>
    <xdr:to>
      <xdr:col>52</xdr:col>
      <xdr:colOff>113506</xdr:colOff>
      <xdr:row>83</xdr:row>
      <xdr:rowOff>76200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0</xdr:colOff>
      <xdr:row>90</xdr:row>
      <xdr:rowOff>0</xdr:rowOff>
    </xdr:from>
    <xdr:to>
      <xdr:col>27</xdr:col>
      <xdr:colOff>113506</xdr:colOff>
      <xdr:row>128</xdr:row>
      <xdr:rowOff>76200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34</xdr:col>
      <xdr:colOff>0</xdr:colOff>
      <xdr:row>90</xdr:row>
      <xdr:rowOff>0</xdr:rowOff>
    </xdr:from>
    <xdr:to>
      <xdr:col>52</xdr:col>
      <xdr:colOff>113505</xdr:colOff>
      <xdr:row>128</xdr:row>
      <xdr:rowOff>76200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rico/Desktop/Isotope%20Data/IC13C15N170605-26NanoCeria-AE_Final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rico/Desktop/Isotope%20Data/IC13C15N170605-26NanoCeria-AF_Final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rico/Desktop/WED%20research/CeO2%20X%20Nitrogen%20study/CeO2%20X%20Nitrogen%20study%20-%20Full%20life%20cycle/Wheat%20CeO2%20x%20N%20Isotope%20analysi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yrenrico76/Desktop/Data%20for%20N15/hydroponics/barley%20NO%2010%20days%20hydroponics%20root%20shoot%20length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ydroponics%20NHNO%20wheat%20Isotope%20-%20data%20repository%20for%20Chri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ydroponics%20NH%20wheat%20Isotope%20-%20data%20repository%20for%20Chris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ydroponics%20NO%20wheat%20Isotope%20-%20data%20repository%20for%20Chris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ydroponics%20NHNO%20barley%20Isotope%20-%20data%20repository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ydroponics%20NH%20barley%20Isotope%20-%20data%20repository%20for%20Chr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vestigator Data"/>
      <sheetName val="Weigh Sheet"/>
      <sheetName val="Investigator QA Data"/>
      <sheetName val="ISIRF RAW"/>
      <sheetName val="ISIRF 15N"/>
      <sheetName val="ISIRF 13C"/>
      <sheetName val="Standards table"/>
      <sheetName val="Revisions"/>
    </sheetNames>
    <sheetDataSet>
      <sheetData sheetId="0"/>
      <sheetData sheetId="1">
        <row r="4">
          <cell r="D4">
            <v>39.864626573379795</v>
          </cell>
        </row>
        <row r="16">
          <cell r="D16">
            <v>37.4507312904</v>
          </cell>
          <cell r="E16">
            <v>-30.471198653060696</v>
          </cell>
          <cell r="F16">
            <v>3.3141711874999995</v>
          </cell>
          <cell r="G16">
            <v>4.1945073818827847</v>
          </cell>
          <cell r="H16">
            <v>11.300180096807388</v>
          </cell>
        </row>
        <row r="17">
          <cell r="D17">
            <v>38.105500321000001</v>
          </cell>
          <cell r="E17">
            <v>-29.611602010821667</v>
          </cell>
          <cell r="F17">
            <v>2.6180475914999999</v>
          </cell>
          <cell r="G17">
            <v>4.3166873387002944</v>
          </cell>
          <cell r="H17">
            <v>14.554930339966665</v>
          </cell>
        </row>
        <row r="18">
          <cell r="D18">
            <v>38.740984048400001</v>
          </cell>
          <cell r="E18">
            <v>-28.772844803114623</v>
          </cell>
          <cell r="F18">
            <v>3.0019776084999998</v>
          </cell>
          <cell r="G18">
            <v>4.3919428008598986</v>
          </cell>
          <cell r="H18">
            <v>12.905154235230201</v>
          </cell>
        </row>
        <row r="19">
          <cell r="D19">
            <v>37.577517878000002</v>
          </cell>
          <cell r="E19">
            <v>-30.24177642827085</v>
          </cell>
          <cell r="F19">
            <v>2.3723636074999996</v>
          </cell>
          <cell r="G19">
            <v>3.3528255900346253</v>
          </cell>
          <cell r="H19">
            <v>15.839695803460435</v>
          </cell>
        </row>
        <row r="20">
          <cell r="D20">
            <v>37.887329797200003</v>
          </cell>
          <cell r="E20">
            <v>-30.561328624545919</v>
          </cell>
          <cell r="F20">
            <v>3.4741662544999996</v>
          </cell>
          <cell r="G20">
            <v>4.995701920132702</v>
          </cell>
          <cell r="H20">
            <v>10.905445226786572</v>
          </cell>
        </row>
        <row r="21">
          <cell r="D21">
            <v>36.4020285641</v>
          </cell>
          <cell r="E21">
            <v>-29.93503136494683</v>
          </cell>
          <cell r="F21">
            <v>5.3260127399999995</v>
          </cell>
          <cell r="G21">
            <v>3.075330677582135</v>
          </cell>
          <cell r="H21">
            <v>6.8347618267432093</v>
          </cell>
        </row>
        <row r="34">
          <cell r="D34">
            <v>39.707471805400004</v>
          </cell>
          <cell r="E34">
            <v>-31.368938510949398</v>
          </cell>
          <cell r="F34">
            <v>3.7852487990000001</v>
          </cell>
          <cell r="G34">
            <v>3.2826720877673381</v>
          </cell>
          <cell r="H34">
            <v>10.490055981495869</v>
          </cell>
        </row>
        <row r="35">
          <cell r="D35">
            <v>39.989515341900002</v>
          </cell>
          <cell r="E35">
            <v>-30.303427203933275</v>
          </cell>
          <cell r="F35">
            <v>2.793718105</v>
          </cell>
          <cell r="G35">
            <v>2.9839418221095211</v>
          </cell>
          <cell r="H35">
            <v>14.314083897845521</v>
          </cell>
        </row>
        <row r="36">
          <cell r="D36">
            <v>40.473067970300001</v>
          </cell>
          <cell r="E36">
            <v>-30.079801295611389</v>
          </cell>
          <cell r="F36">
            <v>2.694981394</v>
          </cell>
          <cell r="G36">
            <v>3.2892585485630925</v>
          </cell>
          <cell r="H36">
            <v>15.017939663853575</v>
          </cell>
        </row>
        <row r="37">
          <cell r="D37">
            <v>39.584110632000005</v>
          </cell>
          <cell r="E37">
            <v>-31.51115185882038</v>
          </cell>
          <cell r="F37">
            <v>2.6520424010000001</v>
          </cell>
          <cell r="G37">
            <v>4.0381306145736779</v>
          </cell>
          <cell r="H37">
            <v>14.925896590896928</v>
          </cell>
        </row>
        <row r="38">
          <cell r="D38">
            <v>39.585812187874431</v>
          </cell>
          <cell r="E38">
            <v>-31.279942525713714</v>
          </cell>
          <cell r="F38">
            <v>3.7527972931606248</v>
          </cell>
          <cell r="G38">
            <v>3.4960166436938986</v>
          </cell>
          <cell r="H38">
            <v>10.54834809756939</v>
          </cell>
        </row>
        <row r="39">
          <cell r="D39">
            <v>38.921695856400909</v>
          </cell>
          <cell r="E39">
            <v>-30.326909922119381</v>
          </cell>
          <cell r="F39">
            <v>4.2741013252276563</v>
          </cell>
          <cell r="G39">
            <v>3.4824365835116327</v>
          </cell>
          <cell r="H39">
            <v>9.1064045736743928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vestigator Data"/>
      <sheetName val="Weigh Sheet"/>
      <sheetName val="Investigator QA Data"/>
      <sheetName val="ISIRF RAW"/>
      <sheetName val="ISIRF 15N"/>
      <sheetName val="ISIRF 13C"/>
      <sheetName val="Standards table"/>
      <sheetName val="Revisions"/>
    </sheetNames>
    <sheetDataSet>
      <sheetData sheetId="0"/>
      <sheetData sheetId="1">
        <row r="4">
          <cell r="D4">
            <v>35.552729517499998</v>
          </cell>
          <cell r="E4">
            <v>-29.736051558996177</v>
          </cell>
          <cell r="F4">
            <v>4.2311977811999997</v>
          </cell>
          <cell r="G4">
            <v>2.7017321806475572</v>
          </cell>
          <cell r="H4">
            <v>8.4025213086155883</v>
          </cell>
        </row>
        <row r="5">
          <cell r="D5">
            <v>36.959808047499997</v>
          </cell>
          <cell r="E5">
            <v>-30.163503522693066</v>
          </cell>
          <cell r="F5">
            <v>2.4073898471999997</v>
          </cell>
          <cell r="G5">
            <v>4.3645965961419044</v>
          </cell>
          <cell r="H5">
            <v>15.352647636396496</v>
          </cell>
        </row>
        <row r="6">
          <cell r="D6">
            <v>36.370702647500003</v>
          </cell>
          <cell r="E6">
            <v>-30.584218352360335</v>
          </cell>
          <cell r="F6">
            <v>3.0770863812</v>
          </cell>
          <cell r="G6">
            <v>4.9911384427916454</v>
          </cell>
          <cell r="H6">
            <v>11.819851034963856</v>
          </cell>
        </row>
        <row r="7">
          <cell r="D7">
            <v>36.990127752500001</v>
          </cell>
          <cell r="E7">
            <v>-30.501676276588746</v>
          </cell>
          <cell r="F7">
            <v>2.7175610591999999</v>
          </cell>
          <cell r="G7">
            <v>5.1101109756980181</v>
          </cell>
          <cell r="H7">
            <v>13.611516704389787</v>
          </cell>
        </row>
        <row r="8">
          <cell r="D8">
            <v>37.243133167499998</v>
          </cell>
          <cell r="E8">
            <v>-30.17911242272698</v>
          </cell>
          <cell r="F8">
            <v>2.5599951701999997</v>
          </cell>
          <cell r="G8">
            <v>5.3086884884757009</v>
          </cell>
          <cell r="H8">
            <v>14.548126340640861</v>
          </cell>
        </row>
        <row r="9">
          <cell r="D9">
            <v>37.552085057500001</v>
          </cell>
          <cell r="E9">
            <v>-29.316528066118721</v>
          </cell>
          <cell r="F9">
            <v>2.4559450344</v>
          </cell>
          <cell r="G9">
            <v>4.5032640921055833</v>
          </cell>
          <cell r="H9">
            <v>15.290279111101592</v>
          </cell>
        </row>
        <row r="10">
          <cell r="D10">
            <v>39.054349164999998</v>
          </cell>
          <cell r="E10">
            <v>-30.669310076380921</v>
          </cell>
          <cell r="F10">
            <v>4.1743132703999999</v>
          </cell>
          <cell r="G10">
            <v>2.6526436940430465</v>
          </cell>
          <cell r="H10">
            <v>9.3558740408713135</v>
          </cell>
        </row>
        <row r="11">
          <cell r="D11">
            <v>39.960447312500008</v>
          </cell>
          <cell r="E11">
            <v>-30.972059027634149</v>
          </cell>
          <cell r="F11">
            <v>2.5847094545999996</v>
          </cell>
          <cell r="G11">
            <v>3.6033166370585454</v>
          </cell>
          <cell r="H11">
            <v>15.46032465714184</v>
          </cell>
        </row>
        <row r="12">
          <cell r="D12">
            <v>39.816346602500005</v>
          </cell>
          <cell r="E12">
            <v>-31.205397181439047</v>
          </cell>
          <cell r="F12">
            <v>3.3796718513999999</v>
          </cell>
          <cell r="G12">
            <v>3.4602566497049065</v>
          </cell>
          <cell r="H12">
            <v>11.781127977263955</v>
          </cell>
        </row>
        <row r="13">
          <cell r="D13">
            <v>39.785184627500001</v>
          </cell>
          <cell r="E13">
            <v>-31.180298936230749</v>
          </cell>
          <cell r="F13">
            <v>3.1192723223999996</v>
          </cell>
          <cell r="G13">
            <v>3.0427577630897957</v>
          </cell>
          <cell r="H13">
            <v>12.754636503455036</v>
          </cell>
        </row>
        <row r="14">
          <cell r="D14">
            <v>39.749046610000001</v>
          </cell>
          <cell r="E14">
            <v>-30.843618445764303</v>
          </cell>
          <cell r="F14">
            <v>3.0235263552</v>
          </cell>
          <cell r="G14">
            <v>4.1244346448940954</v>
          </cell>
          <cell r="H14">
            <v>13.146585126217854</v>
          </cell>
        </row>
        <row r="15">
          <cell r="D15">
            <v>40.048374860000003</v>
          </cell>
          <cell r="E15">
            <v>-30.172183872040005</v>
          </cell>
          <cell r="F15">
            <v>2.6601744545999999</v>
          </cell>
          <cell r="G15">
            <v>3.5669971221354526</v>
          </cell>
          <cell r="H15">
            <v>15.054792662469168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mpling 1 C N data"/>
      <sheetName val="Sampling 1 C N graph"/>
      <sheetName val="Sampling 2 C N data"/>
      <sheetName val="Sampling 2 C N graph"/>
      <sheetName val="Sampling 3 C N data"/>
      <sheetName val="Sampling 3 C N graph"/>
      <sheetName val="Harvest root C N data"/>
      <sheetName val="Harvest root C N graph"/>
      <sheetName val="Harvest shoot C N data"/>
      <sheetName val="Harvest shoot C N graph"/>
      <sheetName val="Harvest grain C N data"/>
      <sheetName val="Harvest grain C N graph"/>
      <sheetName val="STAT"/>
      <sheetName val="STAT (2)"/>
      <sheetName val="STAT at harvest"/>
      <sheetName val="Total Root Shoot Grain C N"/>
      <sheetName val="STAT Total C N"/>
      <sheetName val="Sheet1"/>
    </sheetNames>
    <sheetDataSet>
      <sheetData sheetId="0" refreshError="1"/>
      <sheetData sheetId="1">
        <row r="15">
          <cell r="J15">
            <v>0.28045498561483678</v>
          </cell>
          <cell r="L15">
            <v>0.10921681850531173</v>
          </cell>
          <cell r="M15">
            <v>0.3820793704384417</v>
          </cell>
        </row>
        <row r="16">
          <cell r="J16">
            <v>0.15063968328267599</v>
          </cell>
          <cell r="L16">
            <v>7.778562927753524E-2</v>
          </cell>
          <cell r="M16">
            <v>0.39740636881956382</v>
          </cell>
        </row>
        <row r="17">
          <cell r="J17">
            <v>0.35617139719448659</v>
          </cell>
          <cell r="L17">
            <v>0.13035110049602427</v>
          </cell>
          <cell r="M17">
            <v>0.60667346050880155</v>
          </cell>
        </row>
        <row r="18">
          <cell r="J18">
            <v>0.15504199577303071</v>
          </cell>
          <cell r="L18">
            <v>4.5785645399903457E-2</v>
          </cell>
          <cell r="M18">
            <v>0.25066509323901381</v>
          </cell>
        </row>
        <row r="19">
          <cell r="J19">
            <v>0.13718023773640095</v>
          </cell>
          <cell r="L19">
            <v>9.2155263595225773E-2</v>
          </cell>
          <cell r="M19">
            <v>1.0730608248430122</v>
          </cell>
        </row>
        <row r="20">
          <cell r="J20">
            <v>0.23021257990213423</v>
          </cell>
          <cell r="L20">
            <v>5.9596804554502773E-2</v>
          </cell>
          <cell r="M20">
            <v>0.83205449788865282</v>
          </cell>
        </row>
        <row r="21">
          <cell r="J21">
            <v>0.32914908651880176</v>
          </cell>
          <cell r="L21">
            <v>5.3110545202713418E-2</v>
          </cell>
          <cell r="M21">
            <v>0.88262268841674829</v>
          </cell>
        </row>
        <row r="22">
          <cell r="J22">
            <v>0.31396952479767376</v>
          </cell>
          <cell r="L22">
            <v>7.6131139871245174E-2</v>
          </cell>
          <cell r="M22">
            <v>1.1717978026570917</v>
          </cell>
        </row>
      </sheetData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>
        <row r="2">
          <cell r="F2">
            <v>3.8830814644819633E-2</v>
          </cell>
        </row>
      </sheetData>
      <sheetData sheetId="16"/>
      <sheetData sheetId="1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ot Shoot length"/>
      <sheetName val="biomass"/>
      <sheetName val="STAT"/>
    </sheetNames>
    <sheetDataSet>
      <sheetData sheetId="0"/>
      <sheetData sheetId="1">
        <row r="3">
          <cell r="C3">
            <v>3.1099999999999999E-2</v>
          </cell>
          <cell r="F3">
            <v>7.1199999999999999E-2</v>
          </cell>
        </row>
        <row r="4">
          <cell r="C4">
            <v>4.6600000000000003E-2</v>
          </cell>
          <cell r="F4">
            <v>0.10489999999999999</v>
          </cell>
        </row>
        <row r="5">
          <cell r="C5">
            <v>4.0099999999999997E-2</v>
          </cell>
          <cell r="F5">
            <v>0.1123</v>
          </cell>
        </row>
        <row r="6">
          <cell r="C6">
            <v>4.99E-2</v>
          </cell>
          <cell r="F6">
            <v>0.1038</v>
          </cell>
        </row>
        <row r="7">
          <cell r="C7">
            <v>3.2099999999999997E-2</v>
          </cell>
          <cell r="F7">
            <v>6.2700000000000006E-2</v>
          </cell>
        </row>
        <row r="8">
          <cell r="C8">
            <v>2.0199999999999999E-2</v>
          </cell>
          <cell r="F8">
            <v>5.0700000000000002E-2</v>
          </cell>
        </row>
        <row r="9">
          <cell r="C9">
            <v>2.3699999999999999E-2</v>
          </cell>
          <cell r="F9">
            <v>4.6100000000000002E-2</v>
          </cell>
        </row>
        <row r="10">
          <cell r="C10">
            <v>5.4699999999999999E-2</v>
          </cell>
          <cell r="F10">
            <v>0.1084</v>
          </cell>
        </row>
        <row r="11">
          <cell r="C11">
            <v>3.95E-2</v>
          </cell>
          <cell r="F11">
            <v>7.5399999999999995E-2</v>
          </cell>
        </row>
        <row r="12">
          <cell r="C12">
            <v>4.2200000000000001E-2</v>
          </cell>
          <cell r="F12">
            <v>0.1013</v>
          </cell>
        </row>
        <row r="13">
          <cell r="C13">
            <v>4.1799999999999997E-2</v>
          </cell>
          <cell r="F13">
            <v>8.1199999999999994E-2</v>
          </cell>
        </row>
        <row r="14">
          <cell r="C14">
            <v>4.65E-2</v>
          </cell>
          <cell r="F14">
            <v>0.11899999999999999</v>
          </cell>
        </row>
      </sheetData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ot shoot length"/>
      <sheetName val="root shoot biomass"/>
      <sheetName val="root C N data"/>
      <sheetName val="shoot C N data"/>
      <sheetName val="Root C N Graph"/>
      <sheetName val="Shoot C N Graph"/>
      <sheetName val="whole plant N15 ugN15"/>
      <sheetName val="Total C N"/>
      <sheetName val="delN15 graph"/>
      <sheetName val="total N root shoot pla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N2">
            <v>4068.8698895400007</v>
          </cell>
        </row>
        <row r="3">
          <cell r="N3">
            <v>4156.1326248999994</v>
          </cell>
        </row>
        <row r="4">
          <cell r="N4">
            <v>4232.9083628599992</v>
          </cell>
        </row>
        <row r="5">
          <cell r="N5">
            <v>4461.8336720799998</v>
          </cell>
        </row>
        <row r="6">
          <cell r="N6">
            <v>3236.37155274</v>
          </cell>
        </row>
        <row r="7">
          <cell r="N7">
            <v>4180.5291341600005</v>
          </cell>
          <cell r="P7">
            <v>172.57732009102921</v>
          </cell>
        </row>
        <row r="8">
          <cell r="N8">
            <v>2973.7916893749994</v>
          </cell>
        </row>
        <row r="9">
          <cell r="N9">
            <v>4419.1802997499999</v>
          </cell>
        </row>
        <row r="10">
          <cell r="N10">
            <v>3645.7471187000001</v>
          </cell>
        </row>
        <row r="11">
          <cell r="N11">
            <v>1405.6786530499999</v>
          </cell>
        </row>
        <row r="12">
          <cell r="N12">
            <v>2372.3182255500001</v>
          </cell>
        </row>
        <row r="13">
          <cell r="N13">
            <v>1491.429164725</v>
          </cell>
          <cell r="P13">
            <v>488.75071130895469</v>
          </cell>
        </row>
      </sheetData>
      <sheetData sheetId="8"/>
      <sheetData sheetId="9">
        <row r="3">
          <cell r="D3" t="str">
            <v>NH4NO3</v>
          </cell>
          <cell r="E3" t="str">
            <v>NH4+</v>
          </cell>
          <cell r="F3" t="str">
            <v>NO3-</v>
          </cell>
          <cell r="AE3" t="str">
            <v>NH4NO3</v>
          </cell>
          <cell r="AF3" t="str">
            <v>NH4+</v>
          </cell>
          <cell r="AG3" t="str">
            <v>NO3-</v>
          </cell>
        </row>
        <row r="4">
          <cell r="C4" t="str">
            <v>Ce-0</v>
          </cell>
          <cell r="D4">
            <v>1001</v>
          </cell>
          <cell r="E4">
            <v>424</v>
          </cell>
          <cell r="F4">
            <v>1493</v>
          </cell>
          <cell r="AD4" t="str">
            <v>Ce-0</v>
          </cell>
          <cell r="AE4">
            <v>851</v>
          </cell>
          <cell r="AF4">
            <v>240</v>
          </cell>
          <cell r="AG4">
            <v>1138</v>
          </cell>
        </row>
        <row r="5">
          <cell r="C5" t="str">
            <v>Ce-500</v>
          </cell>
          <cell r="D5">
            <v>563</v>
          </cell>
          <cell r="E5">
            <v>495</v>
          </cell>
          <cell r="F5">
            <v>1469</v>
          </cell>
          <cell r="AD5" t="str">
            <v>Ce-500</v>
          </cell>
          <cell r="AE5">
            <v>980</v>
          </cell>
          <cell r="AF5">
            <v>299</v>
          </cell>
          <cell r="AG5">
            <v>1149</v>
          </cell>
        </row>
        <row r="7">
          <cell r="D7">
            <v>77</v>
          </cell>
          <cell r="E7">
            <v>30</v>
          </cell>
          <cell r="F7">
            <v>45</v>
          </cell>
          <cell r="AE7">
            <v>96</v>
          </cell>
          <cell r="AF7">
            <v>20</v>
          </cell>
          <cell r="AG7">
            <v>31</v>
          </cell>
        </row>
        <row r="8">
          <cell r="D8">
            <v>98</v>
          </cell>
          <cell r="E8">
            <v>45</v>
          </cell>
          <cell r="F8">
            <v>34</v>
          </cell>
          <cell r="AE8">
            <v>41</v>
          </cell>
          <cell r="AF8">
            <v>13</v>
          </cell>
          <cell r="AG8">
            <v>45</v>
          </cell>
        </row>
        <row r="47">
          <cell r="D47" t="str">
            <v>NH4NO3</v>
          </cell>
          <cell r="E47" t="str">
            <v>NH4+</v>
          </cell>
          <cell r="F47" t="str">
            <v>NO3-</v>
          </cell>
          <cell r="AE47" t="str">
            <v>NH4NO3</v>
          </cell>
          <cell r="AF47" t="str">
            <v>NH4+</v>
          </cell>
          <cell r="AG47" t="str">
            <v>NO3-</v>
          </cell>
        </row>
        <row r="48">
          <cell r="C48" t="str">
            <v>Ce-0</v>
          </cell>
          <cell r="D48">
            <v>3055</v>
          </cell>
          <cell r="E48">
            <v>2129</v>
          </cell>
          <cell r="F48">
            <v>3115</v>
          </cell>
          <cell r="AD48" t="str">
            <v>Ce-0</v>
          </cell>
          <cell r="AE48">
            <v>2194</v>
          </cell>
          <cell r="AF48">
            <v>1044</v>
          </cell>
          <cell r="AG48">
            <v>2654</v>
          </cell>
        </row>
        <row r="49">
          <cell r="C49" t="str">
            <v>Ce-500</v>
          </cell>
          <cell r="D49">
            <v>2155</v>
          </cell>
          <cell r="E49">
            <v>2407</v>
          </cell>
          <cell r="F49">
            <v>2924</v>
          </cell>
          <cell r="AD49" t="str">
            <v>Ce-500</v>
          </cell>
          <cell r="AE49">
            <v>2660</v>
          </cell>
          <cell r="AF49">
            <v>1519</v>
          </cell>
          <cell r="AG49">
            <v>2676</v>
          </cell>
        </row>
        <row r="51">
          <cell r="D51">
            <v>115</v>
          </cell>
          <cell r="E51">
            <v>81</v>
          </cell>
          <cell r="F51">
            <v>53</v>
          </cell>
          <cell r="AE51">
            <v>299</v>
          </cell>
          <cell r="AF51">
            <v>109</v>
          </cell>
          <cell r="AG51">
            <v>136</v>
          </cell>
        </row>
        <row r="52">
          <cell r="D52">
            <v>391</v>
          </cell>
          <cell r="E52">
            <v>97</v>
          </cell>
          <cell r="F52">
            <v>75</v>
          </cell>
          <cell r="AE52">
            <v>104</v>
          </cell>
          <cell r="AF52">
            <v>142</v>
          </cell>
          <cell r="AG52">
            <v>193</v>
          </cell>
        </row>
        <row r="92">
          <cell r="D92" t="str">
            <v>NH4NO3</v>
          </cell>
          <cell r="E92" t="str">
            <v>NH4+</v>
          </cell>
          <cell r="F92" t="str">
            <v>NO3-</v>
          </cell>
          <cell r="AE92" t="str">
            <v>NH4NO3</v>
          </cell>
          <cell r="AF92" t="str">
            <v>NH4+</v>
          </cell>
          <cell r="AG92" t="str">
            <v>NO3-</v>
          </cell>
        </row>
        <row r="93">
          <cell r="C93" t="str">
            <v>Ce-0</v>
          </cell>
          <cell r="D93">
            <v>4056.1075393800006</v>
          </cell>
          <cell r="E93">
            <v>2553.2006501666669</v>
          </cell>
          <cell r="F93">
            <v>4607.3872343333323</v>
          </cell>
          <cell r="AD93" t="str">
            <v>Ce-0</v>
          </cell>
          <cell r="AE93">
            <v>3044.7438490958334</v>
          </cell>
          <cell r="AF93" t="e">
            <v>#REF!</v>
          </cell>
          <cell r="AG93">
            <v>3792.3911081186889</v>
          </cell>
        </row>
        <row r="94">
          <cell r="C94" t="str">
            <v>Ce-500</v>
          </cell>
          <cell r="D94">
            <v>2718.0241918583329</v>
          </cell>
          <cell r="E94">
            <v>2901.1426433333331</v>
          </cell>
          <cell r="F94">
            <v>4393.0151292865157</v>
          </cell>
          <cell r="AD94" t="str">
            <v>Ce-500</v>
          </cell>
          <cell r="AE94">
            <v>3639.398643758333</v>
          </cell>
          <cell r="AF94" t="e">
            <v>#REF!</v>
          </cell>
          <cell r="AG94">
            <v>3824.8297227737999</v>
          </cell>
        </row>
        <row r="96">
          <cell r="D96">
            <v>172.57732009102921</v>
          </cell>
          <cell r="E96">
            <v>96.695965880847154</v>
          </cell>
          <cell r="F96">
            <v>89.104924115330533</v>
          </cell>
          <cell r="AE96">
            <v>366.86041671184245</v>
          </cell>
          <cell r="AF96" t="e">
            <v>#REF!</v>
          </cell>
          <cell r="AG96">
            <v>158.36772091449944</v>
          </cell>
        </row>
        <row r="97">
          <cell r="D97">
            <v>488.75071130895469</v>
          </cell>
          <cell r="E97">
            <v>104.0223892801406</v>
          </cell>
          <cell r="F97">
            <v>85.175908875917273</v>
          </cell>
          <cell r="AE97">
            <v>68.351258070487432</v>
          </cell>
          <cell r="AF97" t="e">
            <v>#REF!</v>
          </cell>
          <cell r="AG97">
            <v>219.91756306977652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ot shoot length"/>
      <sheetName val="root shoot biomass"/>
      <sheetName val="root C N data"/>
      <sheetName val="shoot C N data"/>
      <sheetName val="Root C N Graph"/>
      <sheetName val="Shoot C N Graph"/>
      <sheetName val="whole plant N15 ugN15"/>
      <sheetName val="Total C N"/>
      <sheetName val="delN15 graph"/>
      <sheetName val="total N root shoot pla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O7">
            <v>2553.2006501666669</v>
          </cell>
          <cell r="P7">
            <v>96.695965880847154</v>
          </cell>
        </row>
        <row r="13">
          <cell r="O13">
            <v>2901.1426433333331</v>
          </cell>
          <cell r="P13">
            <v>104.0223892801406</v>
          </cell>
        </row>
      </sheetData>
      <sheetData sheetId="8"/>
      <sheetData sheetId="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ot shoot length"/>
      <sheetName val="root shoot biomass"/>
      <sheetName val="root C N data"/>
      <sheetName val="shoot C N data"/>
      <sheetName val="Root C N Graph"/>
      <sheetName val="Shoot C N Graph"/>
      <sheetName val="whole plant N15 ugN15"/>
      <sheetName val="Total C N"/>
      <sheetName val="delN15 graph"/>
      <sheetName val="total N root shoot pla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O7">
            <v>4607.3872343333323</v>
          </cell>
          <cell r="P7">
            <v>89.104924115330533</v>
          </cell>
        </row>
        <row r="13">
          <cell r="O13">
            <v>4393.0151292865157</v>
          </cell>
          <cell r="P13">
            <v>85.175908875917273</v>
          </cell>
        </row>
      </sheetData>
      <sheetData sheetId="8"/>
      <sheetData sheetId="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ot shoot length"/>
      <sheetName val="root shoot biomass"/>
      <sheetName val="root C N data"/>
      <sheetName val="shoot C N data"/>
      <sheetName val="Root C N Graph"/>
      <sheetName val="Shoot C N Graph"/>
      <sheetName val="whole plant N15 ugN15"/>
      <sheetName val="Total C N"/>
      <sheetName val="%N delN15 ugN15 graph"/>
      <sheetName val="STA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O7">
            <v>3044.7438490958334</v>
          </cell>
          <cell r="P7">
            <v>366.86041671184245</v>
          </cell>
        </row>
        <row r="13">
          <cell r="O13">
            <v>3639.398643758333</v>
          </cell>
          <cell r="P13">
            <v>68.351258070487432</v>
          </cell>
        </row>
      </sheetData>
      <sheetData sheetId="8">
        <row r="44">
          <cell r="D44" t="str">
            <v>Root</v>
          </cell>
        </row>
      </sheetData>
      <sheetData sheetId="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ot shoot length"/>
      <sheetName val="root shoot biomass"/>
      <sheetName val="root C N data"/>
      <sheetName val="shoot C N data"/>
      <sheetName val="Root C N Graph"/>
      <sheetName val="Shoot C N Graph"/>
      <sheetName val="whole plant delN15 ugn15"/>
      <sheetName val="Total C N"/>
      <sheetName val="delN15 graph"/>
      <sheetName val="total N root shoot plant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workbookViewId="0">
      <selection activeCell="O18" sqref="O18"/>
    </sheetView>
  </sheetViews>
  <sheetFormatPr defaultRowHeight="15" x14ac:dyDescent="0.25"/>
  <sheetData>
    <row r="1" spans="1:15" x14ac:dyDescent="0.25">
      <c r="A1" t="s">
        <v>61</v>
      </c>
    </row>
    <row r="2" spans="1:15" x14ac:dyDescent="0.25">
      <c r="A2" s="37"/>
      <c r="B2" s="37"/>
      <c r="C2" s="70" t="s">
        <v>62</v>
      </c>
      <c r="D2" s="70"/>
      <c r="E2" s="70"/>
      <c r="F2" s="70"/>
      <c r="G2" s="70"/>
      <c r="H2" s="71" t="s">
        <v>63</v>
      </c>
      <c r="I2" s="71"/>
      <c r="J2" s="71"/>
      <c r="K2" s="71"/>
      <c r="L2" s="71"/>
      <c r="M2" s="72" t="s">
        <v>64</v>
      </c>
      <c r="N2" s="72"/>
      <c r="O2" s="72"/>
    </row>
    <row r="3" spans="1:15" x14ac:dyDescent="0.25">
      <c r="A3" s="37" t="s">
        <v>65</v>
      </c>
      <c r="B3" s="37" t="s">
        <v>66</v>
      </c>
      <c r="C3" s="38">
        <v>1</v>
      </c>
      <c r="D3" s="38">
        <v>2</v>
      </c>
      <c r="E3" s="38" t="s">
        <v>67</v>
      </c>
      <c r="F3" s="38"/>
      <c r="G3" s="39"/>
      <c r="H3" s="40">
        <v>1</v>
      </c>
      <c r="I3" s="40">
        <v>2</v>
      </c>
      <c r="J3" s="40" t="s">
        <v>67</v>
      </c>
      <c r="K3" s="40"/>
      <c r="L3" s="41"/>
      <c r="M3" s="42"/>
      <c r="N3" s="42"/>
      <c r="O3" s="42"/>
    </row>
    <row r="4" spans="1:15" x14ac:dyDescent="0.25">
      <c r="A4" s="37" t="s">
        <v>11</v>
      </c>
      <c r="B4" s="43" t="s">
        <v>68</v>
      </c>
      <c r="C4" s="44">
        <v>18</v>
      </c>
      <c r="D4" s="44">
        <v>23</v>
      </c>
      <c r="E4" s="44">
        <f>AVERAGE(C4:D4)</f>
        <v>20.5</v>
      </c>
      <c r="F4" s="45"/>
      <c r="G4" s="45"/>
      <c r="H4" s="46">
        <v>17.2</v>
      </c>
      <c r="I4" s="46">
        <v>18.600000000000001</v>
      </c>
      <c r="J4" s="46">
        <f>AVERAGE(H4:I4)</f>
        <v>17.899999999999999</v>
      </c>
      <c r="K4" s="47"/>
      <c r="L4" s="47"/>
      <c r="M4" s="42">
        <f>E4/J4</f>
        <v>1.1452513966480449</v>
      </c>
      <c r="N4" s="42"/>
      <c r="O4" s="42"/>
    </row>
    <row r="5" spans="1:15" x14ac:dyDescent="0.25">
      <c r="A5" s="37"/>
      <c r="B5" s="43" t="s">
        <v>69</v>
      </c>
      <c r="C5" s="44">
        <v>16.899999999999999</v>
      </c>
      <c r="D5" s="44">
        <v>14.2</v>
      </c>
      <c r="E5" s="44">
        <f t="shared" ref="E5:E15" si="0">AVERAGE(C5:D5)</f>
        <v>15.549999999999999</v>
      </c>
      <c r="F5" s="45"/>
      <c r="G5" s="45"/>
      <c r="H5" s="46">
        <v>16.5</v>
      </c>
      <c r="I5" s="46">
        <v>14.1</v>
      </c>
      <c r="J5" s="46">
        <f t="shared" ref="J5:J15" si="1">AVERAGE(H5:I5)</f>
        <v>15.3</v>
      </c>
      <c r="K5" s="47"/>
      <c r="L5" s="47"/>
      <c r="M5" s="42">
        <f t="shared" ref="M5:M15" si="2">E5/J5</f>
        <v>1.0163398692810457</v>
      </c>
      <c r="N5" s="42"/>
      <c r="O5" s="42"/>
    </row>
    <row r="6" spans="1:15" x14ac:dyDescent="0.25">
      <c r="A6" s="37"/>
      <c r="B6" s="43" t="s">
        <v>70</v>
      </c>
      <c r="C6" s="44">
        <v>19.7</v>
      </c>
      <c r="D6" s="44">
        <v>11.5</v>
      </c>
      <c r="E6" s="44">
        <f t="shared" si="0"/>
        <v>15.6</v>
      </c>
      <c r="F6" s="45"/>
      <c r="G6" s="45"/>
      <c r="H6" s="46">
        <v>16.5</v>
      </c>
      <c r="I6" s="46">
        <v>12.6</v>
      </c>
      <c r="J6" s="46">
        <f t="shared" si="1"/>
        <v>14.55</v>
      </c>
      <c r="K6" s="47"/>
      <c r="L6" s="47"/>
      <c r="M6" s="42">
        <f t="shared" si="2"/>
        <v>1.0721649484536082</v>
      </c>
      <c r="N6" s="42"/>
      <c r="O6" s="42"/>
    </row>
    <row r="7" spans="1:15" x14ac:dyDescent="0.25">
      <c r="A7" s="37"/>
      <c r="B7" s="43" t="s">
        <v>71</v>
      </c>
      <c r="C7" s="44">
        <v>24.2</v>
      </c>
      <c r="D7" s="44">
        <v>21.4</v>
      </c>
      <c r="E7" s="44">
        <f t="shared" si="0"/>
        <v>22.799999999999997</v>
      </c>
      <c r="F7" s="45"/>
      <c r="G7" s="45"/>
      <c r="H7" s="46">
        <v>18.600000000000001</v>
      </c>
      <c r="I7" s="46">
        <v>16.2</v>
      </c>
      <c r="J7" s="46">
        <f t="shared" si="1"/>
        <v>17.399999999999999</v>
      </c>
      <c r="K7" s="47"/>
      <c r="L7" s="47"/>
      <c r="M7" s="42">
        <f t="shared" si="2"/>
        <v>1.3103448275862069</v>
      </c>
      <c r="N7" s="42"/>
      <c r="O7" s="42"/>
    </row>
    <row r="8" spans="1:15" x14ac:dyDescent="0.25">
      <c r="A8" s="37"/>
      <c r="B8" s="43" t="s">
        <v>72</v>
      </c>
      <c r="C8" s="44">
        <v>15.6</v>
      </c>
      <c r="D8" s="44">
        <v>17</v>
      </c>
      <c r="E8" s="44">
        <f t="shared" si="0"/>
        <v>16.3</v>
      </c>
      <c r="F8" s="45"/>
      <c r="G8" s="45"/>
      <c r="H8" s="46">
        <v>16</v>
      </c>
      <c r="I8" s="46">
        <v>15.4</v>
      </c>
      <c r="J8" s="46">
        <f t="shared" si="1"/>
        <v>15.7</v>
      </c>
      <c r="K8" s="47"/>
      <c r="L8" s="47"/>
      <c r="M8" s="42">
        <f t="shared" si="2"/>
        <v>1.0382165605095541</v>
      </c>
      <c r="N8" s="42"/>
      <c r="O8" s="42"/>
    </row>
    <row r="9" spans="1:15" x14ac:dyDescent="0.25">
      <c r="A9" s="37"/>
      <c r="B9" s="43" t="s">
        <v>73</v>
      </c>
      <c r="C9" s="44">
        <v>8</v>
      </c>
      <c r="D9" s="44">
        <v>13.7</v>
      </c>
      <c r="E9" s="44">
        <f t="shared" si="0"/>
        <v>10.85</v>
      </c>
      <c r="F9" s="48">
        <f>AVERAGE(E4:E9)</f>
        <v>16.93333333333333</v>
      </c>
      <c r="G9" s="48">
        <f>STDEV(E4:E9)/SQRT(6)</f>
        <v>1.7150153870382054</v>
      </c>
      <c r="H9" s="46">
        <v>12.6</v>
      </c>
      <c r="I9" s="46">
        <v>12.4</v>
      </c>
      <c r="J9" s="46">
        <f t="shared" si="1"/>
        <v>12.5</v>
      </c>
      <c r="K9" s="49">
        <f>AVERAGE(J4:J9)</f>
        <v>15.558333333333335</v>
      </c>
      <c r="L9" s="49">
        <f>STDEV(J4:J9)/SQRT(6)</f>
        <v>0.80274701978753371</v>
      </c>
      <c r="M9" s="42">
        <f t="shared" si="2"/>
        <v>0.86799999999999999</v>
      </c>
      <c r="N9" s="50">
        <f>AVERAGE(M4:M9)</f>
        <v>1.0750529337464101</v>
      </c>
      <c r="O9" s="51">
        <f>STDEV(M4:M9)/SQRT(6)</f>
        <v>5.9992638344126416E-2</v>
      </c>
    </row>
    <row r="10" spans="1:15" x14ac:dyDescent="0.25">
      <c r="A10" s="37" t="s">
        <v>74</v>
      </c>
      <c r="B10" s="43" t="s">
        <v>68</v>
      </c>
      <c r="C10" s="44">
        <v>17.100000000000001</v>
      </c>
      <c r="D10" s="44"/>
      <c r="E10" s="44">
        <f t="shared" si="0"/>
        <v>17.100000000000001</v>
      </c>
      <c r="F10" s="52"/>
      <c r="G10" s="45"/>
      <c r="H10" s="46">
        <v>16.3</v>
      </c>
      <c r="I10" s="46"/>
      <c r="J10" s="46">
        <f t="shared" si="1"/>
        <v>16.3</v>
      </c>
      <c r="K10" s="53"/>
      <c r="L10" s="47"/>
      <c r="M10" s="42">
        <f t="shared" si="2"/>
        <v>1.0490797546012269</v>
      </c>
      <c r="N10" s="42"/>
      <c r="O10" s="42"/>
    </row>
    <row r="11" spans="1:15" x14ac:dyDescent="0.25">
      <c r="A11" s="37" t="s">
        <v>75</v>
      </c>
      <c r="B11" s="43" t="s">
        <v>69</v>
      </c>
      <c r="C11" s="44">
        <v>17</v>
      </c>
      <c r="D11" s="44">
        <v>22.9</v>
      </c>
      <c r="E11" s="44">
        <f t="shared" si="0"/>
        <v>19.95</v>
      </c>
      <c r="F11" s="52"/>
      <c r="G11" s="45"/>
      <c r="H11" s="46">
        <v>12</v>
      </c>
      <c r="I11" s="46">
        <v>21.2</v>
      </c>
      <c r="J11" s="46">
        <f t="shared" si="1"/>
        <v>16.600000000000001</v>
      </c>
      <c r="K11" s="53"/>
      <c r="L11" s="47"/>
      <c r="M11" s="42">
        <f t="shared" si="2"/>
        <v>1.2018072289156625</v>
      </c>
      <c r="N11" s="42"/>
      <c r="O11" s="42"/>
    </row>
    <row r="12" spans="1:15" x14ac:dyDescent="0.25">
      <c r="A12" s="37" t="s">
        <v>76</v>
      </c>
      <c r="B12" s="43" t="s">
        <v>70</v>
      </c>
      <c r="C12" s="44">
        <v>16</v>
      </c>
      <c r="D12" s="44">
        <v>15</v>
      </c>
      <c r="E12" s="44">
        <f t="shared" si="0"/>
        <v>15.5</v>
      </c>
      <c r="F12" s="52"/>
      <c r="G12" s="45"/>
      <c r="H12" s="46">
        <v>17.7</v>
      </c>
      <c r="I12" s="46">
        <v>13.7</v>
      </c>
      <c r="J12" s="46">
        <f t="shared" si="1"/>
        <v>15.7</v>
      </c>
      <c r="K12" s="53"/>
      <c r="L12" s="47"/>
      <c r="M12" s="42">
        <f t="shared" si="2"/>
        <v>0.98726114649681529</v>
      </c>
      <c r="N12" s="42"/>
      <c r="O12" s="42"/>
    </row>
    <row r="13" spans="1:15" x14ac:dyDescent="0.25">
      <c r="A13" s="37"/>
      <c r="B13" s="43" t="s">
        <v>71</v>
      </c>
      <c r="C13" s="44">
        <v>11</v>
      </c>
      <c r="D13" s="44">
        <v>26</v>
      </c>
      <c r="E13" s="44">
        <f t="shared" si="0"/>
        <v>18.5</v>
      </c>
      <c r="F13" s="52"/>
      <c r="G13" s="45"/>
      <c r="H13" s="46">
        <v>10</v>
      </c>
      <c r="I13" s="46">
        <v>24</v>
      </c>
      <c r="J13" s="46">
        <f t="shared" si="1"/>
        <v>17</v>
      </c>
      <c r="K13" s="53"/>
      <c r="L13" s="47"/>
      <c r="M13" s="42">
        <f t="shared" si="2"/>
        <v>1.088235294117647</v>
      </c>
      <c r="N13" s="42"/>
      <c r="O13" s="42"/>
    </row>
    <row r="14" spans="1:15" x14ac:dyDescent="0.25">
      <c r="A14" s="37"/>
      <c r="B14" s="43" t="s">
        <v>72</v>
      </c>
      <c r="C14" s="44">
        <v>21</v>
      </c>
      <c r="D14" s="44">
        <v>15</v>
      </c>
      <c r="E14" s="44">
        <f t="shared" si="0"/>
        <v>18</v>
      </c>
      <c r="F14" s="52"/>
      <c r="G14" s="45"/>
      <c r="H14" s="46">
        <v>14</v>
      </c>
      <c r="I14" s="46">
        <v>16.2</v>
      </c>
      <c r="J14" s="46">
        <f t="shared" si="1"/>
        <v>15.1</v>
      </c>
      <c r="K14" s="53"/>
      <c r="L14" s="47"/>
      <c r="M14" s="42">
        <f t="shared" si="2"/>
        <v>1.1920529801324504</v>
      </c>
      <c r="N14" s="42"/>
      <c r="O14" s="42"/>
    </row>
    <row r="15" spans="1:15" x14ac:dyDescent="0.25">
      <c r="A15" s="37"/>
      <c r="B15" s="43" t="s">
        <v>73</v>
      </c>
      <c r="C15" s="44">
        <v>21</v>
      </c>
      <c r="D15" s="44">
        <v>15.5</v>
      </c>
      <c r="E15" s="44">
        <f t="shared" si="0"/>
        <v>18.25</v>
      </c>
      <c r="F15" s="48">
        <f>AVERAGE(E10:E15)</f>
        <v>17.883333333333333</v>
      </c>
      <c r="G15" s="48">
        <f>STDEV(E10:E15)/SQRT(6)</f>
        <v>0.60809356005287352</v>
      </c>
      <c r="H15" s="46">
        <v>14</v>
      </c>
      <c r="I15" s="46">
        <v>18.100000000000001</v>
      </c>
      <c r="J15" s="46">
        <f t="shared" si="1"/>
        <v>16.05</v>
      </c>
      <c r="K15" s="49">
        <f>AVERAGE(J10:J15)</f>
        <v>16.125</v>
      </c>
      <c r="L15" s="49">
        <f>STDEV(J10:J15)/SQRT(6)</f>
        <v>0.27439327008268038</v>
      </c>
      <c r="M15" s="42">
        <f t="shared" si="2"/>
        <v>1.1370716510903427</v>
      </c>
      <c r="N15" s="50">
        <f>AVERAGE(M10:M15)</f>
        <v>1.1092513425590242</v>
      </c>
      <c r="O15" s="51">
        <f>STDEV(M10:M15)/SQRT(6)</f>
        <v>3.4225027429076495E-2</v>
      </c>
    </row>
  </sheetData>
  <mergeCells count="3">
    <mergeCell ref="C2:G2"/>
    <mergeCell ref="H2:L2"/>
    <mergeCell ref="M2:O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7"/>
  <sheetViews>
    <sheetView zoomScale="50" zoomScaleNormal="50" workbookViewId="0">
      <selection activeCell="BA54" sqref="BA54"/>
    </sheetView>
  </sheetViews>
  <sheetFormatPr defaultRowHeight="15" x14ac:dyDescent="0.25"/>
  <cols>
    <col min="9" max="9" width="8.7109375" bestFit="1" customWidth="1"/>
  </cols>
  <sheetData>
    <row r="1" spans="1:33" ht="38.25" customHeight="1" x14ac:dyDescent="0.25">
      <c r="A1" s="28"/>
    </row>
    <row r="2" spans="1:33" x14ac:dyDescent="0.25">
      <c r="C2" t="s">
        <v>92</v>
      </c>
      <c r="D2" t="s">
        <v>93</v>
      </c>
      <c r="AD2" t="s">
        <v>94</v>
      </c>
      <c r="AE2" t="s">
        <v>93</v>
      </c>
    </row>
    <row r="3" spans="1:33" ht="18" x14ac:dyDescent="0.35">
      <c r="C3" s="2"/>
      <c r="D3" s="21" t="s">
        <v>95</v>
      </c>
      <c r="E3" s="21" t="s">
        <v>96</v>
      </c>
      <c r="F3" t="s">
        <v>97</v>
      </c>
      <c r="AD3" s="2"/>
      <c r="AE3" s="21" t="s">
        <v>95</v>
      </c>
      <c r="AF3" s="21" t="s">
        <v>96</v>
      </c>
      <c r="AG3" t="s">
        <v>97</v>
      </c>
    </row>
    <row r="4" spans="1:33" x14ac:dyDescent="0.25">
      <c r="C4" s="22" t="s">
        <v>53</v>
      </c>
      <c r="D4" s="69">
        <v>1001</v>
      </c>
      <c r="E4" s="69">
        <v>424</v>
      </c>
      <c r="F4" s="69">
        <v>1493</v>
      </c>
      <c r="G4" s="69"/>
      <c r="H4" s="69"/>
      <c r="AD4" s="22" t="s">
        <v>53</v>
      </c>
      <c r="AE4" s="69">
        <v>851</v>
      </c>
      <c r="AF4" s="69">
        <v>240</v>
      </c>
      <c r="AG4" s="69">
        <v>1138</v>
      </c>
    </row>
    <row r="5" spans="1:33" x14ac:dyDescent="0.25">
      <c r="C5" s="22" t="s">
        <v>54</v>
      </c>
      <c r="D5" s="69">
        <v>563</v>
      </c>
      <c r="E5" s="69">
        <v>495</v>
      </c>
      <c r="F5" s="69">
        <v>1469</v>
      </c>
      <c r="G5" s="69"/>
      <c r="H5" s="69"/>
      <c r="AD5" s="22" t="s">
        <v>54</v>
      </c>
      <c r="AE5" s="69">
        <v>980</v>
      </c>
      <c r="AF5" s="69">
        <v>299</v>
      </c>
      <c r="AG5" s="69">
        <v>1149</v>
      </c>
    </row>
    <row r="6" spans="1:33" x14ac:dyDescent="0.25">
      <c r="D6" s="23"/>
      <c r="E6" s="23"/>
      <c r="F6" s="69"/>
      <c r="G6" s="69"/>
      <c r="H6" s="69"/>
      <c r="AE6" s="23"/>
      <c r="AF6" s="23"/>
      <c r="AG6" s="69"/>
    </row>
    <row r="7" spans="1:33" x14ac:dyDescent="0.25">
      <c r="C7" s="15" t="s">
        <v>3</v>
      </c>
      <c r="D7" s="69">
        <v>77</v>
      </c>
      <c r="E7" s="69">
        <v>30</v>
      </c>
      <c r="F7" s="69">
        <v>45</v>
      </c>
      <c r="G7" s="69"/>
      <c r="H7" s="69"/>
      <c r="AD7" s="15" t="s">
        <v>3</v>
      </c>
      <c r="AE7" s="69">
        <v>96</v>
      </c>
      <c r="AF7" s="69">
        <v>20</v>
      </c>
      <c r="AG7" s="69">
        <v>31</v>
      </c>
    </row>
    <row r="8" spans="1:33" x14ac:dyDescent="0.25">
      <c r="D8" s="69">
        <v>98</v>
      </c>
      <c r="E8" s="69">
        <v>45</v>
      </c>
      <c r="F8" s="69">
        <v>34</v>
      </c>
      <c r="G8" s="69"/>
      <c r="H8" s="69"/>
      <c r="AE8" s="69">
        <v>41</v>
      </c>
      <c r="AF8" s="69">
        <v>13</v>
      </c>
      <c r="AG8" s="69">
        <v>45</v>
      </c>
    </row>
    <row r="10" spans="1:33" x14ac:dyDescent="0.25">
      <c r="D10" s="75"/>
      <c r="E10" s="75"/>
    </row>
    <row r="46" spans="3:33" x14ac:dyDescent="0.25">
      <c r="C46" t="s">
        <v>92</v>
      </c>
      <c r="D46" t="s">
        <v>98</v>
      </c>
      <c r="AD46" t="s">
        <v>94</v>
      </c>
      <c r="AE46" t="s">
        <v>98</v>
      </c>
    </row>
    <row r="47" spans="3:33" ht="18" x14ac:dyDescent="0.35">
      <c r="C47" s="2"/>
      <c r="D47" s="21" t="s">
        <v>95</v>
      </c>
      <c r="E47" s="21" t="s">
        <v>96</v>
      </c>
      <c r="F47" t="s">
        <v>97</v>
      </c>
      <c r="AD47" s="2"/>
      <c r="AE47" s="21" t="s">
        <v>95</v>
      </c>
      <c r="AF47" s="21" t="s">
        <v>96</v>
      </c>
      <c r="AG47" t="s">
        <v>97</v>
      </c>
    </row>
    <row r="48" spans="3:33" x14ac:dyDescent="0.25">
      <c r="C48" s="22" t="s">
        <v>53</v>
      </c>
      <c r="D48" s="69">
        <v>3055</v>
      </c>
      <c r="E48" s="69">
        <v>2129</v>
      </c>
      <c r="F48" s="69">
        <v>3115</v>
      </c>
      <c r="G48" s="69"/>
      <c r="H48" s="69"/>
      <c r="AD48" s="22" t="s">
        <v>53</v>
      </c>
      <c r="AE48" s="69">
        <v>2194</v>
      </c>
      <c r="AF48" s="69">
        <v>1044</v>
      </c>
      <c r="AG48" s="69">
        <v>2654</v>
      </c>
    </row>
    <row r="49" spans="3:33" x14ac:dyDescent="0.25">
      <c r="C49" s="22" t="s">
        <v>54</v>
      </c>
      <c r="D49" s="69">
        <v>2155</v>
      </c>
      <c r="E49" s="69">
        <v>2407</v>
      </c>
      <c r="F49" s="69">
        <v>2924</v>
      </c>
      <c r="G49" s="69"/>
      <c r="H49" s="69"/>
      <c r="AD49" s="22" t="s">
        <v>54</v>
      </c>
      <c r="AE49" s="69">
        <v>2660</v>
      </c>
      <c r="AF49" s="69">
        <v>1519</v>
      </c>
      <c r="AG49" s="69">
        <v>2676</v>
      </c>
    </row>
    <row r="50" spans="3:33" x14ac:dyDescent="0.25">
      <c r="D50" s="23"/>
      <c r="E50" s="23"/>
      <c r="F50" s="69"/>
      <c r="G50" s="69"/>
      <c r="H50" s="69"/>
      <c r="AE50" s="23"/>
      <c r="AF50" s="23"/>
      <c r="AG50" s="69"/>
    </row>
    <row r="51" spans="3:33" x14ac:dyDescent="0.25">
      <c r="C51" s="15" t="s">
        <v>3</v>
      </c>
      <c r="D51" s="69">
        <v>115</v>
      </c>
      <c r="E51" s="69">
        <v>81</v>
      </c>
      <c r="F51" s="69">
        <v>53</v>
      </c>
      <c r="G51" s="69"/>
      <c r="H51" s="69"/>
      <c r="AD51" s="15" t="s">
        <v>3</v>
      </c>
      <c r="AE51" s="69">
        <v>299</v>
      </c>
      <c r="AF51" s="69">
        <v>109</v>
      </c>
      <c r="AG51" s="69">
        <v>136</v>
      </c>
    </row>
    <row r="52" spans="3:33" x14ac:dyDescent="0.25">
      <c r="D52" s="69">
        <v>391</v>
      </c>
      <c r="E52" s="69">
        <v>97</v>
      </c>
      <c r="F52" s="69">
        <v>75</v>
      </c>
      <c r="G52" s="69"/>
      <c r="H52" s="69"/>
      <c r="AE52" s="69">
        <v>104</v>
      </c>
      <c r="AF52" s="69">
        <v>142</v>
      </c>
      <c r="AG52" s="69">
        <v>193</v>
      </c>
    </row>
    <row r="91" spans="3:33" x14ac:dyDescent="0.25">
      <c r="C91" t="s">
        <v>92</v>
      </c>
      <c r="D91" t="s">
        <v>99</v>
      </c>
      <c r="AD91" t="s">
        <v>94</v>
      </c>
      <c r="AE91" t="s">
        <v>99</v>
      </c>
    </row>
    <row r="92" spans="3:33" ht="18" x14ac:dyDescent="0.35">
      <c r="C92" s="2"/>
      <c r="D92" s="21" t="s">
        <v>95</v>
      </c>
      <c r="E92" s="21" t="s">
        <v>96</v>
      </c>
      <c r="F92" t="s">
        <v>97</v>
      </c>
      <c r="AD92" s="2"/>
      <c r="AE92" s="21" t="s">
        <v>95</v>
      </c>
      <c r="AF92" s="21" t="s">
        <v>96</v>
      </c>
      <c r="AG92" t="s">
        <v>97</v>
      </c>
    </row>
    <row r="93" spans="3:33" x14ac:dyDescent="0.25">
      <c r="C93" s="22" t="s">
        <v>53</v>
      </c>
      <c r="D93" s="69">
        <f>AVERAGE('[5]Total C N'!N2:N7)</f>
        <v>4056.1075393800006</v>
      </c>
      <c r="E93" s="69">
        <f>'[6]Total C N'!$O$7</f>
        <v>2553.2006501666669</v>
      </c>
      <c r="F93" s="69">
        <f>'[7]Total C N'!$O$7</f>
        <v>4607.3872343333323</v>
      </c>
      <c r="AD93" s="22" t="s">
        <v>53</v>
      </c>
      <c r="AE93" s="69">
        <f>'[8]Total C N'!$O$7</f>
        <v>3044.7438490958334</v>
      </c>
      <c r="AF93" s="69" t="e">
        <f>'[9]Total C N'!#REF!</f>
        <v>#REF!</v>
      </c>
      <c r="AG93" s="69">
        <f>'Total C N'!$O$7</f>
        <v>3792.3911081186889</v>
      </c>
    </row>
    <row r="94" spans="3:33" x14ac:dyDescent="0.25">
      <c r="C94" s="22" t="s">
        <v>54</v>
      </c>
      <c r="D94" s="69">
        <f>AVERAGE('[5]Total C N'!N8:N13)</f>
        <v>2718.0241918583329</v>
      </c>
      <c r="E94" s="69">
        <f>'[6]Total C N'!$O$13</f>
        <v>2901.1426433333331</v>
      </c>
      <c r="F94" s="69">
        <f>'[7]Total C N'!$O$13</f>
        <v>4393.0151292865157</v>
      </c>
      <c r="AD94" s="22" t="s">
        <v>54</v>
      </c>
      <c r="AE94" s="69">
        <f>'[8]Total C N'!$O$13</f>
        <v>3639.398643758333</v>
      </c>
      <c r="AF94" s="69" t="e">
        <f>'[9]Total C N'!#REF!</f>
        <v>#REF!</v>
      </c>
      <c r="AG94" s="69">
        <f>'Total C N'!$O$13</f>
        <v>3824.8297227737999</v>
      </c>
    </row>
    <row r="95" spans="3:33" x14ac:dyDescent="0.25">
      <c r="D95" s="23"/>
      <c r="E95" s="23"/>
      <c r="F95" s="69"/>
      <c r="AE95" s="23"/>
      <c r="AF95" s="23"/>
      <c r="AG95" s="69"/>
    </row>
    <row r="96" spans="3:33" x14ac:dyDescent="0.25">
      <c r="C96" s="15" t="s">
        <v>3</v>
      </c>
      <c r="D96" s="69">
        <f>'[5]Total C N'!$P$7</f>
        <v>172.57732009102921</v>
      </c>
      <c r="E96" s="69">
        <f>'[6]Total C N'!$P$7</f>
        <v>96.695965880847154</v>
      </c>
      <c r="F96" s="69">
        <f>'[7]Total C N'!$P$7</f>
        <v>89.104924115330533</v>
      </c>
      <c r="AD96" s="15" t="s">
        <v>3</v>
      </c>
      <c r="AE96" s="69">
        <f>'[8]Total C N'!$P$7</f>
        <v>366.86041671184245</v>
      </c>
      <c r="AF96" s="69" t="e">
        <f>'[9]Total C N'!#REF!</f>
        <v>#REF!</v>
      </c>
      <c r="AG96" s="69">
        <f>'Total C N'!$P$7</f>
        <v>158.36772091449944</v>
      </c>
    </row>
    <row r="97" spans="4:33" x14ac:dyDescent="0.25">
      <c r="D97" s="69">
        <f>'[5]Total C N'!$P$13</f>
        <v>488.75071130895469</v>
      </c>
      <c r="E97" s="69">
        <f>'[6]Total C N'!$P$13</f>
        <v>104.0223892801406</v>
      </c>
      <c r="F97" s="69">
        <f>'[7]Total C N'!$P$13</f>
        <v>85.175908875917273</v>
      </c>
      <c r="AE97" s="69">
        <f>'[8]Total C N'!$P$13</f>
        <v>68.351258070487432</v>
      </c>
      <c r="AF97" s="69" t="e">
        <f>'[9]Total C N'!#REF!</f>
        <v>#REF!</v>
      </c>
      <c r="AG97" s="69">
        <f>'Total C N'!$P$13</f>
        <v>219.91756306977652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tabSelected="1" workbookViewId="0">
      <selection activeCell="G20" sqref="G20"/>
    </sheetView>
  </sheetViews>
  <sheetFormatPr defaultRowHeight="15" x14ac:dyDescent="0.25"/>
  <sheetData>
    <row r="1" spans="1:14" x14ac:dyDescent="0.25">
      <c r="A1" t="s">
        <v>77</v>
      </c>
    </row>
    <row r="2" spans="1:14" x14ac:dyDescent="0.25">
      <c r="A2" s="37" t="s">
        <v>65</v>
      </c>
      <c r="B2" s="37" t="s">
        <v>66</v>
      </c>
      <c r="C2" s="70" t="s">
        <v>59</v>
      </c>
      <c r="D2" s="70"/>
      <c r="E2" s="70"/>
      <c r="F2" s="71" t="s">
        <v>78</v>
      </c>
      <c r="G2" s="71"/>
      <c r="H2" s="71"/>
      <c r="I2" s="73" t="s">
        <v>79</v>
      </c>
      <c r="J2" s="73"/>
      <c r="K2" s="73"/>
      <c r="L2" s="72" t="s">
        <v>64</v>
      </c>
      <c r="M2" s="72"/>
      <c r="N2" s="72"/>
    </row>
    <row r="3" spans="1:14" x14ac:dyDescent="0.25">
      <c r="A3" s="37" t="s">
        <v>11</v>
      </c>
      <c r="B3" s="43" t="s">
        <v>68</v>
      </c>
      <c r="C3" s="54">
        <v>3.1099999999999999E-2</v>
      </c>
      <c r="D3" s="39"/>
      <c r="E3" s="39"/>
      <c r="F3" s="55">
        <v>7.1199999999999999E-2</v>
      </c>
      <c r="G3" s="56"/>
      <c r="H3" s="56"/>
      <c r="I3" s="26">
        <f t="shared" ref="I3:I14" si="0">C3+F3</f>
        <v>0.1023</v>
      </c>
      <c r="J3" s="57"/>
      <c r="K3" s="57"/>
      <c r="L3" s="42">
        <f t="shared" ref="L3:L14" si="1">C3/F3</f>
        <v>0.43679775280898875</v>
      </c>
      <c r="M3" s="42"/>
      <c r="N3" s="42"/>
    </row>
    <row r="4" spans="1:14" x14ac:dyDescent="0.25">
      <c r="A4" s="37"/>
      <c r="B4" s="43" t="s">
        <v>69</v>
      </c>
      <c r="C4" s="54">
        <v>4.6600000000000003E-2</v>
      </c>
      <c r="D4" s="39"/>
      <c r="E4" s="39"/>
      <c r="F4" s="55">
        <v>0.10489999999999999</v>
      </c>
      <c r="G4" s="56"/>
      <c r="H4" s="56"/>
      <c r="I4" s="26">
        <f t="shared" si="0"/>
        <v>0.1515</v>
      </c>
      <c r="J4" s="57"/>
      <c r="K4" s="57"/>
      <c r="L4" s="42">
        <f t="shared" si="1"/>
        <v>0.44423260247855106</v>
      </c>
      <c r="M4" s="42"/>
      <c r="N4" s="42"/>
    </row>
    <row r="5" spans="1:14" x14ac:dyDescent="0.25">
      <c r="A5" s="37"/>
      <c r="B5" s="43" t="s">
        <v>70</v>
      </c>
      <c r="C5" s="54">
        <v>4.0099999999999997E-2</v>
      </c>
      <c r="D5" s="39"/>
      <c r="E5" s="39"/>
      <c r="F5" s="55">
        <v>0.1123</v>
      </c>
      <c r="G5" s="56"/>
      <c r="H5" s="56"/>
      <c r="I5" s="26">
        <f t="shared" si="0"/>
        <v>0.15239999999999998</v>
      </c>
      <c r="J5" s="57"/>
      <c r="K5" s="57"/>
      <c r="L5" s="42">
        <f t="shared" si="1"/>
        <v>0.35707925200356189</v>
      </c>
      <c r="M5" s="42"/>
      <c r="N5" s="42"/>
    </row>
    <row r="6" spans="1:14" x14ac:dyDescent="0.25">
      <c r="A6" s="37"/>
      <c r="B6" s="43" t="s">
        <v>71</v>
      </c>
      <c r="C6" s="54">
        <v>4.99E-2</v>
      </c>
      <c r="D6" s="39"/>
      <c r="E6" s="39"/>
      <c r="F6" s="55">
        <v>0.1038</v>
      </c>
      <c r="G6" s="56"/>
      <c r="H6" s="56"/>
      <c r="I6" s="26">
        <f t="shared" si="0"/>
        <v>0.1537</v>
      </c>
      <c r="J6" s="57"/>
      <c r="K6" s="57"/>
      <c r="L6" s="42">
        <f t="shared" si="1"/>
        <v>0.48073217726396916</v>
      </c>
      <c r="M6" s="42"/>
      <c r="N6" s="42"/>
    </row>
    <row r="7" spans="1:14" x14ac:dyDescent="0.25">
      <c r="A7" s="37"/>
      <c r="B7" s="43" t="s">
        <v>72</v>
      </c>
      <c r="C7" s="54">
        <v>3.2099999999999997E-2</v>
      </c>
      <c r="D7" s="39"/>
      <c r="E7" s="39"/>
      <c r="F7" s="55">
        <v>6.2700000000000006E-2</v>
      </c>
      <c r="G7" s="56"/>
      <c r="H7" s="56"/>
      <c r="I7" s="26">
        <f t="shared" si="0"/>
        <v>9.4799999999999995E-2</v>
      </c>
      <c r="J7" s="57"/>
      <c r="K7" s="57"/>
      <c r="L7" s="42">
        <f t="shared" si="1"/>
        <v>0.51196172248803817</v>
      </c>
      <c r="M7" s="42"/>
      <c r="N7" s="42"/>
    </row>
    <row r="8" spans="1:14" x14ac:dyDescent="0.25">
      <c r="A8" s="37"/>
      <c r="B8" s="43" t="s">
        <v>73</v>
      </c>
      <c r="C8" s="54">
        <v>2.0199999999999999E-2</v>
      </c>
      <c r="D8" s="58">
        <f>AVERAGE(C3:C8)</f>
        <v>3.6666666666666667E-2</v>
      </c>
      <c r="E8" s="59">
        <f>STDEV(C3:C8)/SQRT(6)</f>
        <v>4.5039735542937807E-3</v>
      </c>
      <c r="F8" s="55">
        <v>5.0700000000000002E-2</v>
      </c>
      <c r="G8" s="60">
        <f>AVERAGE(F3:F8)</f>
        <v>8.4266666666666656E-2</v>
      </c>
      <c r="H8" s="61">
        <f>STDEV(F3:F8)/SQRT(6)</f>
        <v>1.0576283741361056E-2</v>
      </c>
      <c r="I8" s="26">
        <f t="shared" si="0"/>
        <v>7.0900000000000005E-2</v>
      </c>
      <c r="J8" s="62">
        <f>AVERAGE(I3:I8)</f>
        <v>0.12093333333333334</v>
      </c>
      <c r="K8" s="63">
        <f>STDEV(I3:I8)/SQRT(6)</f>
        <v>1.4755353077593373E-2</v>
      </c>
      <c r="L8" s="42">
        <f t="shared" si="1"/>
        <v>0.39842209072978302</v>
      </c>
      <c r="M8" s="50">
        <f>AVERAGE(L3:L8)</f>
        <v>0.43820426629548198</v>
      </c>
      <c r="N8" s="51">
        <f>STDEV(L3:L8)/SQRT(6)</f>
        <v>2.2694341518881181E-2</v>
      </c>
    </row>
    <row r="9" spans="1:14" x14ac:dyDescent="0.25">
      <c r="A9" s="37" t="s">
        <v>74</v>
      </c>
      <c r="B9" s="43" t="s">
        <v>68</v>
      </c>
      <c r="C9" s="54">
        <v>2.3699999999999999E-2</v>
      </c>
      <c r="D9" s="64"/>
      <c r="E9" s="64"/>
      <c r="F9" s="55">
        <v>4.6100000000000002E-2</v>
      </c>
      <c r="G9" s="56"/>
      <c r="H9" s="56"/>
      <c r="I9" s="26">
        <f t="shared" si="0"/>
        <v>6.9800000000000001E-2</v>
      </c>
      <c r="J9" s="26"/>
      <c r="K9" s="26"/>
      <c r="L9" s="42">
        <f t="shared" si="1"/>
        <v>0.51409978308026028</v>
      </c>
      <c r="M9" s="42"/>
      <c r="N9" s="42"/>
    </row>
    <row r="10" spans="1:14" x14ac:dyDescent="0.25">
      <c r="A10" s="37" t="s">
        <v>75</v>
      </c>
      <c r="B10" s="43" t="s">
        <v>69</v>
      </c>
      <c r="C10" s="54">
        <v>5.4699999999999999E-2</v>
      </c>
      <c r="D10" s="64"/>
      <c r="E10" s="64"/>
      <c r="F10" s="55">
        <v>0.1084</v>
      </c>
      <c r="G10" s="56"/>
      <c r="H10" s="56"/>
      <c r="I10" s="26">
        <f t="shared" si="0"/>
        <v>0.16309999999999999</v>
      </c>
      <c r="J10" s="26"/>
      <c r="K10" s="26"/>
      <c r="L10" s="42">
        <f t="shared" si="1"/>
        <v>0.50461254612546125</v>
      </c>
      <c r="M10" s="42"/>
      <c r="N10" s="42"/>
    </row>
    <row r="11" spans="1:14" x14ac:dyDescent="0.25">
      <c r="A11" s="37" t="s">
        <v>76</v>
      </c>
      <c r="B11" s="43" t="s">
        <v>70</v>
      </c>
      <c r="C11" s="54">
        <v>3.95E-2</v>
      </c>
      <c r="D11" s="64"/>
      <c r="E11" s="64"/>
      <c r="F11" s="55">
        <v>7.5399999999999995E-2</v>
      </c>
      <c r="G11" s="56"/>
      <c r="H11" s="56"/>
      <c r="I11" s="26">
        <f t="shared" si="0"/>
        <v>0.1149</v>
      </c>
      <c r="J11" s="26"/>
      <c r="K11" s="26"/>
      <c r="L11" s="42">
        <f t="shared" si="1"/>
        <v>0.52387267904509283</v>
      </c>
      <c r="M11" s="42"/>
      <c r="N11" s="42"/>
    </row>
    <row r="12" spans="1:14" x14ac:dyDescent="0.25">
      <c r="A12" s="37"/>
      <c r="B12" s="43" t="s">
        <v>71</v>
      </c>
      <c r="C12" s="54">
        <v>4.2200000000000001E-2</v>
      </c>
      <c r="D12" s="64"/>
      <c r="E12" s="64"/>
      <c r="F12" s="55">
        <v>0.1013</v>
      </c>
      <c r="G12" s="56"/>
      <c r="H12" s="56"/>
      <c r="I12" s="26">
        <f t="shared" si="0"/>
        <v>0.14350000000000002</v>
      </c>
      <c r="J12" s="26"/>
      <c r="K12" s="26"/>
      <c r="L12" s="42">
        <f t="shared" si="1"/>
        <v>0.41658440276406716</v>
      </c>
      <c r="M12" s="42"/>
      <c r="N12" s="42"/>
    </row>
    <row r="13" spans="1:14" x14ac:dyDescent="0.25">
      <c r="A13" s="37"/>
      <c r="B13" s="43" t="s">
        <v>72</v>
      </c>
      <c r="C13" s="54">
        <v>4.1799999999999997E-2</v>
      </c>
      <c r="D13" s="64"/>
      <c r="E13" s="64"/>
      <c r="F13" s="55">
        <v>8.1199999999999994E-2</v>
      </c>
      <c r="G13" s="56"/>
      <c r="H13" s="56"/>
      <c r="I13" s="26">
        <f t="shared" si="0"/>
        <v>0.123</v>
      </c>
      <c r="J13" s="26"/>
      <c r="K13" s="26"/>
      <c r="L13" s="42">
        <f t="shared" si="1"/>
        <v>0.51477832512315269</v>
      </c>
      <c r="M13" s="42"/>
      <c r="N13" s="42"/>
    </row>
    <row r="14" spans="1:14" x14ac:dyDescent="0.25">
      <c r="A14" s="37"/>
      <c r="B14" s="43" t="s">
        <v>73</v>
      </c>
      <c r="C14" s="54">
        <v>4.65E-2</v>
      </c>
      <c r="D14" s="58">
        <f>AVERAGE(C9:C14)</f>
        <v>4.1399999999999999E-2</v>
      </c>
      <c r="E14" s="59">
        <f>STDEV(C9:C14)/SQRT(6)</f>
        <v>4.1657332287765832E-3</v>
      </c>
      <c r="F14" s="55">
        <v>0.11899999999999999</v>
      </c>
      <c r="G14" s="60">
        <f>AVERAGE(F9:F14)</f>
        <v>8.8566666666666669E-2</v>
      </c>
      <c r="H14" s="61">
        <f>STDEV(F9:F14)/SQRT(6)</f>
        <v>1.0820864619387457E-2</v>
      </c>
      <c r="I14" s="26">
        <f t="shared" si="0"/>
        <v>0.16549999999999998</v>
      </c>
      <c r="J14" s="62">
        <f>AVERAGE(I9:I14)</f>
        <v>0.12996666666666667</v>
      </c>
      <c r="K14" s="63">
        <f>STDEV(I9:I14)/SQRT(6)</f>
        <v>1.4650544168884805E-2</v>
      </c>
      <c r="L14" s="42">
        <f t="shared" si="1"/>
        <v>0.3907563025210084</v>
      </c>
      <c r="M14" s="50">
        <f>AVERAGE(L9:L14)</f>
        <v>0.47745067310984046</v>
      </c>
      <c r="N14" s="51">
        <f>STDEV(L9:L14)/SQRT(6)</f>
        <v>2.3699435721003002E-2</v>
      </c>
    </row>
  </sheetData>
  <mergeCells count="4">
    <mergeCell ref="C2:E2"/>
    <mergeCell ref="F2:H2"/>
    <mergeCell ref="I2:K2"/>
    <mergeCell ref="L2:N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B22" sqref="B22"/>
    </sheetView>
  </sheetViews>
  <sheetFormatPr defaultRowHeight="15" x14ac:dyDescent="0.25"/>
  <cols>
    <col min="1" max="1" width="19.5703125" bestFit="1" customWidth="1"/>
    <col min="2" max="2" width="10.7109375" bestFit="1" customWidth="1"/>
  </cols>
  <sheetData>
    <row r="1" spans="1:7" x14ac:dyDescent="0.25">
      <c r="A1" s="1"/>
      <c r="B1" s="1"/>
      <c r="C1" s="11" t="s">
        <v>4</v>
      </c>
      <c r="D1" s="11" t="s">
        <v>5</v>
      </c>
      <c r="E1" s="11" t="s">
        <v>6</v>
      </c>
      <c r="F1" s="11" t="s">
        <v>7</v>
      </c>
      <c r="G1" s="11" t="s">
        <v>8</v>
      </c>
    </row>
    <row r="2" spans="1:7" x14ac:dyDescent="0.25">
      <c r="A2" s="74" t="s">
        <v>11</v>
      </c>
      <c r="B2" s="16" t="s">
        <v>19</v>
      </c>
      <c r="C2" s="10">
        <f>'[1]Investigator Data'!D16</f>
        <v>37.4507312904</v>
      </c>
      <c r="D2" s="10">
        <f>'[1]Investigator Data'!E16</f>
        <v>-30.471198653060696</v>
      </c>
      <c r="E2" s="10">
        <f>'[1]Investigator Data'!F16</f>
        <v>3.3141711874999995</v>
      </c>
      <c r="F2" s="10">
        <f>'[1]Investigator Data'!G16</f>
        <v>4.1945073818827847</v>
      </c>
      <c r="G2" s="10">
        <f>'[1]Investigator Data'!H16</f>
        <v>11.300180096807388</v>
      </c>
    </row>
    <row r="3" spans="1:7" x14ac:dyDescent="0.25">
      <c r="A3" s="74"/>
      <c r="B3" s="16" t="s">
        <v>20</v>
      </c>
      <c r="C3" s="10">
        <f>'[1]Investigator Data'!D17</f>
        <v>38.105500321000001</v>
      </c>
      <c r="D3" s="10">
        <f>'[1]Investigator Data'!E17</f>
        <v>-29.611602010821667</v>
      </c>
      <c r="E3" s="10">
        <f>'[1]Investigator Data'!F17</f>
        <v>2.6180475914999999</v>
      </c>
      <c r="F3" s="10">
        <f>'[1]Investigator Data'!G17</f>
        <v>4.3166873387002944</v>
      </c>
      <c r="G3" s="10">
        <f>'[1]Investigator Data'!H17</f>
        <v>14.554930339966665</v>
      </c>
    </row>
    <row r="4" spans="1:7" x14ac:dyDescent="0.25">
      <c r="A4" s="74"/>
      <c r="B4" s="16" t="s">
        <v>21</v>
      </c>
      <c r="C4" s="10">
        <f>'[1]Investigator Data'!D18</f>
        <v>38.740984048400001</v>
      </c>
      <c r="D4" s="10">
        <f>'[1]Investigator Data'!E18</f>
        <v>-28.772844803114623</v>
      </c>
      <c r="E4" s="10">
        <f>'[1]Investigator Data'!F18</f>
        <v>3.0019776084999998</v>
      </c>
      <c r="F4" s="10">
        <f>'[1]Investigator Data'!G18</f>
        <v>4.3919428008598986</v>
      </c>
      <c r="G4" s="10">
        <f>'[1]Investigator Data'!H18</f>
        <v>12.905154235230201</v>
      </c>
    </row>
    <row r="5" spans="1:7" x14ac:dyDescent="0.25">
      <c r="A5" s="74"/>
      <c r="B5" s="16" t="s">
        <v>22</v>
      </c>
      <c r="C5" s="10">
        <f>'[1]Investigator Data'!D19</f>
        <v>37.577517878000002</v>
      </c>
      <c r="D5" s="10">
        <f>'[1]Investigator Data'!E19</f>
        <v>-30.24177642827085</v>
      </c>
      <c r="E5" s="10">
        <f>'[1]Investigator Data'!F19</f>
        <v>2.3723636074999996</v>
      </c>
      <c r="F5" s="10">
        <f>'[1]Investigator Data'!G19</f>
        <v>3.3528255900346253</v>
      </c>
      <c r="G5" s="10">
        <f>'[1]Investigator Data'!H19</f>
        <v>15.839695803460435</v>
      </c>
    </row>
    <row r="6" spans="1:7" x14ac:dyDescent="0.25">
      <c r="A6" s="74"/>
      <c r="B6" s="16" t="s">
        <v>23</v>
      </c>
      <c r="C6" s="10">
        <f>'[1]Investigator Data'!D20</f>
        <v>37.887329797200003</v>
      </c>
      <c r="D6" s="10">
        <f>'[1]Investigator Data'!E20</f>
        <v>-30.561328624545919</v>
      </c>
      <c r="E6" s="10">
        <f>'[1]Investigator Data'!F20</f>
        <v>3.4741662544999996</v>
      </c>
      <c r="F6" s="10">
        <f>'[1]Investigator Data'!G20</f>
        <v>4.995701920132702</v>
      </c>
      <c r="G6" s="10">
        <f>'[1]Investigator Data'!H20</f>
        <v>10.905445226786572</v>
      </c>
    </row>
    <row r="7" spans="1:7" x14ac:dyDescent="0.25">
      <c r="A7" s="74"/>
      <c r="B7" s="16" t="s">
        <v>24</v>
      </c>
      <c r="C7" s="10">
        <f>'[1]Investigator Data'!D21</f>
        <v>36.4020285641</v>
      </c>
      <c r="D7" s="10">
        <f>'[1]Investigator Data'!E21</f>
        <v>-29.93503136494683</v>
      </c>
      <c r="E7" s="10">
        <f>'[1]Investigator Data'!F21</f>
        <v>5.3260127399999995</v>
      </c>
      <c r="F7" s="10">
        <f>'[1]Investigator Data'!G21</f>
        <v>3.075330677582135</v>
      </c>
      <c r="G7" s="10">
        <f>'[1]Investigator Data'!H21</f>
        <v>6.8347618267432093</v>
      </c>
    </row>
    <row r="8" spans="1:7" x14ac:dyDescent="0.25">
      <c r="A8" s="74" t="s">
        <v>12</v>
      </c>
      <c r="B8" s="16" t="s">
        <v>31</v>
      </c>
      <c r="C8" s="10">
        <f>'[2]Investigator Data'!D4</f>
        <v>35.552729517499998</v>
      </c>
      <c r="D8" s="10">
        <f>'[2]Investigator Data'!E4</f>
        <v>-29.736051558996177</v>
      </c>
      <c r="E8" s="10">
        <f>'[2]Investigator Data'!F4</f>
        <v>4.2311977811999997</v>
      </c>
      <c r="F8" s="10">
        <f>'[2]Investigator Data'!G4</f>
        <v>2.7017321806475572</v>
      </c>
      <c r="G8" s="10">
        <f>'[2]Investigator Data'!H4</f>
        <v>8.4025213086155883</v>
      </c>
    </row>
    <row r="9" spans="1:7" x14ac:dyDescent="0.25">
      <c r="A9" s="74"/>
      <c r="B9" s="16" t="s">
        <v>32</v>
      </c>
      <c r="C9" s="10">
        <f>'[2]Investigator Data'!D5</f>
        <v>36.959808047499997</v>
      </c>
      <c r="D9" s="10">
        <f>'[2]Investigator Data'!E5</f>
        <v>-30.163503522693066</v>
      </c>
      <c r="E9" s="10">
        <f>'[2]Investigator Data'!F5</f>
        <v>2.4073898471999997</v>
      </c>
      <c r="F9" s="10">
        <f>'[2]Investigator Data'!G5</f>
        <v>4.3645965961419044</v>
      </c>
      <c r="G9" s="10">
        <f>'[2]Investigator Data'!H5</f>
        <v>15.352647636396496</v>
      </c>
    </row>
    <row r="10" spans="1:7" x14ac:dyDescent="0.25">
      <c r="A10" s="74"/>
      <c r="B10" s="16" t="s">
        <v>33</v>
      </c>
      <c r="C10" s="10">
        <f>'[2]Investigator Data'!D6</f>
        <v>36.370702647500003</v>
      </c>
      <c r="D10" s="10">
        <f>'[2]Investigator Data'!E6</f>
        <v>-30.584218352360335</v>
      </c>
      <c r="E10" s="10">
        <f>'[2]Investigator Data'!F6</f>
        <v>3.0770863812</v>
      </c>
      <c r="F10" s="10">
        <f>'[2]Investigator Data'!G6</f>
        <v>4.9911384427916454</v>
      </c>
      <c r="G10" s="10">
        <f>'[2]Investigator Data'!H6</f>
        <v>11.819851034963856</v>
      </c>
    </row>
    <row r="11" spans="1:7" x14ac:dyDescent="0.25">
      <c r="A11" s="74"/>
      <c r="B11" s="16" t="s">
        <v>34</v>
      </c>
      <c r="C11" s="10">
        <f>'[2]Investigator Data'!D7</f>
        <v>36.990127752500001</v>
      </c>
      <c r="D11" s="10">
        <f>'[2]Investigator Data'!E7</f>
        <v>-30.501676276588746</v>
      </c>
      <c r="E11" s="10">
        <f>'[2]Investigator Data'!F7</f>
        <v>2.7175610591999999</v>
      </c>
      <c r="F11" s="10">
        <f>'[2]Investigator Data'!G7</f>
        <v>5.1101109756980181</v>
      </c>
      <c r="G11" s="10">
        <f>'[2]Investigator Data'!H7</f>
        <v>13.611516704389787</v>
      </c>
    </row>
    <row r="12" spans="1:7" x14ac:dyDescent="0.25">
      <c r="A12" s="74"/>
      <c r="B12" s="16" t="s">
        <v>35</v>
      </c>
      <c r="C12" s="10">
        <f>'[2]Investigator Data'!D8</f>
        <v>37.243133167499998</v>
      </c>
      <c r="D12" s="10">
        <f>'[2]Investigator Data'!E8</f>
        <v>-30.17911242272698</v>
      </c>
      <c r="E12" s="10">
        <f>'[2]Investigator Data'!F8</f>
        <v>2.5599951701999997</v>
      </c>
      <c r="F12" s="10">
        <f>'[2]Investigator Data'!G8</f>
        <v>5.3086884884757009</v>
      </c>
      <c r="G12" s="10">
        <f>'[2]Investigator Data'!H8</f>
        <v>14.548126340640861</v>
      </c>
    </row>
    <row r="13" spans="1:7" x14ac:dyDescent="0.25">
      <c r="A13" s="74"/>
      <c r="B13" s="16" t="s">
        <v>36</v>
      </c>
      <c r="C13" s="10">
        <f>'[2]Investigator Data'!D9</f>
        <v>37.552085057500001</v>
      </c>
      <c r="D13" s="10">
        <f>'[2]Investigator Data'!E9</f>
        <v>-29.316528066118721</v>
      </c>
      <c r="E13" s="10">
        <f>'[2]Investigator Data'!F9</f>
        <v>2.4559450344</v>
      </c>
      <c r="F13" s="10">
        <f>'[2]Investigator Data'!G9</f>
        <v>4.5032640921055833</v>
      </c>
      <c r="G13" s="10">
        <f>'[2]Investigator Data'!H9</f>
        <v>15.290279111101592</v>
      </c>
    </row>
  </sheetData>
  <protectedRanges>
    <protectedRange password="94AB" sqref="B2:B7" name="Sample IDs_1_1_4"/>
    <protectedRange password="94AB" sqref="B8:B13" name="Sample IDs_1_1_5"/>
  </protectedRanges>
  <mergeCells count="2">
    <mergeCell ref="A2:A7"/>
    <mergeCell ref="A8:A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I17" sqref="I17"/>
    </sheetView>
  </sheetViews>
  <sheetFormatPr defaultRowHeight="15" x14ac:dyDescent="0.25"/>
  <cols>
    <col min="1" max="1" width="19.5703125" bestFit="1" customWidth="1"/>
    <col min="2" max="2" width="10.7109375" bestFit="1" customWidth="1"/>
  </cols>
  <sheetData>
    <row r="1" spans="1:7" x14ac:dyDescent="0.25">
      <c r="A1" s="1"/>
      <c r="B1" s="1"/>
      <c r="C1" s="11" t="s">
        <v>4</v>
      </c>
      <c r="D1" s="11" t="s">
        <v>5</v>
      </c>
      <c r="E1" s="11" t="s">
        <v>6</v>
      </c>
      <c r="F1" s="11" t="s">
        <v>7</v>
      </c>
      <c r="G1" s="11" t="s">
        <v>8</v>
      </c>
    </row>
    <row r="2" spans="1:7" x14ac:dyDescent="0.25">
      <c r="A2" s="74" t="s">
        <v>11</v>
      </c>
      <c r="B2" s="16" t="s">
        <v>13</v>
      </c>
      <c r="C2" s="10">
        <f>'[1]Investigator Data'!D34</f>
        <v>39.707471805400004</v>
      </c>
      <c r="D2" s="10">
        <f>'[1]Investigator Data'!E34</f>
        <v>-31.368938510949398</v>
      </c>
      <c r="E2" s="10">
        <f>'[1]Investigator Data'!F34</f>
        <v>3.7852487990000001</v>
      </c>
      <c r="F2" s="10">
        <f>'[1]Investigator Data'!G34</f>
        <v>3.2826720877673381</v>
      </c>
      <c r="G2" s="10">
        <f>'[1]Investigator Data'!H34</f>
        <v>10.490055981495869</v>
      </c>
    </row>
    <row r="3" spans="1:7" x14ac:dyDescent="0.25">
      <c r="A3" s="74"/>
      <c r="B3" s="16" t="s">
        <v>14</v>
      </c>
      <c r="C3" s="10">
        <f>'[1]Investigator Data'!D35</f>
        <v>39.989515341900002</v>
      </c>
      <c r="D3" s="10">
        <f>'[1]Investigator Data'!E35</f>
        <v>-30.303427203933275</v>
      </c>
      <c r="E3" s="10">
        <f>'[1]Investigator Data'!F35</f>
        <v>2.793718105</v>
      </c>
      <c r="F3" s="10">
        <f>'[1]Investigator Data'!G35</f>
        <v>2.9839418221095211</v>
      </c>
      <c r="G3" s="10">
        <f>'[1]Investigator Data'!H35</f>
        <v>14.314083897845521</v>
      </c>
    </row>
    <row r="4" spans="1:7" x14ac:dyDescent="0.25">
      <c r="A4" s="74"/>
      <c r="B4" s="16" t="s">
        <v>15</v>
      </c>
      <c r="C4" s="10">
        <f>'[1]Investigator Data'!D36</f>
        <v>40.473067970300001</v>
      </c>
      <c r="D4" s="10">
        <f>'[1]Investigator Data'!E36</f>
        <v>-30.079801295611389</v>
      </c>
      <c r="E4" s="10">
        <f>'[1]Investigator Data'!F36</f>
        <v>2.694981394</v>
      </c>
      <c r="F4" s="10">
        <f>'[1]Investigator Data'!G36</f>
        <v>3.2892585485630925</v>
      </c>
      <c r="G4" s="10">
        <f>'[1]Investigator Data'!H36</f>
        <v>15.017939663853575</v>
      </c>
    </row>
    <row r="5" spans="1:7" x14ac:dyDescent="0.25">
      <c r="A5" s="74"/>
      <c r="B5" s="16" t="s">
        <v>16</v>
      </c>
      <c r="C5" s="10">
        <f>'[1]Investigator Data'!D37</f>
        <v>39.584110632000005</v>
      </c>
      <c r="D5" s="10">
        <f>'[1]Investigator Data'!E37</f>
        <v>-31.51115185882038</v>
      </c>
      <c r="E5" s="10">
        <f>'[1]Investigator Data'!F37</f>
        <v>2.6520424010000001</v>
      </c>
      <c r="F5" s="10">
        <f>'[1]Investigator Data'!G37</f>
        <v>4.0381306145736779</v>
      </c>
      <c r="G5" s="10">
        <f>'[1]Investigator Data'!H37</f>
        <v>14.925896590896928</v>
      </c>
    </row>
    <row r="6" spans="1:7" x14ac:dyDescent="0.25">
      <c r="A6" s="74"/>
      <c r="B6" s="16" t="s">
        <v>17</v>
      </c>
      <c r="C6" s="10">
        <f>'[1]Investigator Data'!D38</f>
        <v>39.585812187874431</v>
      </c>
      <c r="D6" s="10">
        <f>'[1]Investigator Data'!E38</f>
        <v>-31.279942525713714</v>
      </c>
      <c r="E6" s="10">
        <f>'[1]Investigator Data'!F38</f>
        <v>3.7527972931606248</v>
      </c>
      <c r="F6" s="10">
        <f>'[1]Investigator Data'!G38</f>
        <v>3.4960166436938986</v>
      </c>
      <c r="G6" s="10">
        <f>'[1]Investigator Data'!H38</f>
        <v>10.54834809756939</v>
      </c>
    </row>
    <row r="7" spans="1:7" x14ac:dyDescent="0.25">
      <c r="A7" s="74"/>
      <c r="B7" s="16" t="s">
        <v>18</v>
      </c>
      <c r="C7" s="10">
        <f>'[1]Investigator Data'!D39</f>
        <v>38.921695856400909</v>
      </c>
      <c r="D7" s="10">
        <f>'[1]Investigator Data'!E39</f>
        <v>-30.326909922119381</v>
      </c>
      <c r="E7" s="10">
        <f>'[1]Investigator Data'!F39</f>
        <v>4.2741013252276563</v>
      </c>
      <c r="F7" s="10">
        <f>'[1]Investigator Data'!G39</f>
        <v>3.4824365835116327</v>
      </c>
      <c r="G7" s="10">
        <f>'[1]Investigator Data'!H39</f>
        <v>9.1064045736743928</v>
      </c>
    </row>
    <row r="8" spans="1:7" x14ac:dyDescent="0.25">
      <c r="A8" s="74" t="s">
        <v>12</v>
      </c>
      <c r="B8" s="16" t="s">
        <v>25</v>
      </c>
      <c r="C8" s="10">
        <f>'[2]Investigator Data'!D10</f>
        <v>39.054349164999998</v>
      </c>
      <c r="D8" s="10">
        <f>'[2]Investigator Data'!E10</f>
        <v>-30.669310076380921</v>
      </c>
      <c r="E8" s="10">
        <f>'[2]Investigator Data'!F10</f>
        <v>4.1743132703999999</v>
      </c>
      <c r="F8" s="10">
        <f>'[2]Investigator Data'!G10</f>
        <v>2.6526436940430465</v>
      </c>
      <c r="G8" s="10">
        <f>'[2]Investigator Data'!H10</f>
        <v>9.3558740408713135</v>
      </c>
    </row>
    <row r="9" spans="1:7" x14ac:dyDescent="0.25">
      <c r="A9" s="74"/>
      <c r="B9" s="16" t="s">
        <v>26</v>
      </c>
      <c r="C9" s="10">
        <f>'[2]Investigator Data'!D11</f>
        <v>39.960447312500008</v>
      </c>
      <c r="D9" s="10">
        <f>'[2]Investigator Data'!E11</f>
        <v>-30.972059027634149</v>
      </c>
      <c r="E9" s="10">
        <f>'[2]Investigator Data'!F11</f>
        <v>2.5847094545999996</v>
      </c>
      <c r="F9" s="10">
        <f>'[2]Investigator Data'!G11</f>
        <v>3.6033166370585454</v>
      </c>
      <c r="G9" s="10">
        <f>'[2]Investigator Data'!H11</f>
        <v>15.46032465714184</v>
      </c>
    </row>
    <row r="10" spans="1:7" x14ac:dyDescent="0.25">
      <c r="A10" s="74"/>
      <c r="B10" s="16" t="s">
        <v>27</v>
      </c>
      <c r="C10" s="10">
        <f>'[2]Investigator Data'!D12</f>
        <v>39.816346602500005</v>
      </c>
      <c r="D10" s="10">
        <f>'[2]Investigator Data'!E12</f>
        <v>-31.205397181439047</v>
      </c>
      <c r="E10" s="10">
        <f>'[2]Investigator Data'!F12</f>
        <v>3.3796718513999999</v>
      </c>
      <c r="F10" s="10">
        <f>'[2]Investigator Data'!G12</f>
        <v>3.4602566497049065</v>
      </c>
      <c r="G10" s="10">
        <f>'[2]Investigator Data'!H12</f>
        <v>11.781127977263955</v>
      </c>
    </row>
    <row r="11" spans="1:7" x14ac:dyDescent="0.25">
      <c r="A11" s="74"/>
      <c r="B11" s="16" t="s">
        <v>28</v>
      </c>
      <c r="C11" s="10">
        <f>'[2]Investigator Data'!D13</f>
        <v>39.785184627500001</v>
      </c>
      <c r="D11" s="10">
        <f>'[2]Investigator Data'!E13</f>
        <v>-31.180298936230749</v>
      </c>
      <c r="E11" s="10">
        <f>'[2]Investigator Data'!F13</f>
        <v>3.1192723223999996</v>
      </c>
      <c r="F11" s="10">
        <f>'[2]Investigator Data'!G13</f>
        <v>3.0427577630897957</v>
      </c>
      <c r="G11" s="10">
        <f>'[2]Investigator Data'!H13</f>
        <v>12.754636503455036</v>
      </c>
    </row>
    <row r="12" spans="1:7" x14ac:dyDescent="0.25">
      <c r="A12" s="74"/>
      <c r="B12" s="16" t="s">
        <v>29</v>
      </c>
      <c r="C12" s="10">
        <f>'[2]Investigator Data'!D14</f>
        <v>39.749046610000001</v>
      </c>
      <c r="D12" s="10">
        <f>'[2]Investigator Data'!E14</f>
        <v>-30.843618445764303</v>
      </c>
      <c r="E12" s="10">
        <f>'[2]Investigator Data'!F14</f>
        <v>3.0235263552</v>
      </c>
      <c r="F12" s="10">
        <f>'[2]Investigator Data'!G14</f>
        <v>4.1244346448940954</v>
      </c>
      <c r="G12" s="10">
        <f>'[2]Investigator Data'!H14</f>
        <v>13.146585126217854</v>
      </c>
    </row>
    <row r="13" spans="1:7" x14ac:dyDescent="0.25">
      <c r="A13" s="74"/>
      <c r="B13" s="16" t="s">
        <v>30</v>
      </c>
      <c r="C13" s="10">
        <f>'[2]Investigator Data'!D15</f>
        <v>40.048374860000003</v>
      </c>
      <c r="D13" s="10">
        <f>'[2]Investigator Data'!E15</f>
        <v>-30.172183872040005</v>
      </c>
      <c r="E13" s="10">
        <f>'[2]Investigator Data'!F15</f>
        <v>2.6601744545999999</v>
      </c>
      <c r="F13" s="10">
        <f>'[2]Investigator Data'!G15</f>
        <v>3.5669971221354526</v>
      </c>
      <c r="G13" s="10">
        <f>'[2]Investigator Data'!H15</f>
        <v>15.054792662469168</v>
      </c>
    </row>
  </sheetData>
  <protectedRanges>
    <protectedRange password="94AB" sqref="B2:B7" name="Sample IDs_1_1_1"/>
    <protectedRange password="94AB" sqref="B8:B13" name="Sample IDs_1_1_4"/>
  </protectedRanges>
  <mergeCells count="2">
    <mergeCell ref="A2:A7"/>
    <mergeCell ref="A8:A1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6"/>
  <sheetViews>
    <sheetView zoomScale="90" zoomScaleNormal="90" workbookViewId="0">
      <selection activeCell="F2" sqref="F2"/>
    </sheetView>
  </sheetViews>
  <sheetFormatPr defaultRowHeight="15" x14ac:dyDescent="0.25"/>
  <cols>
    <col min="1" max="1" width="19.5703125" bestFit="1" customWidth="1"/>
    <col min="10" max="10" width="11.5703125" bestFit="1" customWidth="1"/>
    <col min="11" max="11" width="12.28515625" bestFit="1" customWidth="1"/>
    <col min="12" max="12" width="23.7109375" bestFit="1" customWidth="1"/>
    <col min="15" max="15" width="9.85546875" bestFit="1" customWidth="1"/>
  </cols>
  <sheetData>
    <row r="1" spans="1:22" x14ac:dyDescent="0.25">
      <c r="A1" s="1"/>
      <c r="B1" s="1"/>
      <c r="C1" s="11" t="s">
        <v>4</v>
      </c>
      <c r="D1" s="11" t="s">
        <v>5</v>
      </c>
      <c r="E1" s="11" t="s">
        <v>6</v>
      </c>
      <c r="F1" s="11" t="s">
        <v>7</v>
      </c>
      <c r="G1" s="11" t="s">
        <v>8</v>
      </c>
      <c r="H1" s="11" t="s">
        <v>56</v>
      </c>
      <c r="I1" s="2"/>
      <c r="J1" s="2" t="s">
        <v>57</v>
      </c>
      <c r="K1" s="2" t="s">
        <v>58</v>
      </c>
      <c r="L1" s="2" t="s">
        <v>59</v>
      </c>
      <c r="M1" s="2"/>
      <c r="N1" s="2"/>
      <c r="O1" s="2"/>
      <c r="P1" s="2"/>
    </row>
    <row r="2" spans="1:22" ht="15.75" x14ac:dyDescent="0.25">
      <c r="A2" s="74" t="s">
        <v>0</v>
      </c>
      <c r="B2" s="7" t="str">
        <f>'shoot C N data'!B2</f>
        <v>HPWHS11</v>
      </c>
      <c r="C2" s="12">
        <f>'root C N data'!C2</f>
        <v>37.4507312904</v>
      </c>
      <c r="D2" s="12">
        <f>'root C N data'!D2</f>
        <v>-30.471198653060696</v>
      </c>
      <c r="E2" s="12">
        <f>'root C N data'!E2</f>
        <v>3.3141711874999995</v>
      </c>
      <c r="F2" s="12">
        <f>'root C N data'!F2</f>
        <v>4.1945073818827847</v>
      </c>
      <c r="G2" s="12">
        <f>'root C N data'!G2</f>
        <v>11.300180096807388</v>
      </c>
      <c r="H2" s="36">
        <f t="shared" ref="H2:H13" si="0">K2*L2</f>
        <v>3.7912926579419084</v>
      </c>
      <c r="I2" s="13"/>
      <c r="J2" s="31">
        <f>0.0036765*(F2/1000+1)</f>
        <v>3.6919211063894922E-3</v>
      </c>
      <c r="K2" s="32">
        <f>E2/(100*(1+1/J2))*1000000</f>
        <v>121.90651633253725</v>
      </c>
      <c r="L2" s="30">
        <f>'root shoot biomass'!C3</f>
        <v>3.1099999999999999E-2</v>
      </c>
      <c r="M2" s="13"/>
      <c r="N2" s="14"/>
      <c r="O2" s="14"/>
      <c r="P2" s="3"/>
    </row>
    <row r="3" spans="1:22" ht="15.75" x14ac:dyDescent="0.25">
      <c r="A3" s="74"/>
      <c r="B3" s="7" t="str">
        <f>'shoot C N data'!B3</f>
        <v>HPWHS12</v>
      </c>
      <c r="C3" s="12">
        <f>'root C N data'!C3</f>
        <v>38.105500321000001</v>
      </c>
      <c r="D3" s="12">
        <f>'root C N data'!D3</f>
        <v>-29.611602010821667</v>
      </c>
      <c r="E3" s="12">
        <f>'root C N data'!E3</f>
        <v>2.6180475914999999</v>
      </c>
      <c r="F3" s="12">
        <f>'root C N data'!F3</f>
        <v>4.3166873387002944</v>
      </c>
      <c r="G3" s="12">
        <f>'root C N data'!G3</f>
        <v>14.554930339966665</v>
      </c>
      <c r="H3" s="36">
        <f t="shared" si="0"/>
        <v>4.48815740771441</v>
      </c>
      <c r="I3" s="13"/>
      <c r="J3" s="31">
        <f t="shared" ref="J3:J13" si="1">0.0036765*(F3/1000+1)</f>
        <v>3.6923703010007321E-3</v>
      </c>
      <c r="K3" s="32">
        <f t="shared" ref="K3:K13" si="2">E3/(100*(1+1/J3))*1000000</f>
        <v>96.31239072348518</v>
      </c>
      <c r="L3" s="30">
        <f>'root shoot biomass'!C4</f>
        <v>4.6600000000000003E-2</v>
      </c>
      <c r="M3" s="13"/>
      <c r="N3" s="14"/>
      <c r="O3" t="s">
        <v>2</v>
      </c>
    </row>
    <row r="4" spans="1:22" ht="15.75" x14ac:dyDescent="0.25">
      <c r="A4" s="74"/>
      <c r="B4" s="7" t="str">
        <f>'shoot C N data'!B4</f>
        <v>HPWHS13</v>
      </c>
      <c r="C4" s="12">
        <f>'root C N data'!C4</f>
        <v>38.740984048400001</v>
      </c>
      <c r="D4" s="12">
        <f>'root C N data'!D4</f>
        <v>-28.772844803114623</v>
      </c>
      <c r="E4" s="12">
        <f>'root C N data'!E4</f>
        <v>3.0019776084999998</v>
      </c>
      <c r="F4" s="12">
        <f>'root C N data'!F4</f>
        <v>4.3919428008598986</v>
      </c>
      <c r="G4" s="12">
        <f>'root C N data'!G4</f>
        <v>12.905154235230201</v>
      </c>
      <c r="H4" s="36">
        <f t="shared" si="0"/>
        <v>4.4288285604138551</v>
      </c>
      <c r="I4" s="13"/>
      <c r="J4" s="31">
        <f t="shared" si="1"/>
        <v>3.6926469777073612E-3</v>
      </c>
      <c r="K4" s="32">
        <f t="shared" si="2"/>
        <v>110.44460250408616</v>
      </c>
      <c r="L4" s="30">
        <f>'root shoot biomass'!C5</f>
        <v>4.0099999999999997E-2</v>
      </c>
      <c r="M4" s="13"/>
      <c r="N4" s="14"/>
      <c r="P4" s="2" t="str">
        <f t="shared" ref="P4:U4" si="3">C1</f>
        <v>%C</v>
      </c>
      <c r="Q4" s="2" t="str">
        <f t="shared" si="3"/>
        <v>δ13C</v>
      </c>
      <c r="R4" s="2" t="str">
        <f t="shared" si="3"/>
        <v>%N</v>
      </c>
      <c r="S4" s="2" t="str">
        <f t="shared" si="3"/>
        <v>δ15N</v>
      </c>
      <c r="T4" s="2" t="str">
        <f t="shared" si="3"/>
        <v>C/N</v>
      </c>
      <c r="U4" s="2" t="str">
        <f t="shared" si="3"/>
        <v>ug N15</v>
      </c>
      <c r="V4" s="22" t="s">
        <v>60</v>
      </c>
    </row>
    <row r="5" spans="1:22" ht="15.75" x14ac:dyDescent="0.25">
      <c r="A5" s="74"/>
      <c r="B5" s="7" t="str">
        <f>'shoot C N data'!B5</f>
        <v>HPWHS14</v>
      </c>
      <c r="C5" s="12">
        <f>'root C N data'!C5</f>
        <v>37.577517878000002</v>
      </c>
      <c r="D5" s="12">
        <f>'root C N data'!D5</f>
        <v>-30.24177642827085</v>
      </c>
      <c r="E5" s="12">
        <f>'root C N data'!E5</f>
        <v>2.3723636074999996</v>
      </c>
      <c r="F5" s="12">
        <f>'root C N data'!F5</f>
        <v>3.3528255900346253</v>
      </c>
      <c r="G5" s="12">
        <f>'root C N data'!G5</f>
        <v>15.839695803460435</v>
      </c>
      <c r="H5" s="36">
        <f t="shared" si="0"/>
        <v>4.3508184120767428</v>
      </c>
      <c r="I5" s="13"/>
      <c r="J5" s="31">
        <f t="shared" si="1"/>
        <v>3.6888266632817621E-3</v>
      </c>
      <c r="K5" s="32">
        <f t="shared" si="2"/>
        <v>87.190749741016887</v>
      </c>
      <c r="L5" s="30">
        <f>'root shoot biomass'!C6</f>
        <v>4.99E-2</v>
      </c>
      <c r="M5" s="13"/>
      <c r="N5" s="14"/>
      <c r="O5" t="s">
        <v>53</v>
      </c>
      <c r="P5" s="4">
        <f t="shared" ref="P5:U5" si="4">AVERAGE(C2:C7)</f>
        <v>37.694015316516669</v>
      </c>
      <c r="Q5" s="4">
        <f t="shared" si="4"/>
        <v>-29.932296980793435</v>
      </c>
      <c r="R5" s="4">
        <f t="shared" si="4"/>
        <v>3.351123164916666</v>
      </c>
      <c r="S5" s="4">
        <f t="shared" si="4"/>
        <v>4.0544992848654067</v>
      </c>
      <c r="T5" s="4">
        <f t="shared" si="4"/>
        <v>12.056694588165746</v>
      </c>
      <c r="U5" s="4">
        <f t="shared" si="4"/>
        <v>4.1862394100472251</v>
      </c>
      <c r="V5" s="4">
        <f>AVERAGE(K2:K7)</f>
        <v>123.23981539097173</v>
      </c>
    </row>
    <row r="6" spans="1:22" ht="15.75" x14ac:dyDescent="0.25">
      <c r="A6" s="74"/>
      <c r="B6" s="7" t="str">
        <f>'shoot C N data'!B6</f>
        <v>HPWHS15</v>
      </c>
      <c r="C6" s="12">
        <f>'root C N data'!C6</f>
        <v>37.887329797200003</v>
      </c>
      <c r="D6" s="12">
        <f>'root C N data'!D6</f>
        <v>-30.561328624545919</v>
      </c>
      <c r="E6" s="12">
        <f>'root C N data'!E6</f>
        <v>3.4741662544999996</v>
      </c>
      <c r="F6" s="12">
        <f>'root C N data'!F6</f>
        <v>4.995701920132702</v>
      </c>
      <c r="G6" s="12">
        <f>'root C N data'!G6</f>
        <v>10.905445226786572</v>
      </c>
      <c r="H6" s="36">
        <f t="shared" si="0"/>
        <v>4.1053737556077285</v>
      </c>
      <c r="I6" s="13"/>
      <c r="J6" s="31">
        <f t="shared" si="1"/>
        <v>3.6948666981093683E-3</v>
      </c>
      <c r="K6" s="32">
        <f t="shared" si="2"/>
        <v>127.89326341457101</v>
      </c>
      <c r="L6" s="30">
        <f>'root shoot biomass'!C7</f>
        <v>3.2099999999999997E-2</v>
      </c>
      <c r="M6" s="13"/>
      <c r="N6" s="14"/>
      <c r="O6" t="s">
        <v>54</v>
      </c>
      <c r="P6" s="4">
        <f t="shared" ref="P6:U6" si="5">AVERAGE(C8:C13)</f>
        <v>36.778097698333333</v>
      </c>
      <c r="Q6" s="4">
        <f t="shared" si="5"/>
        <v>-30.080181699914004</v>
      </c>
      <c r="R6" s="4">
        <f t="shared" si="5"/>
        <v>2.9081958788999995</v>
      </c>
      <c r="S6" s="4">
        <f t="shared" si="5"/>
        <v>4.496588462643401</v>
      </c>
      <c r="T6" s="4">
        <f t="shared" si="5"/>
        <v>13.170823689351364</v>
      </c>
      <c r="U6" s="4">
        <f t="shared" si="5"/>
        <v>4.2277996684127928</v>
      </c>
      <c r="V6" s="4">
        <f>AVERAGE(K8:K13)</f>
        <v>106.98943802605311</v>
      </c>
    </row>
    <row r="7" spans="1:22" ht="15.75" x14ac:dyDescent="0.25">
      <c r="A7" s="74"/>
      <c r="B7" s="7" t="str">
        <f>'shoot C N data'!B7</f>
        <v>HPWHS16</v>
      </c>
      <c r="C7" s="12">
        <f>'root C N data'!C7</f>
        <v>36.4020285641</v>
      </c>
      <c r="D7" s="12">
        <f>'root C N data'!D7</f>
        <v>-29.93503136494683</v>
      </c>
      <c r="E7" s="12">
        <f>'root C N data'!E7</f>
        <v>5.3260127399999995</v>
      </c>
      <c r="F7" s="12">
        <f>'root C N data'!F7</f>
        <v>3.075330677582135</v>
      </c>
      <c r="G7" s="12">
        <f>'root C N data'!G7</f>
        <v>6.8347618267432093</v>
      </c>
      <c r="H7" s="36">
        <f t="shared" si="0"/>
        <v>3.9529656665287032</v>
      </c>
      <c r="I7" s="13"/>
      <c r="J7" s="31">
        <f t="shared" si="1"/>
        <v>3.687806453236131E-3</v>
      </c>
      <c r="K7" s="32">
        <f t="shared" si="2"/>
        <v>195.69136963013383</v>
      </c>
      <c r="L7" s="30">
        <f>'root shoot biomass'!C8</f>
        <v>2.0199999999999999E-2</v>
      </c>
      <c r="M7" s="13"/>
      <c r="N7" s="14"/>
      <c r="P7" s="4"/>
      <c r="Q7" s="4"/>
      <c r="R7" s="4"/>
      <c r="S7" s="4"/>
      <c r="T7" s="4"/>
      <c r="U7" s="4"/>
      <c r="V7" s="4"/>
    </row>
    <row r="8" spans="1:22" ht="15.75" x14ac:dyDescent="0.25">
      <c r="A8" s="74" t="s">
        <v>1</v>
      </c>
      <c r="B8" s="7" t="str">
        <f>'shoot C N data'!B8</f>
        <v>HPWHS21</v>
      </c>
      <c r="C8" s="12">
        <f>'root C N data'!C8</f>
        <v>35.552729517499998</v>
      </c>
      <c r="D8" s="12">
        <f>'root C N data'!D8</f>
        <v>-29.736051558996177</v>
      </c>
      <c r="E8" s="12">
        <f>'root C N data'!E8</f>
        <v>4.2311977811999997</v>
      </c>
      <c r="F8" s="12">
        <f>'root C N data'!F8</f>
        <v>2.7017321806475572</v>
      </c>
      <c r="G8" s="12">
        <f>'root C N data'!G8</f>
        <v>8.4025213086155883</v>
      </c>
      <c r="H8" s="36">
        <f t="shared" si="0"/>
        <v>3.6831546454494237</v>
      </c>
      <c r="I8" s="13"/>
      <c r="J8" s="31">
        <f t="shared" si="1"/>
        <v>3.6864329183621506E-3</v>
      </c>
      <c r="K8" s="32">
        <f t="shared" si="2"/>
        <v>155.4073690063048</v>
      </c>
      <c r="L8" s="30">
        <f>'root shoot biomass'!C9</f>
        <v>2.3699999999999999E-2</v>
      </c>
      <c r="M8" s="13"/>
      <c r="N8" s="14"/>
      <c r="P8" s="4"/>
      <c r="Q8" s="4"/>
      <c r="R8" s="4"/>
      <c r="S8" s="4"/>
      <c r="T8" s="4"/>
      <c r="U8" s="4"/>
      <c r="V8" s="4"/>
    </row>
    <row r="9" spans="1:22" ht="15.75" x14ac:dyDescent="0.25">
      <c r="A9" s="74"/>
      <c r="B9" s="7" t="str">
        <f>'shoot C N data'!B9</f>
        <v>HPWHS22</v>
      </c>
      <c r="C9" s="12">
        <f>'root C N data'!C9</f>
        <v>36.959808047499997</v>
      </c>
      <c r="D9" s="12">
        <f>'root C N data'!D9</f>
        <v>-30.163503522693066</v>
      </c>
      <c r="E9" s="12">
        <f>'root C N data'!E9</f>
        <v>2.4073898471999997</v>
      </c>
      <c r="F9" s="12">
        <f>'root C N data'!F9</f>
        <v>4.3645965961419044</v>
      </c>
      <c r="G9" s="12">
        <f>'root C N data'!G9</f>
        <v>15.352647636396496</v>
      </c>
      <c r="H9" s="36">
        <f t="shared" si="0"/>
        <v>4.8446121927424333</v>
      </c>
      <c r="I9" s="13"/>
      <c r="J9" s="31">
        <f t="shared" si="1"/>
        <v>3.6925464393857154E-3</v>
      </c>
      <c r="K9" s="32">
        <f t="shared" si="2"/>
        <v>88.566950507174283</v>
      </c>
      <c r="L9" s="30">
        <f>'root shoot biomass'!C10</f>
        <v>5.4699999999999999E-2</v>
      </c>
      <c r="M9" s="13"/>
      <c r="N9" s="14"/>
    </row>
    <row r="10" spans="1:22" ht="15.75" x14ac:dyDescent="0.25">
      <c r="A10" s="74"/>
      <c r="B10" s="7" t="str">
        <f>'shoot C N data'!B10</f>
        <v>HPWHS23</v>
      </c>
      <c r="C10" s="12">
        <f>'root C N data'!C10</f>
        <v>36.370702647500003</v>
      </c>
      <c r="D10" s="12">
        <f>'root C N data'!D10</f>
        <v>-30.584218352360335</v>
      </c>
      <c r="E10" s="12">
        <f>'root C N data'!E10</f>
        <v>3.0770863812</v>
      </c>
      <c r="F10" s="12">
        <f>'root C N data'!F10</f>
        <v>4.9911384427916454</v>
      </c>
      <c r="G10" s="12">
        <f>'root C N data'!G10</f>
        <v>11.819851034963856</v>
      </c>
      <c r="H10" s="36">
        <f t="shared" si="0"/>
        <v>4.4743699610116501</v>
      </c>
      <c r="I10" s="13"/>
      <c r="J10" s="31">
        <f t="shared" si="1"/>
        <v>3.6948499204849236E-3</v>
      </c>
      <c r="K10" s="32">
        <f t="shared" si="2"/>
        <v>113.27518888637088</v>
      </c>
      <c r="L10" s="30">
        <f>'root shoot biomass'!C11</f>
        <v>3.95E-2</v>
      </c>
      <c r="M10" s="13"/>
      <c r="N10" s="14"/>
      <c r="O10" t="s">
        <v>3</v>
      </c>
      <c r="P10" s="3"/>
      <c r="Q10" s="3"/>
      <c r="R10" s="3"/>
      <c r="S10" s="3"/>
      <c r="T10" s="3"/>
      <c r="U10" s="3"/>
      <c r="V10" s="3"/>
    </row>
    <row r="11" spans="1:22" ht="15.75" x14ac:dyDescent="0.25">
      <c r="A11" s="74"/>
      <c r="B11" s="7" t="str">
        <f>'shoot C N data'!B11</f>
        <v>HPWHS24</v>
      </c>
      <c r="C11" s="12">
        <f>'root C N data'!C11</f>
        <v>36.990127752500001</v>
      </c>
      <c r="D11" s="12">
        <f>'root C N data'!D11</f>
        <v>-30.501676276588746</v>
      </c>
      <c r="E11" s="12">
        <f>'root C N data'!E11</f>
        <v>2.7175610591999999</v>
      </c>
      <c r="F11" s="12">
        <f>'root C N data'!F11</f>
        <v>5.1101109756980181</v>
      </c>
      <c r="G11" s="12">
        <f>'root C N data'!G11</f>
        <v>13.611516704389787</v>
      </c>
      <c r="H11" s="36">
        <f t="shared" si="0"/>
        <v>4.222193072576081</v>
      </c>
      <c r="I11" s="13"/>
      <c r="J11" s="31">
        <f t="shared" si="1"/>
        <v>3.6952873230021535E-3</v>
      </c>
      <c r="K11" s="32">
        <f t="shared" si="2"/>
        <v>100.0519685444569</v>
      </c>
      <c r="L11" s="30">
        <f>'root shoot biomass'!C12</f>
        <v>4.2200000000000001E-2</v>
      </c>
      <c r="M11" s="13"/>
      <c r="N11" s="14"/>
      <c r="O11" t="str">
        <f>O5</f>
        <v>Ce-0</v>
      </c>
      <c r="P11" s="4">
        <f t="shared" ref="P11:U11" si="6">STDEV(C2:C7)/SQRT(6)</f>
        <v>0.31858135862301379</v>
      </c>
      <c r="Q11" s="4">
        <f t="shared" si="6"/>
        <v>0.27258365337215656</v>
      </c>
      <c r="R11" s="4">
        <f t="shared" si="6"/>
        <v>0.42949453125902193</v>
      </c>
      <c r="S11" s="4">
        <f t="shared" si="6"/>
        <v>0.29092911538904287</v>
      </c>
      <c r="T11" s="4">
        <f t="shared" si="6"/>
        <v>1.2966422646168747</v>
      </c>
      <c r="U11" s="4">
        <f t="shared" si="6"/>
        <v>0.1146049812154209</v>
      </c>
      <c r="V11" s="4">
        <f>STDEV(K2:K7)/SQRT(6)</f>
        <v>15.770223823011559</v>
      </c>
    </row>
    <row r="12" spans="1:22" ht="15.75" x14ac:dyDescent="0.25">
      <c r="A12" s="74"/>
      <c r="B12" s="7" t="str">
        <f>'shoot C N data'!B12</f>
        <v>HPWHS25</v>
      </c>
      <c r="C12" s="12">
        <f>'root C N data'!C12</f>
        <v>37.243133167499998</v>
      </c>
      <c r="D12" s="12">
        <f>'root C N data'!D12</f>
        <v>-30.17911242272698</v>
      </c>
      <c r="E12" s="12">
        <f>'root C N data'!E12</f>
        <v>2.5599951701999997</v>
      </c>
      <c r="F12" s="12">
        <f>'root C N data'!F12</f>
        <v>5.3086884884757009</v>
      </c>
      <c r="G12" s="12">
        <f>'root C N data'!G12</f>
        <v>14.548126340640861</v>
      </c>
      <c r="H12" s="36">
        <f t="shared" si="0"/>
        <v>3.9404628113288815</v>
      </c>
      <c r="I12" s="13"/>
      <c r="J12" s="31">
        <f t="shared" si="1"/>
        <v>3.696017393227881E-3</v>
      </c>
      <c r="K12" s="32">
        <f t="shared" si="2"/>
        <v>94.269445247102439</v>
      </c>
      <c r="L12" s="30">
        <f>'root shoot biomass'!C13</f>
        <v>4.1799999999999997E-2</v>
      </c>
      <c r="M12" s="13"/>
      <c r="N12" s="14"/>
      <c r="O12" t="str">
        <f>O6</f>
        <v>Ce-500</v>
      </c>
      <c r="P12" s="4">
        <f t="shared" ref="P12:U12" si="7">STDEV(C8:C13)/SQRT(6)</f>
        <v>0.29216363683384322</v>
      </c>
      <c r="Q12" s="4">
        <f t="shared" si="7"/>
        <v>0.19579179975507235</v>
      </c>
      <c r="R12" s="4">
        <f t="shared" si="7"/>
        <v>0.28235798265180229</v>
      </c>
      <c r="S12" s="4">
        <f t="shared" si="7"/>
        <v>0.38813535004847494</v>
      </c>
      <c r="T12" s="4">
        <f t="shared" si="7"/>
        <v>1.094005707701021</v>
      </c>
      <c r="U12" s="4">
        <f t="shared" si="7"/>
        <v>0.16544405416802935</v>
      </c>
      <c r="V12" s="4">
        <f>STDEV(K8:K13)/SQRT(6)</f>
        <v>10.343226313897423</v>
      </c>
    </row>
    <row r="13" spans="1:22" ht="15.75" x14ac:dyDescent="0.25">
      <c r="A13" s="74"/>
      <c r="B13" s="7" t="str">
        <f>'shoot C N data'!B13</f>
        <v>HPWHS26</v>
      </c>
      <c r="C13" s="12">
        <f>'root C N data'!C13</f>
        <v>37.552085057500001</v>
      </c>
      <c r="D13" s="12">
        <f>'root C N data'!D13</f>
        <v>-29.316528066118721</v>
      </c>
      <c r="E13" s="12">
        <f>'root C N data'!E13</f>
        <v>2.4559450344</v>
      </c>
      <c r="F13" s="12">
        <f>'root C N data'!F13</f>
        <v>4.5032640921055833</v>
      </c>
      <c r="G13" s="12">
        <f>'root C N data'!G13</f>
        <v>15.290279111101592</v>
      </c>
      <c r="H13" s="36">
        <f t="shared" si="0"/>
        <v>4.2020053273682878</v>
      </c>
      <c r="I13" s="13"/>
      <c r="J13" s="31">
        <f t="shared" si="1"/>
        <v>3.6930562504346267E-3</v>
      </c>
      <c r="K13" s="32">
        <f t="shared" si="2"/>
        <v>90.365705964909409</v>
      </c>
      <c r="L13" s="30">
        <f>'root shoot biomass'!C14</f>
        <v>4.65E-2</v>
      </c>
      <c r="M13" s="13"/>
      <c r="N13" s="14"/>
      <c r="P13" s="4"/>
      <c r="Q13" s="4"/>
      <c r="R13" s="4"/>
      <c r="S13" s="4"/>
      <c r="T13" s="4"/>
    </row>
    <row r="14" spans="1:22" ht="15.75" x14ac:dyDescent="0.25">
      <c r="A14" s="14"/>
      <c r="B14" s="14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4"/>
      <c r="P14" s="4"/>
      <c r="Q14" s="4"/>
      <c r="R14" s="4"/>
      <c r="S14" s="4"/>
      <c r="T14" s="4"/>
    </row>
    <row r="15" spans="1:22" ht="15.75" x14ac:dyDescent="0.25">
      <c r="A15" s="14"/>
      <c r="B15" s="14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4"/>
      <c r="O15" s="14"/>
      <c r="P15" s="3"/>
      <c r="T15" s="4"/>
      <c r="U15" s="4"/>
    </row>
    <row r="16" spans="1:22" ht="15.75" x14ac:dyDescent="0.25">
      <c r="A16" s="14"/>
      <c r="B16" s="14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4"/>
      <c r="O16" s="14"/>
      <c r="P16" s="3"/>
      <c r="T16" s="4"/>
      <c r="U16" s="4"/>
    </row>
    <row r="17" spans="1:21" ht="15.75" x14ac:dyDescent="0.25">
      <c r="A17" s="14"/>
      <c r="B17" s="14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4"/>
      <c r="O17" s="14"/>
      <c r="P17" s="3"/>
      <c r="T17" s="4"/>
      <c r="U17" s="4"/>
    </row>
    <row r="18" spans="1:21" ht="15.75" x14ac:dyDescent="0.25">
      <c r="A18" s="14"/>
      <c r="B18" s="14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4"/>
      <c r="O18" s="14"/>
      <c r="P18" s="3"/>
      <c r="T18" s="4"/>
      <c r="U18" s="4"/>
    </row>
    <row r="19" spans="1:21" ht="15.75" x14ac:dyDescent="0.25">
      <c r="A19" s="14"/>
      <c r="B19" s="14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4"/>
      <c r="O19" s="14"/>
      <c r="P19" s="3"/>
      <c r="T19" s="4"/>
      <c r="U19" s="9"/>
    </row>
    <row r="20" spans="1:21" ht="15.75" x14ac:dyDescent="0.25">
      <c r="A20" s="14"/>
      <c r="B20" s="14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4"/>
      <c r="O20" s="14"/>
      <c r="P20" s="3"/>
      <c r="R20" s="4"/>
      <c r="S20" s="4"/>
      <c r="T20" s="4"/>
      <c r="U20" s="4"/>
    </row>
    <row r="21" spans="1:21" ht="15.75" x14ac:dyDescent="0.25">
      <c r="A21" s="14"/>
      <c r="B21" s="14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4"/>
      <c r="O21" s="14"/>
      <c r="P21" s="3"/>
      <c r="T21" s="4"/>
      <c r="U21" s="4"/>
    </row>
    <row r="22" spans="1:21" ht="15.75" x14ac:dyDescent="0.25">
      <c r="A22" s="14"/>
      <c r="B22" s="14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4"/>
      <c r="O22" s="14"/>
      <c r="P22" s="3"/>
      <c r="R22" s="4"/>
      <c r="S22" s="4"/>
      <c r="T22" s="4"/>
      <c r="U22" s="4"/>
    </row>
    <row r="23" spans="1:21" ht="15.75" x14ac:dyDescent="0.25">
      <c r="A23" s="14"/>
      <c r="B23" s="14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4"/>
      <c r="O23" s="14"/>
      <c r="P23" s="3"/>
      <c r="Q23" s="6"/>
      <c r="R23" s="5"/>
      <c r="S23" s="5"/>
      <c r="T23" s="5"/>
      <c r="U23" s="5"/>
    </row>
    <row r="24" spans="1:21" ht="15.75" x14ac:dyDescent="0.25">
      <c r="A24" s="14"/>
      <c r="B24" s="14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4"/>
      <c r="O24" s="14"/>
      <c r="P24" s="3"/>
      <c r="Q24" s="6"/>
      <c r="R24" s="9"/>
      <c r="S24" s="5"/>
      <c r="T24" s="5"/>
      <c r="U24" s="5"/>
    </row>
    <row r="25" spans="1:21" ht="15.75" x14ac:dyDescent="0.25">
      <c r="A25" s="14"/>
      <c r="B25" s="14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4"/>
      <c r="O25" s="14"/>
      <c r="P25" s="3"/>
      <c r="Q25" s="6"/>
      <c r="S25" s="5"/>
      <c r="T25" s="5"/>
      <c r="U25" s="5"/>
    </row>
    <row r="26" spans="1:21" x14ac:dyDescent="0.25"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1:21" x14ac:dyDescent="0.25"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</row>
    <row r="28" spans="1:21" x14ac:dyDescent="0.25"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</row>
    <row r="58" spans="40:40" x14ac:dyDescent="0.25">
      <c r="AN58" s="9"/>
    </row>
    <row r="64" spans="40:40" x14ac:dyDescent="0.25">
      <c r="AN64" s="9"/>
    </row>
    <row r="65" spans="21:21" x14ac:dyDescent="0.25">
      <c r="U65" s="9"/>
    </row>
    <row r="106" spans="22:22" x14ac:dyDescent="0.25">
      <c r="V106" s="9"/>
    </row>
  </sheetData>
  <protectedRanges>
    <protectedRange password="94AB" sqref="O2 O15:O25 A14:N25 B2:G13 M2:N13" name="Sample IDs_1_1"/>
    <protectedRange password="94AB" sqref="I2:I13" name="Sample IDs_1_1_1"/>
    <protectedRange password="94AB" sqref="L2:L13" name="Sample IDs_1_1_1_1"/>
    <protectedRange password="94AB" sqref="H2:H13" name="Sample IDs_1_1_2"/>
  </protectedRanges>
  <mergeCells count="2">
    <mergeCell ref="A2:A7"/>
    <mergeCell ref="A8:A13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6"/>
  <sheetViews>
    <sheetView topLeftCell="A34" zoomScale="61" zoomScaleNormal="40" workbookViewId="0">
      <selection activeCell="V106" sqref="V106"/>
    </sheetView>
  </sheetViews>
  <sheetFormatPr defaultRowHeight="15" x14ac:dyDescent="0.25"/>
  <cols>
    <col min="1" max="1" width="19.5703125" bestFit="1" customWidth="1"/>
    <col min="10" max="10" width="11.7109375" bestFit="1" customWidth="1"/>
    <col min="11" max="11" width="11.5703125" bestFit="1" customWidth="1"/>
    <col min="12" max="12" width="20.7109375" bestFit="1" customWidth="1"/>
    <col min="15" max="15" width="9.85546875" bestFit="1" customWidth="1"/>
  </cols>
  <sheetData>
    <row r="1" spans="1:22" x14ac:dyDescent="0.25">
      <c r="A1" s="1"/>
      <c r="B1" s="1"/>
      <c r="C1" s="11" t="s">
        <v>4</v>
      </c>
      <c r="D1" s="11" t="s">
        <v>5</v>
      </c>
      <c r="E1" s="11" t="s">
        <v>6</v>
      </c>
      <c r="F1" s="11" t="s">
        <v>7</v>
      </c>
      <c r="G1" s="11" t="s">
        <v>8</v>
      </c>
      <c r="H1" s="11" t="s">
        <v>56</v>
      </c>
      <c r="I1" s="2"/>
      <c r="J1" s="2" t="s">
        <v>57</v>
      </c>
      <c r="K1" s="2" t="s">
        <v>58</v>
      </c>
      <c r="L1" s="2" t="s">
        <v>59</v>
      </c>
      <c r="M1" s="2"/>
      <c r="N1" s="2"/>
      <c r="O1" s="2"/>
      <c r="P1" s="2"/>
    </row>
    <row r="2" spans="1:22" ht="15.75" x14ac:dyDescent="0.25">
      <c r="A2" s="74" t="s">
        <v>0</v>
      </c>
      <c r="B2" s="7" t="str">
        <f>'shoot C N data'!B2</f>
        <v>HPWHS11</v>
      </c>
      <c r="C2" s="12">
        <f>'shoot C N data'!C2</f>
        <v>39.707471805400004</v>
      </c>
      <c r="D2" s="12">
        <f>'shoot C N data'!D2</f>
        <v>-31.368938510949398</v>
      </c>
      <c r="E2" s="12">
        <f>'shoot C N data'!E2</f>
        <v>3.7852487990000001</v>
      </c>
      <c r="F2" s="12">
        <f>'shoot C N data'!F2</f>
        <v>3.2826720877673381</v>
      </c>
      <c r="G2" s="12">
        <f>'shoot C N data'!G2</f>
        <v>10.490055981495869</v>
      </c>
      <c r="H2" s="36">
        <f t="shared" ref="H2:H13" si="0">K2*L2</f>
        <v>9.9045175964606678</v>
      </c>
      <c r="I2" s="13"/>
      <c r="J2" s="31">
        <f>0.0036765*(F2/1000+1)</f>
        <v>3.6885687439306772E-3</v>
      </c>
      <c r="K2" s="32">
        <f>E2/(100*(1+1/J2))*1000000</f>
        <v>139.10839320871725</v>
      </c>
      <c r="L2" s="30">
        <f>'root shoot biomass'!F3</f>
        <v>7.1199999999999999E-2</v>
      </c>
      <c r="M2" s="13"/>
      <c r="N2" s="14"/>
      <c r="O2" s="14"/>
      <c r="P2" s="3"/>
    </row>
    <row r="3" spans="1:22" ht="15.75" x14ac:dyDescent="0.25">
      <c r="A3" s="74"/>
      <c r="B3" s="7" t="str">
        <f>'shoot C N data'!B3</f>
        <v>HPWHS12</v>
      </c>
      <c r="C3" s="12">
        <f>'shoot C N data'!C3</f>
        <v>39.989515341900002</v>
      </c>
      <c r="D3" s="12">
        <f>'shoot C N data'!D3</f>
        <v>-30.303427203933275</v>
      </c>
      <c r="E3" s="12">
        <f>'shoot C N data'!E3</f>
        <v>2.793718105</v>
      </c>
      <c r="F3" s="12">
        <f>'shoot C N data'!F3</f>
        <v>2.9839418221095211</v>
      </c>
      <c r="G3" s="12">
        <f>'shoot C N data'!G3</f>
        <v>14.314083897845521</v>
      </c>
      <c r="H3" s="36">
        <f t="shared" si="0"/>
        <v>10.766836496685389</v>
      </c>
      <c r="I3" s="13"/>
      <c r="J3" s="31">
        <f t="shared" ref="J3:J13" si="1">0.0036765*(F3/1000+1)</f>
        <v>3.687470462108986E-3</v>
      </c>
      <c r="K3" s="32">
        <f t="shared" ref="K3:K13" si="2">E3/(100*(1+1/J3))*1000000</f>
        <v>102.6390514459999</v>
      </c>
      <c r="L3" s="30">
        <f>'root shoot biomass'!F4</f>
        <v>0.10489999999999999</v>
      </c>
      <c r="M3" s="13"/>
      <c r="N3" s="14"/>
      <c r="O3" t="s">
        <v>2</v>
      </c>
    </row>
    <row r="4" spans="1:22" ht="15.75" x14ac:dyDescent="0.25">
      <c r="A4" s="74"/>
      <c r="B4" s="7" t="str">
        <f>'shoot C N data'!B4</f>
        <v>HPWHS13</v>
      </c>
      <c r="C4" s="12">
        <f>'shoot C N data'!C4</f>
        <v>40.473067970300001</v>
      </c>
      <c r="D4" s="12">
        <f>'shoot C N data'!D4</f>
        <v>-30.079801295611389</v>
      </c>
      <c r="E4" s="12">
        <f>'shoot C N data'!E4</f>
        <v>2.694981394</v>
      </c>
      <c r="F4" s="12">
        <f>'shoot C N data'!F4</f>
        <v>3.2892585485630925</v>
      </c>
      <c r="G4" s="12">
        <f>'shoot C N data'!G4</f>
        <v>15.017939663853575</v>
      </c>
      <c r="H4" s="36">
        <f t="shared" si="0"/>
        <v>11.122368300833708</v>
      </c>
      <c r="I4" s="13"/>
      <c r="J4" s="31">
        <f t="shared" si="1"/>
        <v>3.6885929590537922E-3</v>
      </c>
      <c r="K4" s="32">
        <f t="shared" si="2"/>
        <v>99.041569909472031</v>
      </c>
      <c r="L4" s="30">
        <f>'root shoot biomass'!F5</f>
        <v>0.1123</v>
      </c>
      <c r="M4" s="13"/>
      <c r="N4" s="14"/>
      <c r="P4" s="2" t="str">
        <f t="shared" ref="P4:U4" si="3">C1</f>
        <v>%C</v>
      </c>
      <c r="Q4" s="2" t="str">
        <f t="shared" si="3"/>
        <v>δ13C</v>
      </c>
      <c r="R4" s="2" t="str">
        <f t="shared" si="3"/>
        <v>%N</v>
      </c>
      <c r="S4" s="2" t="str">
        <f t="shared" si="3"/>
        <v>δ15N</v>
      </c>
      <c r="T4" s="2" t="str">
        <f t="shared" si="3"/>
        <v>C/N</v>
      </c>
      <c r="U4" s="2" t="str">
        <f t="shared" si="3"/>
        <v>ug N15</v>
      </c>
      <c r="V4" s="22" t="s">
        <v>60</v>
      </c>
    </row>
    <row r="5" spans="1:22" ht="15.75" x14ac:dyDescent="0.25">
      <c r="A5" s="74"/>
      <c r="B5" s="7" t="str">
        <f>'shoot C N data'!B5</f>
        <v>HPWHS14</v>
      </c>
      <c r="C5" s="12">
        <f>'shoot C N data'!C5</f>
        <v>39.584110632000005</v>
      </c>
      <c r="D5" s="12">
        <f>'shoot C N data'!D5</f>
        <v>-31.51115185882038</v>
      </c>
      <c r="E5" s="12">
        <f>'shoot C N data'!E5</f>
        <v>2.6520424010000001</v>
      </c>
      <c r="F5" s="12">
        <f>'shoot C N data'!F5</f>
        <v>4.0381306145736779</v>
      </c>
      <c r="G5" s="12">
        <f>'shoot C N data'!G5</f>
        <v>14.925896590896928</v>
      </c>
      <c r="H5" s="36">
        <f t="shared" si="0"/>
        <v>10.12423958305169</v>
      </c>
      <c r="I5" s="13"/>
      <c r="J5" s="31">
        <f t="shared" si="1"/>
        <v>3.6913461872044801E-3</v>
      </c>
      <c r="K5" s="32">
        <f t="shared" si="2"/>
        <v>97.53602681167331</v>
      </c>
      <c r="L5" s="30">
        <f>'root shoot biomass'!F6</f>
        <v>0.1038</v>
      </c>
      <c r="M5" s="13"/>
      <c r="N5" s="14"/>
      <c r="O5" t="s">
        <v>53</v>
      </c>
      <c r="P5" s="4">
        <f t="shared" ref="P5:U5" si="4">AVERAGE(C2:C7)</f>
        <v>39.710278965645891</v>
      </c>
      <c r="Q5" s="4">
        <f t="shared" si="4"/>
        <v>-30.811695219524591</v>
      </c>
      <c r="R5" s="4">
        <f t="shared" si="4"/>
        <v>3.3254815528980473</v>
      </c>
      <c r="S5" s="4">
        <f t="shared" si="4"/>
        <v>3.428742716703193</v>
      </c>
      <c r="T5" s="4">
        <f t="shared" si="4"/>
        <v>12.40045480088928</v>
      </c>
      <c r="U5" s="4">
        <f t="shared" si="4"/>
        <v>9.7553892217852578</v>
      </c>
      <c r="V5" s="4">
        <f>AVERAGE(K2:K7)</f>
        <v>122.22916753548706</v>
      </c>
    </row>
    <row r="6" spans="1:22" ht="15.75" x14ac:dyDescent="0.25">
      <c r="A6" s="74"/>
      <c r="B6" s="7" t="str">
        <f>'shoot C N data'!B6</f>
        <v>HPWHS15</v>
      </c>
      <c r="C6" s="12">
        <f>'shoot C N data'!C6</f>
        <v>39.585812187874431</v>
      </c>
      <c r="D6" s="12">
        <f>'shoot C N data'!D6</f>
        <v>-31.279942525713714</v>
      </c>
      <c r="E6" s="12">
        <f>'shoot C N data'!E6</f>
        <v>3.7527972931606248</v>
      </c>
      <c r="F6" s="12">
        <f>'shoot C N data'!F6</f>
        <v>3.4960166436938986</v>
      </c>
      <c r="G6" s="12">
        <f>'shoot C N data'!G6</f>
        <v>10.54834809756939</v>
      </c>
      <c r="H6" s="36">
        <f t="shared" si="0"/>
        <v>8.6491524778125672</v>
      </c>
      <c r="I6" s="13"/>
      <c r="J6" s="31">
        <f t="shared" si="1"/>
        <v>3.689353105190541E-3</v>
      </c>
      <c r="K6" s="32">
        <f t="shared" si="2"/>
        <v>137.94501559509675</v>
      </c>
      <c r="L6" s="30">
        <f>'root shoot biomass'!F7</f>
        <v>6.2700000000000006E-2</v>
      </c>
      <c r="M6" s="13"/>
      <c r="N6" s="14"/>
      <c r="O6" t="s">
        <v>54</v>
      </c>
      <c r="P6" s="4">
        <f t="shared" ref="P6:U6" si="5">AVERAGE(C8:C13)</f>
        <v>39.735624862916666</v>
      </c>
      <c r="Q6" s="4">
        <f t="shared" si="5"/>
        <v>-30.840477923248191</v>
      </c>
      <c r="R6" s="4">
        <f t="shared" si="5"/>
        <v>3.1569446181000003</v>
      </c>
      <c r="S6" s="4">
        <f t="shared" si="5"/>
        <v>3.4084010851543076</v>
      </c>
      <c r="T6" s="4">
        <f t="shared" si="5"/>
        <v>12.925556827903195</v>
      </c>
      <c r="U6" s="4">
        <f t="shared" si="5"/>
        <v>9.8351442865453116</v>
      </c>
      <c r="V6" s="4">
        <f>AVERAGE(K8:K13)</f>
        <v>116.02635571276902</v>
      </c>
    </row>
    <row r="7" spans="1:22" ht="15.75" x14ac:dyDescent="0.25">
      <c r="A7" s="74"/>
      <c r="B7" s="7" t="str">
        <f>'shoot C N data'!B7</f>
        <v>HPWHS16</v>
      </c>
      <c r="C7" s="12">
        <f>'shoot C N data'!C7</f>
        <v>38.921695856400909</v>
      </c>
      <c r="D7" s="12">
        <f>'shoot C N data'!D7</f>
        <v>-30.326909922119381</v>
      </c>
      <c r="E7" s="12">
        <f>'shoot C N data'!E7</f>
        <v>4.2741013252276563</v>
      </c>
      <c r="F7" s="12">
        <f>'shoot C N data'!F7</f>
        <v>3.4824365835116327</v>
      </c>
      <c r="G7" s="12">
        <f>'shoot C N data'!G7</f>
        <v>9.1064045736743928</v>
      </c>
      <c r="H7" s="36">
        <f t="shared" si="0"/>
        <v>7.9652208758675327</v>
      </c>
      <c r="I7" s="13"/>
      <c r="J7" s="31">
        <f t="shared" si="1"/>
        <v>3.6893031780992802E-3</v>
      </c>
      <c r="K7" s="32">
        <f t="shared" si="2"/>
        <v>157.10494824196317</v>
      </c>
      <c r="L7" s="30">
        <f>'root shoot biomass'!F8</f>
        <v>5.0700000000000002E-2</v>
      </c>
      <c r="M7" s="13"/>
      <c r="N7" s="14"/>
      <c r="P7" s="4"/>
      <c r="Q7" s="4"/>
      <c r="R7" s="4"/>
      <c r="S7" s="4"/>
      <c r="T7" s="4"/>
      <c r="U7" s="4"/>
      <c r="V7" s="4"/>
    </row>
    <row r="8" spans="1:22" ht="15.75" x14ac:dyDescent="0.25">
      <c r="A8" s="74" t="s">
        <v>1</v>
      </c>
      <c r="B8" s="7" t="str">
        <f>'shoot C N data'!B8</f>
        <v>HPWHS21</v>
      </c>
      <c r="C8" s="12">
        <f>'shoot C N data'!C8</f>
        <v>39.054349164999998</v>
      </c>
      <c r="D8" s="12">
        <f>'shoot C N data'!D8</f>
        <v>-30.669310076380921</v>
      </c>
      <c r="E8" s="12">
        <f>'shoot C N data'!E8</f>
        <v>4.1743132703999999</v>
      </c>
      <c r="F8" s="12">
        <f>'shoot C N data'!F8</f>
        <v>2.6526436940430465</v>
      </c>
      <c r="G8" s="12">
        <f>'shoot C N data'!G8</f>
        <v>9.3558740408713135</v>
      </c>
      <c r="H8" s="36">
        <f t="shared" si="0"/>
        <v>7.0676178975001269</v>
      </c>
      <c r="I8" s="13"/>
      <c r="J8" s="31">
        <f t="shared" si="1"/>
        <v>3.6862524445411492E-3</v>
      </c>
      <c r="K8" s="32">
        <f t="shared" si="2"/>
        <v>153.31058345987259</v>
      </c>
      <c r="L8" s="30">
        <f>'root shoot biomass'!F9</f>
        <v>4.6100000000000002E-2</v>
      </c>
      <c r="M8" s="13"/>
      <c r="N8" s="14"/>
      <c r="P8" s="4"/>
      <c r="Q8" s="4"/>
      <c r="R8" s="4"/>
      <c r="S8" s="4"/>
      <c r="T8" s="4"/>
      <c r="U8" s="4"/>
      <c r="V8" s="4"/>
    </row>
    <row r="9" spans="1:22" ht="15.75" x14ac:dyDescent="0.25">
      <c r="A9" s="74"/>
      <c r="B9" s="7" t="str">
        <f>'shoot C N data'!B9</f>
        <v>HPWHS22</v>
      </c>
      <c r="C9" s="12">
        <f>'shoot C N data'!C9</f>
        <v>39.960447312500008</v>
      </c>
      <c r="D9" s="12">
        <f>'shoot C N data'!D9</f>
        <v>-30.972059027634149</v>
      </c>
      <c r="E9" s="12">
        <f>'shoot C N data'!E9</f>
        <v>2.5847094545999996</v>
      </c>
      <c r="F9" s="12">
        <f>'shoot C N data'!F9</f>
        <v>3.6033166370585454</v>
      </c>
      <c r="G9" s="12">
        <f>'shoot C N data'!G9</f>
        <v>15.46032465714184</v>
      </c>
      <c r="H9" s="36">
        <f t="shared" si="0"/>
        <v>10.300022747346842</v>
      </c>
      <c r="I9" s="13"/>
      <c r="J9" s="31">
        <f t="shared" si="1"/>
        <v>3.689747593616146E-3</v>
      </c>
      <c r="K9" s="32">
        <f t="shared" si="2"/>
        <v>95.018660030874941</v>
      </c>
      <c r="L9" s="30">
        <f>'root shoot biomass'!F10</f>
        <v>0.1084</v>
      </c>
      <c r="M9" s="13"/>
      <c r="N9" s="14"/>
    </row>
    <row r="10" spans="1:22" ht="15.75" x14ac:dyDescent="0.25">
      <c r="A10" s="74"/>
      <c r="B10" s="7" t="str">
        <f>'shoot C N data'!B10</f>
        <v>HPWHS23</v>
      </c>
      <c r="C10" s="12">
        <f>'shoot C N data'!C10</f>
        <v>39.816346602500005</v>
      </c>
      <c r="D10" s="12">
        <f>'shoot C N data'!D10</f>
        <v>-31.205397181439047</v>
      </c>
      <c r="E10" s="12">
        <f>'shoot C N data'!E10</f>
        <v>3.3796718513999999</v>
      </c>
      <c r="F10" s="12">
        <f>'shoot C N data'!F10</f>
        <v>3.4602566497049065</v>
      </c>
      <c r="G10" s="12">
        <f>'shoot C N data'!G10</f>
        <v>11.781127977263955</v>
      </c>
      <c r="H10" s="36">
        <f t="shared" si="0"/>
        <v>9.3665869004294731</v>
      </c>
      <c r="I10" s="13"/>
      <c r="J10" s="31">
        <f t="shared" si="1"/>
        <v>3.68922163357264E-3</v>
      </c>
      <c r="K10" s="32">
        <f t="shared" si="2"/>
        <v>124.22529045662432</v>
      </c>
      <c r="L10" s="30">
        <f>'root shoot biomass'!F11</f>
        <v>7.5399999999999995E-2</v>
      </c>
      <c r="M10" s="13"/>
      <c r="N10" s="14"/>
      <c r="O10" t="s">
        <v>3</v>
      </c>
      <c r="P10" s="3"/>
      <c r="Q10" s="3"/>
      <c r="R10" s="3"/>
      <c r="S10" s="3"/>
      <c r="T10" s="3"/>
      <c r="U10" s="3"/>
      <c r="V10" s="3"/>
    </row>
    <row r="11" spans="1:22" ht="15.75" x14ac:dyDescent="0.25">
      <c r="A11" s="74"/>
      <c r="B11" s="7" t="str">
        <f>'shoot C N data'!B11</f>
        <v>HPWHS24</v>
      </c>
      <c r="C11" s="12">
        <f>'shoot C N data'!C11</f>
        <v>39.785184627500001</v>
      </c>
      <c r="D11" s="12">
        <f>'shoot C N data'!D11</f>
        <v>-31.180298936230749</v>
      </c>
      <c r="E11" s="12">
        <f>'shoot C N data'!E11</f>
        <v>3.1192723223999996</v>
      </c>
      <c r="F11" s="12">
        <f>'shoot C N data'!F11</f>
        <v>3.0427577630897957</v>
      </c>
      <c r="G11" s="12">
        <f>'shoot C N data'!G11</f>
        <v>12.754636503455036</v>
      </c>
      <c r="H11" s="36">
        <f t="shared" si="0"/>
        <v>11.60962408499061</v>
      </c>
      <c r="I11" s="13"/>
      <c r="J11" s="31">
        <f t="shared" si="1"/>
        <v>3.6876866989159996E-3</v>
      </c>
      <c r="K11" s="32">
        <f t="shared" si="2"/>
        <v>114.606358193392</v>
      </c>
      <c r="L11" s="30">
        <f>'root shoot biomass'!F12</f>
        <v>0.1013</v>
      </c>
      <c r="M11" s="13"/>
      <c r="N11" s="14"/>
      <c r="O11" t="str">
        <f>O5</f>
        <v>Ce-0</v>
      </c>
      <c r="P11" s="4">
        <f t="shared" ref="P11:U11" si="6">STDEV(C2:C7)/SQRT(6)</f>
        <v>0.20921294151841674</v>
      </c>
      <c r="Q11" s="4">
        <f t="shared" si="6"/>
        <v>0.26128127193765338</v>
      </c>
      <c r="R11" s="4">
        <f t="shared" si="6"/>
        <v>0.28446952040122164</v>
      </c>
      <c r="S11" s="4">
        <f t="shared" si="6"/>
        <v>0.14345762676221213</v>
      </c>
      <c r="T11" s="4">
        <f t="shared" si="6"/>
        <v>1.0773694716347808</v>
      </c>
      <c r="U11" s="4">
        <f t="shared" si="6"/>
        <v>0.49927980445304121</v>
      </c>
      <c r="V11" s="4">
        <f>STDEV(K2:K7)/SQRT(6)</f>
        <v>10.455309257849857</v>
      </c>
    </row>
    <row r="12" spans="1:22" ht="15.75" x14ac:dyDescent="0.25">
      <c r="A12" s="74"/>
      <c r="B12" s="7" t="str">
        <f>'shoot C N data'!B12</f>
        <v>HPWHS25</v>
      </c>
      <c r="C12" s="12">
        <f>'shoot C N data'!C12</f>
        <v>39.749046610000001</v>
      </c>
      <c r="D12" s="12">
        <f>'shoot C N data'!D12</f>
        <v>-30.843618445764303</v>
      </c>
      <c r="E12" s="12">
        <f>'shoot C N data'!E12</f>
        <v>3.0235263552</v>
      </c>
      <c r="F12" s="12">
        <f>'shoot C N data'!F12</f>
        <v>4.1244346448940954</v>
      </c>
      <c r="G12" s="12">
        <f>'shoot C N data'!G12</f>
        <v>13.146585126217854</v>
      </c>
      <c r="H12" s="36">
        <f t="shared" si="0"/>
        <v>9.0300795577540232</v>
      </c>
      <c r="I12" s="13"/>
      <c r="J12" s="31">
        <f t="shared" si="1"/>
        <v>3.6916634839719532E-3</v>
      </c>
      <c r="K12" s="32">
        <f t="shared" si="2"/>
        <v>111.20787632702</v>
      </c>
      <c r="L12" s="30">
        <f>'root shoot biomass'!F13</f>
        <v>8.1199999999999994E-2</v>
      </c>
      <c r="M12" s="13"/>
      <c r="N12" s="14"/>
      <c r="O12" t="str">
        <f>O6</f>
        <v>Ce-500</v>
      </c>
      <c r="P12" s="4">
        <f t="shared" ref="P12:U12" si="7">STDEV(C8:C13)/SQRT(6)</f>
        <v>0.14394982735729026</v>
      </c>
      <c r="Q12" s="4">
        <f t="shared" si="7"/>
        <v>0.15725597036441208</v>
      </c>
      <c r="R12" s="4">
        <f t="shared" si="7"/>
        <v>0.23650931676958106</v>
      </c>
      <c r="S12" s="4">
        <f t="shared" si="7"/>
        <v>0.20683343594612449</v>
      </c>
      <c r="T12" s="4">
        <f t="shared" si="7"/>
        <v>0.91449645611697705</v>
      </c>
      <c r="U12" s="4">
        <f t="shared" si="7"/>
        <v>0.71035709752237719</v>
      </c>
      <c r="V12" s="4">
        <f>STDEV(K8:K13)/SQRT(6)</f>
        <v>8.67271849882769</v>
      </c>
    </row>
    <row r="13" spans="1:22" ht="15.75" x14ac:dyDescent="0.25">
      <c r="A13" s="74"/>
      <c r="B13" s="7" t="str">
        <f>'shoot C N data'!B13</f>
        <v>HPWHS26</v>
      </c>
      <c r="C13" s="12">
        <f>'shoot C N data'!C13</f>
        <v>40.048374860000003</v>
      </c>
      <c r="D13" s="12">
        <f>'shoot C N data'!D13</f>
        <v>-30.172183872040005</v>
      </c>
      <c r="E13" s="12">
        <f>'shoot C N data'!E13</f>
        <v>2.6601744545999999</v>
      </c>
      <c r="F13" s="12">
        <f>'shoot C N data'!F13</f>
        <v>3.5669971221354526</v>
      </c>
      <c r="G13" s="12">
        <f>'shoot C N data'!G13</f>
        <v>15.054792662469168</v>
      </c>
      <c r="H13" s="36">
        <f t="shared" si="0"/>
        <v>11.636934531250793</v>
      </c>
      <c r="I13" s="13"/>
      <c r="J13" s="31">
        <f t="shared" si="1"/>
        <v>3.689614064919531E-3</v>
      </c>
      <c r="K13" s="32">
        <f t="shared" si="2"/>
        <v>97.789365808830198</v>
      </c>
      <c r="L13" s="30">
        <f>'root shoot biomass'!F14</f>
        <v>0.11899999999999999</v>
      </c>
      <c r="M13" s="13"/>
      <c r="N13" s="14"/>
      <c r="P13" s="4"/>
      <c r="Q13" s="4"/>
      <c r="R13" s="4"/>
      <c r="S13" s="4"/>
      <c r="T13" s="4"/>
    </row>
    <row r="14" spans="1:22" ht="15.75" x14ac:dyDescent="0.25">
      <c r="A14" s="14"/>
      <c r="B14" s="14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4"/>
      <c r="P14" s="4"/>
      <c r="Q14" s="4"/>
      <c r="R14" s="4"/>
      <c r="S14" s="4"/>
      <c r="T14" s="4"/>
    </row>
    <row r="15" spans="1:22" ht="15.75" x14ac:dyDescent="0.25">
      <c r="A15" s="14"/>
      <c r="B15" s="14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4"/>
      <c r="O15" s="14"/>
      <c r="P15" s="3"/>
      <c r="T15" s="4"/>
      <c r="U15" s="4"/>
    </row>
    <row r="16" spans="1:22" ht="15.75" x14ac:dyDescent="0.25">
      <c r="A16" s="14"/>
      <c r="B16" s="14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4"/>
      <c r="O16" s="14"/>
      <c r="P16" s="3"/>
      <c r="T16" s="4"/>
      <c r="U16" s="4"/>
    </row>
    <row r="17" spans="1:21" ht="15.75" x14ac:dyDescent="0.25">
      <c r="A17" s="14"/>
      <c r="B17" s="14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4"/>
      <c r="O17" s="14"/>
      <c r="P17" s="3"/>
      <c r="T17" s="4"/>
      <c r="U17" s="4"/>
    </row>
    <row r="18" spans="1:21" ht="15.75" x14ac:dyDescent="0.25">
      <c r="A18" s="14"/>
      <c r="B18" s="14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4"/>
      <c r="O18" s="14"/>
      <c r="P18" s="3"/>
      <c r="T18" s="4"/>
      <c r="U18" s="4"/>
    </row>
    <row r="19" spans="1:21" ht="15.75" x14ac:dyDescent="0.25">
      <c r="A19" s="14"/>
      <c r="B19" s="14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4"/>
      <c r="O19" s="14"/>
      <c r="P19" s="3"/>
      <c r="T19" s="4"/>
      <c r="U19" s="9"/>
    </row>
    <row r="20" spans="1:21" ht="15.75" x14ac:dyDescent="0.25">
      <c r="A20" s="14"/>
      <c r="B20" s="14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4"/>
      <c r="O20" s="14"/>
      <c r="P20" s="3"/>
      <c r="R20" s="4"/>
      <c r="S20" s="4"/>
      <c r="T20" s="4"/>
      <c r="U20" s="4"/>
    </row>
    <row r="21" spans="1:21" ht="15.75" x14ac:dyDescent="0.25">
      <c r="A21" s="14"/>
      <c r="B21" s="14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4"/>
      <c r="O21" s="14"/>
      <c r="P21" s="3"/>
      <c r="T21" s="4"/>
      <c r="U21" s="4"/>
    </row>
    <row r="22" spans="1:21" ht="15.75" x14ac:dyDescent="0.25">
      <c r="A22" s="14"/>
      <c r="B22" s="14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4"/>
      <c r="O22" s="14"/>
      <c r="P22" s="3"/>
      <c r="R22" s="4"/>
      <c r="S22" s="4"/>
      <c r="T22" s="4"/>
      <c r="U22" s="4"/>
    </row>
    <row r="23" spans="1:21" ht="15.75" x14ac:dyDescent="0.25">
      <c r="A23" s="14"/>
      <c r="B23" s="14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4"/>
      <c r="O23" s="14"/>
      <c r="P23" s="3"/>
      <c r="Q23" s="6"/>
      <c r="R23" s="5"/>
      <c r="S23" s="5"/>
      <c r="T23" s="5"/>
      <c r="U23" s="5"/>
    </row>
    <row r="24" spans="1:21" ht="15.75" x14ac:dyDescent="0.25">
      <c r="A24" s="14"/>
      <c r="B24" s="14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4"/>
      <c r="O24" s="14"/>
      <c r="P24" s="3"/>
      <c r="Q24" s="6"/>
      <c r="R24" s="9"/>
      <c r="S24" s="5"/>
      <c r="T24" s="5"/>
      <c r="U24" s="5"/>
    </row>
    <row r="25" spans="1:21" ht="15.75" x14ac:dyDescent="0.25">
      <c r="A25" s="14"/>
      <c r="B25" s="14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4"/>
      <c r="O25" s="14"/>
      <c r="P25" s="3"/>
      <c r="Q25" s="6"/>
      <c r="S25" s="5"/>
      <c r="T25" s="5"/>
      <c r="U25" s="5"/>
    </row>
    <row r="26" spans="1:21" x14ac:dyDescent="0.25"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1:21" x14ac:dyDescent="0.25"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</row>
    <row r="28" spans="1:21" x14ac:dyDescent="0.25"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</row>
    <row r="58" spans="40:40" x14ac:dyDescent="0.25">
      <c r="AN58" s="9"/>
    </row>
    <row r="64" spans="40:40" x14ac:dyDescent="0.25">
      <c r="AN64" s="9"/>
    </row>
    <row r="65" spans="21:21" x14ac:dyDescent="0.25">
      <c r="U65" s="9"/>
    </row>
    <row r="106" spans="22:22" x14ac:dyDescent="0.25">
      <c r="V106" s="9"/>
    </row>
  </sheetData>
  <protectedRanges>
    <protectedRange password="94AB" sqref="O2 O15:O25 A14:N25 B2:G13 M2:N13" name="Sample IDs_1_1"/>
    <protectedRange password="94AB" sqref="I2:I13" name="Sample IDs_1_1_1"/>
    <protectedRange password="94AB" sqref="L2:L13" name="Sample IDs_1_1_1_1"/>
    <protectedRange password="94AB" sqref="H2:H13" name="Sample IDs_1_1_2"/>
  </protectedRanges>
  <mergeCells count="2">
    <mergeCell ref="A2:A7"/>
    <mergeCell ref="A8:A1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0"/>
  <sheetViews>
    <sheetView zoomScale="96" zoomScaleNormal="96" workbookViewId="0">
      <selection activeCell="P13" activeCellId="3" sqref="O7 P7 O13 P13"/>
    </sheetView>
  </sheetViews>
  <sheetFormatPr defaultRowHeight="15" x14ac:dyDescent="0.25"/>
  <cols>
    <col min="1" max="1" width="19.28515625" bestFit="1" customWidth="1"/>
    <col min="7" max="7" width="10.7109375" customWidth="1"/>
    <col min="18" max="18" width="19.28515625" bestFit="1" customWidth="1"/>
    <col min="19" max="19" width="9.42578125" bestFit="1" customWidth="1"/>
    <col min="28" max="29" width="16.42578125" bestFit="1" customWidth="1"/>
  </cols>
  <sheetData>
    <row r="1" spans="1:29" ht="38.25" customHeight="1" x14ac:dyDescent="0.25">
      <c r="A1" s="1"/>
      <c r="B1" s="17" t="s">
        <v>37</v>
      </c>
      <c r="C1" s="17" t="s">
        <v>38</v>
      </c>
      <c r="D1" s="17" t="s">
        <v>39</v>
      </c>
      <c r="E1" s="17" t="s">
        <v>40</v>
      </c>
      <c r="F1" s="17" t="s">
        <v>41</v>
      </c>
      <c r="G1" s="17" t="s">
        <v>42</v>
      </c>
      <c r="H1" s="17" t="s">
        <v>43</v>
      </c>
      <c r="I1" s="17" t="s">
        <v>44</v>
      </c>
      <c r="J1" s="17" t="s">
        <v>45</v>
      </c>
      <c r="K1" s="17" t="s">
        <v>46</v>
      </c>
      <c r="L1" s="29" t="s">
        <v>50</v>
      </c>
      <c r="M1" s="29" t="s">
        <v>51</v>
      </c>
      <c r="N1" s="29" t="s">
        <v>51</v>
      </c>
      <c r="O1" s="28"/>
      <c r="P1" s="28"/>
      <c r="Q1" s="28"/>
      <c r="R1" s="28"/>
      <c r="S1" s="28" t="s">
        <v>82</v>
      </c>
      <c r="T1" s="28" t="s">
        <v>89</v>
      </c>
      <c r="U1" s="65" t="s">
        <v>83</v>
      </c>
      <c r="V1" s="65" t="s">
        <v>84</v>
      </c>
      <c r="W1" s="65" t="s">
        <v>88</v>
      </c>
      <c r="X1" s="65" t="s">
        <v>85</v>
      </c>
      <c r="Y1" s="65" t="s">
        <v>86</v>
      </c>
      <c r="Z1" s="65" t="s">
        <v>88</v>
      </c>
      <c r="AA1" s="65" t="s">
        <v>87</v>
      </c>
      <c r="AB1" s="65" t="s">
        <v>90</v>
      </c>
      <c r="AC1" s="65" t="s">
        <v>91</v>
      </c>
    </row>
    <row r="2" spans="1:29" x14ac:dyDescent="0.25">
      <c r="A2" s="74" t="s">
        <v>0</v>
      </c>
      <c r="B2" s="20">
        <f>[4]biomass!F3</f>
        <v>7.1199999999999999E-2</v>
      </c>
      <c r="C2" s="18">
        <f>'Shoot C N Graph'!C2</f>
        <v>39.707471805400004</v>
      </c>
      <c r="D2" s="20">
        <f>(C2/100)*B2</f>
        <v>2.8271719925444801E-2</v>
      </c>
      <c r="E2" s="18">
        <f>'Shoot C N Graph'!E2</f>
        <v>3.7852487990000001</v>
      </c>
      <c r="F2" s="19">
        <f>(E2/100)*B2</f>
        <v>2.6950971448880001E-3</v>
      </c>
      <c r="G2" s="1">
        <f>[4]biomass!C3</f>
        <v>3.1099999999999999E-2</v>
      </c>
      <c r="H2" s="18">
        <f>'Root C N Graph'!C2</f>
        <v>37.4507312904</v>
      </c>
      <c r="I2" s="20">
        <f>(H2/100)*G2</f>
        <v>1.1647177431314401E-2</v>
      </c>
      <c r="J2" s="18">
        <f>'Root C N Graph'!E2</f>
        <v>3.3141711874999995</v>
      </c>
      <c r="K2" s="19">
        <f>(J2/100)*G2</f>
        <v>1.0307072393124998E-3</v>
      </c>
      <c r="L2" s="20">
        <f>D2+I2</f>
        <v>3.99188973567592E-2</v>
      </c>
      <c r="M2" s="19">
        <f>F2+K2</f>
        <v>3.7258043842004996E-3</v>
      </c>
      <c r="N2" s="67">
        <f>M2*1000000</f>
        <v>3725.8043842004995</v>
      </c>
      <c r="O2" s="68"/>
      <c r="P2" s="68"/>
      <c r="Q2" s="66"/>
      <c r="S2" s="23">
        <f>F2/M2</f>
        <v>0.72335980823811463</v>
      </c>
      <c r="T2" s="23">
        <f>(M2/14*1000)/('root shoot biomass'!C3)</f>
        <v>8.5571988612781364</v>
      </c>
      <c r="U2" s="8">
        <f>'Shoot C N Graph'!F2-3.21</f>
        <v>7.2672087767338134E-2</v>
      </c>
      <c r="V2" s="8">
        <f>'Root C N Graph'!F2-3.21</f>
        <v>0.98450738188278475</v>
      </c>
      <c r="W2" s="8">
        <f>(U2+V2)</f>
        <v>1.0571794696501229</v>
      </c>
      <c r="X2" s="23">
        <f>ABS(U2-V2)/15</f>
        <v>6.0789019607696441E-2</v>
      </c>
      <c r="Y2" s="35">
        <f>1-(S2*X2)</f>
        <v>0.95602766643359371</v>
      </c>
      <c r="Z2" s="8">
        <f>('Root C N Graph'!F2+'Shoot C N Graph'!F2)-3.21</f>
        <v>4.2671794696501228</v>
      </c>
      <c r="AA2" s="23">
        <f>Z2/(-15*Y2)</f>
        <v>-0.29756317865908566</v>
      </c>
      <c r="AB2">
        <f>(M2*Y2*1000)/'root shoot biomass'!C3</f>
        <v>114.53286401978316</v>
      </c>
      <c r="AC2">
        <f>(M2*(1-Y2)*1000)/'root shoot biomass'!F3</f>
        <v>2.3010156346242039</v>
      </c>
    </row>
    <row r="3" spans="1:29" x14ac:dyDescent="0.25">
      <c r="A3" s="74"/>
      <c r="B3" s="20">
        <f>[4]biomass!F4</f>
        <v>0.10489999999999999</v>
      </c>
      <c r="C3" s="18">
        <f>'Shoot C N Graph'!C3</f>
        <v>39.989515341900002</v>
      </c>
      <c r="D3" s="20">
        <f t="shared" ref="D3:D13" si="0">(C3/100)*B3</f>
        <v>4.1949001593653099E-2</v>
      </c>
      <c r="E3" s="18">
        <f>'Shoot C N Graph'!E3</f>
        <v>2.793718105</v>
      </c>
      <c r="F3" s="19">
        <f t="shared" ref="F3:F13" si="1">(E3/100)*B3</f>
        <v>2.9306102921449998E-3</v>
      </c>
      <c r="G3" s="1">
        <f>[4]biomass!C4</f>
        <v>4.6600000000000003E-2</v>
      </c>
      <c r="H3" s="18">
        <f>'Root C N Graph'!C3</f>
        <v>38.105500321000001</v>
      </c>
      <c r="I3" s="20">
        <f t="shared" ref="I3:I13" si="2">(H3/100)*G3</f>
        <v>1.7757163149586003E-2</v>
      </c>
      <c r="J3" s="18">
        <f>'Root C N Graph'!E3</f>
        <v>2.6180475914999999</v>
      </c>
      <c r="K3" s="19">
        <f t="shared" ref="K3:K13" si="3">(J3/100)*G3</f>
        <v>1.220010177639E-3</v>
      </c>
      <c r="L3" s="20">
        <f t="shared" ref="L3:L13" si="4">D3+I3</f>
        <v>5.9706164743239101E-2</v>
      </c>
      <c r="M3" s="19">
        <f t="shared" ref="M3:M13" si="5">F3+K3</f>
        <v>4.1506204697839997E-3</v>
      </c>
      <c r="N3" s="67">
        <f t="shared" ref="N3:N13" si="6">M3*1000000</f>
        <v>4150.6204697839994</v>
      </c>
      <c r="O3" s="68"/>
      <c r="P3" s="68"/>
      <c r="Q3" s="66"/>
      <c r="S3" s="23">
        <f t="shared" ref="S3:S13" si="7">F3/M3</f>
        <v>0.70606559030860028</v>
      </c>
      <c r="T3" s="23">
        <f>(M3/14*1000)/('root shoot biomass'!C4)</f>
        <v>6.3620791995462902</v>
      </c>
      <c r="U3" s="8">
        <f>'Shoot C N Graph'!F3-3.21</f>
        <v>-0.22605817789047888</v>
      </c>
      <c r="V3" s="8">
        <f>'Root C N Graph'!F3-3.21</f>
        <v>1.1066873387002945</v>
      </c>
      <c r="W3" s="8">
        <f t="shared" ref="W3:W13" si="8">(U3+V3)</f>
        <v>0.88062916080981557</v>
      </c>
      <c r="X3" s="23">
        <f t="shared" ref="X3:X13" si="9">ABS(U3-V3)/15</f>
        <v>8.884970110605156E-2</v>
      </c>
      <c r="Y3" s="35">
        <f t="shared" ref="Y3:Y13" si="10">1-(S3*X3)</f>
        <v>0.93726628333981299</v>
      </c>
      <c r="Z3" s="8">
        <f>('Root C N Graph'!F3+'Shoot C N Graph'!F3)-3.21</f>
        <v>4.090629160809816</v>
      </c>
      <c r="AA3" s="23">
        <f t="shared" ref="AA3:AA13" si="11">Z3/(-15*Y3)</f>
        <v>-0.29096172087712008</v>
      </c>
      <c r="AB3">
        <f>(M3*Y3*1000)/'root shoot biomass'!C4</f>
        <v>83.481472559411969</v>
      </c>
      <c r="AC3">
        <f>(M3*(1-Y3)*1000)/'root shoot biomass'!F4</f>
        <v>2.4822101860381482</v>
      </c>
    </row>
    <row r="4" spans="1:29" x14ac:dyDescent="0.25">
      <c r="A4" s="74"/>
      <c r="B4" s="20">
        <f>[4]biomass!F5</f>
        <v>0.1123</v>
      </c>
      <c r="C4" s="18">
        <f>'Shoot C N Graph'!C4</f>
        <v>40.473067970300001</v>
      </c>
      <c r="D4" s="20">
        <f t="shared" si="0"/>
        <v>4.5451255330646902E-2</v>
      </c>
      <c r="E4" s="18">
        <f>'Shoot C N Graph'!E4</f>
        <v>2.694981394</v>
      </c>
      <c r="F4" s="19">
        <f t="shared" si="1"/>
        <v>3.0264641054620002E-3</v>
      </c>
      <c r="G4" s="1">
        <f>[4]biomass!C5</f>
        <v>4.0099999999999997E-2</v>
      </c>
      <c r="H4" s="18">
        <f>'Root C N Graph'!C4</f>
        <v>38.740984048400001</v>
      </c>
      <c r="I4" s="20">
        <f t="shared" si="2"/>
        <v>1.5535134603408399E-2</v>
      </c>
      <c r="J4" s="18">
        <f>'Root C N Graph'!E4</f>
        <v>3.0019776084999998</v>
      </c>
      <c r="K4" s="19">
        <f t="shared" si="3"/>
        <v>1.2037930210084997E-3</v>
      </c>
      <c r="L4" s="20">
        <f t="shared" si="4"/>
        <v>6.09863899340553E-2</v>
      </c>
      <c r="M4" s="19">
        <f t="shared" si="5"/>
        <v>4.2302571264705002E-3</v>
      </c>
      <c r="N4" s="67">
        <f t="shared" si="6"/>
        <v>4230.2571264705002</v>
      </c>
      <c r="O4" s="68"/>
      <c r="P4" s="68"/>
      <c r="Q4" s="66"/>
      <c r="S4" s="23">
        <f t="shared" si="7"/>
        <v>0.71543265928781019</v>
      </c>
      <c r="T4" s="23">
        <f>(M4/14*1000)/('root shoot biomass'!C5)</f>
        <v>7.5351926014793378</v>
      </c>
      <c r="U4" s="8">
        <f>'Shoot C N Graph'!F4-3.21</f>
        <v>7.9258548563092557E-2</v>
      </c>
      <c r="V4" s="8">
        <f>'Root C N Graph'!F4-3.21</f>
        <v>1.1819428008598987</v>
      </c>
      <c r="W4" s="8">
        <f t="shared" si="8"/>
        <v>1.2612013494229912</v>
      </c>
      <c r="X4" s="23">
        <f t="shared" si="9"/>
        <v>7.3512283486453736E-2</v>
      </c>
      <c r="Y4" s="35">
        <f t="shared" si="10"/>
        <v>0.94740691153496703</v>
      </c>
      <c r="Z4" s="8">
        <f>('Root C N Graph'!F4+'Shoot C N Graph'!F4)-3.21</f>
        <v>4.4712013494229916</v>
      </c>
      <c r="AA4" s="23">
        <f t="shared" si="11"/>
        <v>-0.31462731201590055</v>
      </c>
      <c r="AB4">
        <f>(M4*Y4*1000)/'root shoot biomass'!C5</f>
        <v>99.944509705441433</v>
      </c>
      <c r="AC4">
        <f>(M4*(1-Y4)*1000)/'root shoot biomass'!F5</f>
        <v>1.9811423622644626</v>
      </c>
    </row>
    <row r="5" spans="1:29" x14ac:dyDescent="0.25">
      <c r="A5" s="74"/>
      <c r="B5" s="20">
        <f>[4]biomass!F6</f>
        <v>0.1038</v>
      </c>
      <c r="C5" s="18">
        <f>'Shoot C N Graph'!C5</f>
        <v>39.584110632000005</v>
      </c>
      <c r="D5" s="20">
        <f t="shared" si="0"/>
        <v>4.1088306836016004E-2</v>
      </c>
      <c r="E5" s="18">
        <f>'Shoot C N Graph'!E5</f>
        <v>2.6520424010000001</v>
      </c>
      <c r="F5" s="19">
        <f t="shared" si="1"/>
        <v>2.7528200122380001E-3</v>
      </c>
      <c r="G5" s="1">
        <f>[4]biomass!C6</f>
        <v>4.99E-2</v>
      </c>
      <c r="H5" s="18">
        <f>'Root C N Graph'!C5</f>
        <v>37.577517878000002</v>
      </c>
      <c r="I5" s="20">
        <f t="shared" si="2"/>
        <v>1.8751181421122001E-2</v>
      </c>
      <c r="J5" s="18">
        <f>'Root C N Graph'!E5</f>
        <v>2.3723636074999996</v>
      </c>
      <c r="K5" s="19">
        <f t="shared" si="3"/>
        <v>1.1838094401424998E-3</v>
      </c>
      <c r="L5" s="20">
        <f t="shared" si="4"/>
        <v>5.9839488257138002E-2</v>
      </c>
      <c r="M5" s="19">
        <f t="shared" si="5"/>
        <v>3.9366294523804999E-3</v>
      </c>
      <c r="N5" s="67">
        <f t="shared" si="6"/>
        <v>3936.6294523805</v>
      </c>
      <c r="O5" s="68"/>
      <c r="P5" s="68"/>
      <c r="Q5" s="66"/>
      <c r="S5" s="23">
        <f t="shared" si="7"/>
        <v>0.69928349760563724</v>
      </c>
      <c r="T5" s="23">
        <f>(M5/14*1000)/('root shoot biomass'!C6)</f>
        <v>5.6350264133703121</v>
      </c>
      <c r="U5" s="8">
        <f>'Shoot C N Graph'!F5-3.21</f>
        <v>0.82813061457367798</v>
      </c>
      <c r="V5" s="8">
        <f>'Root C N Graph'!F5-3.21</f>
        <v>0.14282559003462536</v>
      </c>
      <c r="W5" s="8">
        <f t="shared" si="8"/>
        <v>0.97095620460830334</v>
      </c>
      <c r="X5" s="23">
        <f t="shared" si="9"/>
        <v>4.5687001635936843E-2</v>
      </c>
      <c r="Y5" s="35">
        <f t="shared" si="10"/>
        <v>0.96805183370090764</v>
      </c>
      <c r="Z5" s="8">
        <f>('Root C N Graph'!F5+'Shoot C N Graph'!F5)-3.21</f>
        <v>4.1809562046083029</v>
      </c>
      <c r="AA5" s="23">
        <f t="shared" si="11"/>
        <v>-0.28792922438352714</v>
      </c>
      <c r="AB5">
        <f>(M5*Y5*1000)/'root shoot biomass'!C6</f>
        <v>76.36996713382652</v>
      </c>
      <c r="AC5">
        <f>(M5*(1-Y5)*1000)/'root shoot biomass'!F6</f>
        <v>1.2116386551306078</v>
      </c>
    </row>
    <row r="6" spans="1:29" x14ac:dyDescent="0.25">
      <c r="A6" s="74"/>
      <c r="B6" s="20">
        <f>[4]biomass!F7</f>
        <v>6.2700000000000006E-2</v>
      </c>
      <c r="C6" s="18">
        <f>'Shoot C N Graph'!C6</f>
        <v>39.585812187874431</v>
      </c>
      <c r="D6" s="20">
        <f t="shared" si="0"/>
        <v>2.4820304241797271E-2</v>
      </c>
      <c r="E6" s="18">
        <f>'Shoot C N Graph'!E6</f>
        <v>3.7527972931606248</v>
      </c>
      <c r="F6" s="19">
        <f t="shared" si="1"/>
        <v>2.3530039028117119E-3</v>
      </c>
      <c r="G6" s="1">
        <f>[4]biomass!C7</f>
        <v>3.2099999999999997E-2</v>
      </c>
      <c r="H6" s="18">
        <f>'Root C N Graph'!C6</f>
        <v>37.887329797200003</v>
      </c>
      <c r="I6" s="20">
        <f t="shared" si="2"/>
        <v>1.21618328649012E-2</v>
      </c>
      <c r="J6" s="18">
        <f>'Root C N Graph'!E6</f>
        <v>3.4741662544999996</v>
      </c>
      <c r="K6" s="19">
        <f t="shared" si="3"/>
        <v>1.1152073676944999E-3</v>
      </c>
      <c r="L6" s="20">
        <f t="shared" si="4"/>
        <v>3.6982137106698468E-2</v>
      </c>
      <c r="M6" s="19">
        <f t="shared" si="5"/>
        <v>3.4682112705062117E-3</v>
      </c>
      <c r="N6" s="67">
        <f t="shared" si="6"/>
        <v>3468.2112705062118</v>
      </c>
      <c r="O6" s="68"/>
      <c r="P6" s="68"/>
      <c r="Q6" s="66"/>
      <c r="S6" s="23">
        <f t="shared" si="7"/>
        <v>0.67844883696150182</v>
      </c>
      <c r="T6" s="23">
        <f>(M6/14*1000)/('root shoot biomass'!C7)</f>
        <v>7.7174260580912604</v>
      </c>
      <c r="U6" s="8">
        <f>'Shoot C N Graph'!F6-3.21</f>
        <v>0.28601664369389868</v>
      </c>
      <c r="V6" s="8">
        <f>'Root C N Graph'!F6-3.21</f>
        <v>1.785701920132702</v>
      </c>
      <c r="W6" s="8">
        <f t="shared" si="8"/>
        <v>2.0717185638266007</v>
      </c>
      <c r="X6" s="23">
        <f t="shared" si="9"/>
        <v>9.9979018429253552E-2</v>
      </c>
      <c r="Y6" s="35">
        <f t="shared" si="10"/>
        <v>0.93216935122612032</v>
      </c>
      <c r="Z6" s="8">
        <f>('Root C N Graph'!F6+'Shoot C N Graph'!F6)-3.21</f>
        <v>5.2817185638266002</v>
      </c>
      <c r="AA6" s="23">
        <f t="shared" si="11"/>
        <v>-0.37773669608276939</v>
      </c>
      <c r="AB6">
        <f>(M6*Y6*1000)/'root shoot biomass'!C7</f>
        <v>100.71527258389079</v>
      </c>
      <c r="AC6">
        <f>(M6*(1-Y6)*1000)/'root shoot biomass'!F7</f>
        <v>3.7520098973415918</v>
      </c>
    </row>
    <row r="7" spans="1:29" x14ac:dyDescent="0.25">
      <c r="A7" s="74"/>
      <c r="B7" s="20">
        <f>[4]biomass!F8</f>
        <v>5.0700000000000002E-2</v>
      </c>
      <c r="C7" s="18">
        <f>'Shoot C N Graph'!C7</f>
        <v>38.921695856400909</v>
      </c>
      <c r="D7" s="20">
        <f t="shared" si="0"/>
        <v>1.9733299799195261E-2</v>
      </c>
      <c r="E7" s="18">
        <f>'Shoot C N Graph'!E7</f>
        <v>4.2741013252276563</v>
      </c>
      <c r="F7" s="19">
        <f t="shared" si="1"/>
        <v>2.1669693718904216E-3</v>
      </c>
      <c r="G7" s="1">
        <f>[4]biomass!C8</f>
        <v>2.0199999999999999E-2</v>
      </c>
      <c r="H7" s="18">
        <f>'Root C N Graph'!C7</f>
        <v>36.4020285641</v>
      </c>
      <c r="I7" s="20">
        <f t="shared" si="2"/>
        <v>7.3532097699481993E-3</v>
      </c>
      <c r="J7" s="18">
        <f>'Root C N Graph'!E7</f>
        <v>5.3260127399999995</v>
      </c>
      <c r="K7" s="19">
        <f t="shared" si="3"/>
        <v>1.0758545734799998E-3</v>
      </c>
      <c r="L7" s="20">
        <f t="shared" si="4"/>
        <v>2.708650956914346E-2</v>
      </c>
      <c r="M7" s="19">
        <f t="shared" si="5"/>
        <v>3.2428239453704214E-3</v>
      </c>
      <c r="N7" s="67">
        <f t="shared" si="6"/>
        <v>3242.8239453704214</v>
      </c>
      <c r="O7" s="69">
        <f>AVERAGE(N2:N7)</f>
        <v>3792.3911081186889</v>
      </c>
      <c r="P7" s="68">
        <f>STDEV(N2:N7)/SQRT(6)</f>
        <v>158.36772091449944</v>
      </c>
      <c r="Q7" s="66"/>
      <c r="S7" s="23">
        <f t="shared" si="7"/>
        <v>0.66823528146943323</v>
      </c>
      <c r="T7" s="23">
        <f>(M7/14*1000)/('root shoot biomass'!C8)</f>
        <v>11.466845634265988</v>
      </c>
      <c r="U7" s="8">
        <f>'Shoot C N Graph'!F7-3.21</f>
        <v>0.27243658351163269</v>
      </c>
      <c r="V7" s="8">
        <f>'Root C N Graph'!F7-3.21</f>
        <v>-0.134669322417865</v>
      </c>
      <c r="W7" s="8">
        <f t="shared" si="8"/>
        <v>0.13776726109376769</v>
      </c>
      <c r="X7" s="23">
        <f t="shared" si="9"/>
        <v>2.714039372863318E-2</v>
      </c>
      <c r="Y7" s="35">
        <f t="shared" si="10"/>
        <v>0.98186383135755562</v>
      </c>
      <c r="Z7" s="8">
        <f>('Root C N Graph'!F7+'Shoot C N Graph'!F7)-3.21</f>
        <v>3.3477672610937672</v>
      </c>
      <c r="AA7" s="23">
        <f t="shared" si="11"/>
        <v>-0.22730696145954982</v>
      </c>
      <c r="AB7">
        <f>(M7*Y7*1000)/'root shoot biomass'!C8</f>
        <v>157.62433383264488</v>
      </c>
      <c r="AC7">
        <f>(M7*(1-Y7)*1000)/'root shoot biomass'!F8</f>
        <v>1.1600079280275111</v>
      </c>
    </row>
    <row r="8" spans="1:29" x14ac:dyDescent="0.25">
      <c r="A8" s="74" t="s">
        <v>1</v>
      </c>
      <c r="B8" s="20">
        <f>[4]biomass!F9</f>
        <v>4.6100000000000002E-2</v>
      </c>
      <c r="C8" s="18">
        <f>'Shoot C N Graph'!C8</f>
        <v>39.054349164999998</v>
      </c>
      <c r="D8" s="20">
        <f t="shared" si="0"/>
        <v>1.8004054965064999E-2</v>
      </c>
      <c r="E8" s="18">
        <f>'Shoot C N Graph'!E8</f>
        <v>4.1743132703999999</v>
      </c>
      <c r="F8" s="19">
        <f t="shared" si="1"/>
        <v>1.9243584176544001E-3</v>
      </c>
      <c r="G8" s="1">
        <f>[4]biomass!C9</f>
        <v>2.3699999999999999E-2</v>
      </c>
      <c r="H8" s="18">
        <f>'Root C N Graph'!C8</f>
        <v>35.552729517499998</v>
      </c>
      <c r="I8" s="20">
        <f t="shared" si="2"/>
        <v>8.4259968956474987E-3</v>
      </c>
      <c r="J8" s="18">
        <f>'Root C N Graph'!E8</f>
        <v>4.2311977811999997</v>
      </c>
      <c r="K8" s="19">
        <f t="shared" si="3"/>
        <v>1.0027938741443997E-3</v>
      </c>
      <c r="L8" s="20">
        <f t="shared" si="4"/>
        <v>2.6430051860712497E-2</v>
      </c>
      <c r="M8" s="19">
        <f t="shared" si="5"/>
        <v>2.9271522917988001E-3</v>
      </c>
      <c r="N8" s="67">
        <f t="shared" si="6"/>
        <v>2927.1522917988</v>
      </c>
      <c r="P8" s="68"/>
      <c r="Q8" s="66"/>
      <c r="S8" s="23">
        <f t="shared" si="7"/>
        <v>0.65741656935513904</v>
      </c>
      <c r="T8" s="23">
        <f>(M8/14*1000)/('root shoot biomass'!C9)</f>
        <v>8.8220382513526232</v>
      </c>
      <c r="U8" s="8">
        <f>'Shoot C N Graph'!F8-3.21</f>
        <v>-0.55735630595695351</v>
      </c>
      <c r="V8" s="8">
        <f>'Root C N Graph'!F8-3.21</f>
        <v>-0.50826781935244281</v>
      </c>
      <c r="W8" s="8">
        <f t="shared" si="8"/>
        <v>-1.0656241253093963</v>
      </c>
      <c r="X8" s="23">
        <f t="shared" si="9"/>
        <v>3.2725657736340469E-3</v>
      </c>
      <c r="Y8" s="35">
        <f t="shared" si="10"/>
        <v>0.99784856103610842</v>
      </c>
      <c r="Z8" s="8">
        <f>('Root C N Graph'!F8+'Shoot C N Graph'!F8)-3.21</f>
        <v>2.1443758746906036</v>
      </c>
      <c r="AA8" s="23">
        <f t="shared" si="11"/>
        <v>-0.14326662103676382</v>
      </c>
      <c r="AB8">
        <f>(M8*Y8*1000)/'root shoot biomass'!C9</f>
        <v>123.24281444324808</v>
      </c>
      <c r="AC8">
        <f>(M8*(1-Y8)*1000)/'root shoot biomass'!F9</f>
        <v>0.13660714737137708</v>
      </c>
    </row>
    <row r="9" spans="1:29" x14ac:dyDescent="0.25">
      <c r="A9" s="74"/>
      <c r="B9" s="20">
        <f>[4]biomass!F10</f>
        <v>0.1084</v>
      </c>
      <c r="C9" s="18">
        <f>'Shoot C N Graph'!C9</f>
        <v>39.960447312500008</v>
      </c>
      <c r="D9" s="20">
        <f t="shared" si="0"/>
        <v>4.3317124886750005E-2</v>
      </c>
      <c r="E9" s="18">
        <f>'Shoot C N Graph'!E9</f>
        <v>2.5847094545999996</v>
      </c>
      <c r="F9" s="19">
        <f t="shared" si="1"/>
        <v>2.8018250487863994E-3</v>
      </c>
      <c r="G9" s="1">
        <f>[4]biomass!C10</f>
        <v>5.4699999999999999E-2</v>
      </c>
      <c r="H9" s="18">
        <f>'Root C N Graph'!C9</f>
        <v>36.959808047499997</v>
      </c>
      <c r="I9" s="20">
        <f t="shared" si="2"/>
        <v>2.0217015001982499E-2</v>
      </c>
      <c r="J9" s="18">
        <f>'Root C N Graph'!E9</f>
        <v>2.4073898471999997</v>
      </c>
      <c r="K9" s="19">
        <f t="shared" si="3"/>
        <v>1.3168422464183999E-3</v>
      </c>
      <c r="L9" s="20">
        <f t="shared" si="4"/>
        <v>6.3534139888732508E-2</v>
      </c>
      <c r="M9" s="19">
        <f t="shared" si="5"/>
        <v>4.1186672952047993E-3</v>
      </c>
      <c r="N9" s="67">
        <f t="shared" si="6"/>
        <v>4118.6672952047993</v>
      </c>
      <c r="P9" s="68"/>
      <c r="Q9" s="66"/>
      <c r="S9" s="23">
        <f t="shared" si="7"/>
        <v>0.68027467332660085</v>
      </c>
      <c r="T9" s="23">
        <f>(M9/14*1000)/('root shoot biomass'!C10)</f>
        <v>5.3782544988310264</v>
      </c>
      <c r="U9" s="8">
        <f>'Shoot C N Graph'!F9-3.21</f>
        <v>0.39331663705854547</v>
      </c>
      <c r="V9" s="8">
        <f>'Root C N Graph'!F9-3.21</f>
        <v>1.1545965961419045</v>
      </c>
      <c r="W9" s="8">
        <f t="shared" si="8"/>
        <v>1.5479132332004499</v>
      </c>
      <c r="X9" s="23">
        <f t="shared" si="9"/>
        <v>5.0751997272223931E-2</v>
      </c>
      <c r="Y9" s="35">
        <f t="shared" si="10"/>
        <v>0.96547470163496529</v>
      </c>
      <c r="Z9" s="8">
        <f>('Root C N Graph'!F9+'Shoot C N Graph'!F9)-3.21</f>
        <v>4.7579132332004503</v>
      </c>
      <c r="AA9" s="23">
        <f t="shared" si="11"/>
        <v>-0.3285370554086503</v>
      </c>
      <c r="AB9">
        <f>(M9*Y9*1000)/'root shoot biomass'!C10</f>
        <v>72.695961206061128</v>
      </c>
      <c r="AC9">
        <f>(M9*(1-Y9)*1000)/'root shoot biomass'!F10</f>
        <v>1.3117916718935072</v>
      </c>
    </row>
    <row r="10" spans="1:29" x14ac:dyDescent="0.25">
      <c r="A10" s="74"/>
      <c r="B10" s="20">
        <f>[4]biomass!F11</f>
        <v>7.5399999999999995E-2</v>
      </c>
      <c r="C10" s="18">
        <f>'Shoot C N Graph'!C10</f>
        <v>39.816346602500005</v>
      </c>
      <c r="D10" s="20">
        <f t="shared" si="0"/>
        <v>3.0021525338285001E-2</v>
      </c>
      <c r="E10" s="18">
        <f>'Shoot C N Graph'!E10</f>
        <v>3.3796718513999999</v>
      </c>
      <c r="F10" s="19">
        <f t="shared" si="1"/>
        <v>2.5482725759555999E-3</v>
      </c>
      <c r="G10" s="1">
        <f>[4]biomass!C11</f>
        <v>3.95E-2</v>
      </c>
      <c r="H10" s="18">
        <f>'Root C N Graph'!C10</f>
        <v>36.370702647500003</v>
      </c>
      <c r="I10" s="20">
        <f t="shared" si="2"/>
        <v>1.43664275457625E-2</v>
      </c>
      <c r="J10" s="18">
        <f>'Root C N Graph'!E10</f>
        <v>3.0770863812</v>
      </c>
      <c r="K10" s="19">
        <f t="shared" si="3"/>
        <v>1.215449120574E-3</v>
      </c>
      <c r="L10" s="20">
        <f t="shared" si="4"/>
        <v>4.4387952884047503E-2</v>
      </c>
      <c r="M10" s="19">
        <f t="shared" si="5"/>
        <v>3.7637216965295999E-3</v>
      </c>
      <c r="N10" s="67">
        <f t="shared" si="6"/>
        <v>3763.7216965295997</v>
      </c>
      <c r="P10" s="68"/>
      <c r="Q10" s="66"/>
      <c r="S10" s="23">
        <f t="shared" si="7"/>
        <v>0.67706190346254236</v>
      </c>
      <c r="T10" s="23">
        <f>(M10/14*1000)/('root shoot biomass'!C11)</f>
        <v>6.8060066845019884</v>
      </c>
      <c r="U10" s="8">
        <f>'Shoot C N Graph'!F10-3.21</f>
        <v>0.25025664970490658</v>
      </c>
      <c r="V10" s="8">
        <f>'Root C N Graph'!F10-3.21</f>
        <v>1.7811384427916455</v>
      </c>
      <c r="W10" s="8">
        <f t="shared" si="8"/>
        <v>2.031395092496552</v>
      </c>
      <c r="X10" s="23">
        <f t="shared" si="9"/>
        <v>0.1020587862057826</v>
      </c>
      <c r="Y10" s="35">
        <f t="shared" si="10"/>
        <v>0.93089988394643619</v>
      </c>
      <c r="Z10" s="8">
        <f>('Root C N Graph'!F10+'Shoot C N Graph'!F10)-3.21</f>
        <v>5.2413950924965524</v>
      </c>
      <c r="AA10" s="23">
        <f t="shared" si="11"/>
        <v>-0.37536403809442959</v>
      </c>
      <c r="AB10">
        <f>(M10*Y10*1000)/'root shoot biomass'!C11</f>
        <v>88.699951658381991</v>
      </c>
      <c r="AC10">
        <f>(M10*(1-Y10)*1000)/'root shoot biomass'!F11</f>
        <v>3.4492520692773403</v>
      </c>
    </row>
    <row r="11" spans="1:29" x14ac:dyDescent="0.25">
      <c r="A11" s="74"/>
      <c r="B11" s="20">
        <f>[4]biomass!F12</f>
        <v>0.1013</v>
      </c>
      <c r="C11" s="18">
        <f>'Shoot C N Graph'!C11</f>
        <v>39.785184627500001</v>
      </c>
      <c r="D11" s="20">
        <f t="shared" si="0"/>
        <v>4.0302392027657501E-2</v>
      </c>
      <c r="E11" s="18">
        <f>'Shoot C N Graph'!E11</f>
        <v>3.1192723223999996</v>
      </c>
      <c r="F11" s="19">
        <f t="shared" si="1"/>
        <v>3.1598228625911999E-3</v>
      </c>
      <c r="G11" s="1">
        <f>[4]biomass!C12</f>
        <v>4.2200000000000001E-2</v>
      </c>
      <c r="H11" s="18">
        <f>'Root C N Graph'!C11</f>
        <v>36.990127752500001</v>
      </c>
      <c r="I11" s="20">
        <f t="shared" si="2"/>
        <v>1.5609833911555002E-2</v>
      </c>
      <c r="J11" s="18">
        <f>'Root C N Graph'!E11</f>
        <v>2.7175610591999999</v>
      </c>
      <c r="K11" s="19">
        <f t="shared" si="3"/>
        <v>1.1468107669824E-3</v>
      </c>
      <c r="L11" s="20">
        <f t="shared" si="4"/>
        <v>5.5912225939212502E-2</v>
      </c>
      <c r="M11" s="19">
        <f t="shared" si="5"/>
        <v>4.3066336295735997E-3</v>
      </c>
      <c r="N11" s="67">
        <f t="shared" si="6"/>
        <v>4306.6336295736</v>
      </c>
      <c r="P11" s="68"/>
      <c r="Q11" s="66"/>
      <c r="S11" s="23">
        <f t="shared" si="7"/>
        <v>0.73371062745916804</v>
      </c>
      <c r="T11" s="23">
        <f>(M11/14*1000)/('root shoot biomass'!C12)</f>
        <v>7.2894949721963425</v>
      </c>
      <c r="U11" s="8">
        <f>'Shoot C N Graph'!F11-3.21</f>
        <v>-0.16724223691020423</v>
      </c>
      <c r="V11" s="8">
        <f>'Root C N Graph'!F11-3.21</f>
        <v>1.9001109756980181</v>
      </c>
      <c r="W11" s="8">
        <f t="shared" si="8"/>
        <v>1.7328687387878139</v>
      </c>
      <c r="X11" s="23">
        <f t="shared" si="9"/>
        <v>0.13782354750721482</v>
      </c>
      <c r="Y11" s="35">
        <f t="shared" si="10"/>
        <v>0.89887739847983295</v>
      </c>
      <c r="Z11" s="8">
        <f>('Root C N Graph'!F11+'Shoot C N Graph'!F11)-3.21</f>
        <v>4.942868738787813</v>
      </c>
      <c r="AA11" s="23">
        <f t="shared" si="11"/>
        <v>-0.36659569274201453</v>
      </c>
      <c r="AB11">
        <f>(M11*Y11*1000)/'root shoot biomass'!C12</f>
        <v>91.7330718757554</v>
      </c>
      <c r="AC11">
        <f>(M11*(1-Y11)*1000)/'root shoot biomass'!F12</f>
        <v>4.2990917711423675</v>
      </c>
    </row>
    <row r="12" spans="1:29" x14ac:dyDescent="0.25">
      <c r="A12" s="74"/>
      <c r="B12" s="20">
        <f>[4]biomass!F13</f>
        <v>8.1199999999999994E-2</v>
      </c>
      <c r="C12" s="18">
        <f>'Shoot C N Graph'!C12</f>
        <v>39.749046610000001</v>
      </c>
      <c r="D12" s="20">
        <f t="shared" si="0"/>
        <v>3.2276225847319998E-2</v>
      </c>
      <c r="E12" s="18">
        <f>'Shoot C N Graph'!E12</f>
        <v>3.0235263552</v>
      </c>
      <c r="F12" s="19">
        <f t="shared" si="1"/>
        <v>2.4551034004223998E-3</v>
      </c>
      <c r="G12" s="1">
        <f>[4]biomass!C13</f>
        <v>4.1799999999999997E-2</v>
      </c>
      <c r="H12" s="18">
        <f>'Root C N Graph'!C12</f>
        <v>37.243133167499998</v>
      </c>
      <c r="I12" s="20">
        <f t="shared" si="2"/>
        <v>1.5567629664014999E-2</v>
      </c>
      <c r="J12" s="18">
        <f>'Root C N Graph'!E12</f>
        <v>2.5599951701999997</v>
      </c>
      <c r="K12" s="19">
        <f t="shared" si="3"/>
        <v>1.0700779811435997E-3</v>
      </c>
      <c r="L12" s="20">
        <f t="shared" si="4"/>
        <v>4.7843855511334993E-2</v>
      </c>
      <c r="M12" s="19">
        <f t="shared" si="5"/>
        <v>3.5251813815659998E-3</v>
      </c>
      <c r="N12" s="67">
        <f t="shared" si="6"/>
        <v>3525.1813815659998</v>
      </c>
      <c r="P12" s="68"/>
      <c r="Q12" s="66"/>
      <c r="S12" s="23">
        <f t="shared" si="7"/>
        <v>0.69644739792985155</v>
      </c>
      <c r="T12" s="23">
        <f>(M12/14*1000)/('root shoot biomass'!C13)</f>
        <v>6.0238916294702669</v>
      </c>
      <c r="U12" s="8">
        <f>'Shoot C N Graph'!F12-3.21</f>
        <v>0.91443464489409543</v>
      </c>
      <c r="V12" s="8">
        <f>'Root C N Graph'!F12-3.21</f>
        <v>2.0986884884757009</v>
      </c>
      <c r="W12" s="8">
        <f t="shared" si="8"/>
        <v>3.0131231333697963</v>
      </c>
      <c r="X12" s="23">
        <f t="shared" si="9"/>
        <v>7.8950256238773692E-2</v>
      </c>
      <c r="Y12" s="35">
        <f t="shared" si="10"/>
        <v>0.945015299476611</v>
      </c>
      <c r="Z12" s="8">
        <f>('Root C N Graph'!F12+'Shoot C N Graph'!F12)-3.21</f>
        <v>6.2231231333697972</v>
      </c>
      <c r="AA12" s="23">
        <f t="shared" si="11"/>
        <v>-0.43901392473514611</v>
      </c>
      <c r="AB12">
        <f>(M12*Y12*1000)/'root shoot biomass'!C13</f>
        <v>79.697376531338918</v>
      </c>
      <c r="AC12">
        <f>(M12*(1-Y12)*1000)/'root shoot biomass'!F13</f>
        <v>2.3870818048772562</v>
      </c>
    </row>
    <row r="13" spans="1:29" x14ac:dyDescent="0.25">
      <c r="A13" s="74"/>
      <c r="B13" s="20">
        <f>[4]biomass!F14</f>
        <v>0.11899999999999999</v>
      </c>
      <c r="C13" s="18">
        <f>'Shoot C N Graph'!C13</f>
        <v>40.048374860000003</v>
      </c>
      <c r="D13" s="20">
        <f t="shared" si="0"/>
        <v>4.7657566083400001E-2</v>
      </c>
      <c r="E13" s="18">
        <f>'Shoot C N Graph'!E13</f>
        <v>2.6601744545999999</v>
      </c>
      <c r="F13" s="19">
        <f t="shared" si="1"/>
        <v>3.1656076009739997E-3</v>
      </c>
      <c r="G13" s="1">
        <f>[4]biomass!C14</f>
        <v>4.65E-2</v>
      </c>
      <c r="H13" s="18">
        <f>'Root C N Graph'!C13</f>
        <v>37.552085057500001</v>
      </c>
      <c r="I13" s="20">
        <f t="shared" si="2"/>
        <v>1.74617195517375E-2</v>
      </c>
      <c r="J13" s="18">
        <f>'Root C N Graph'!E13</f>
        <v>2.4559450344</v>
      </c>
      <c r="K13" s="19">
        <f t="shared" si="3"/>
        <v>1.1420144409959999E-3</v>
      </c>
      <c r="L13" s="20">
        <f t="shared" si="4"/>
        <v>6.5119285635137497E-2</v>
      </c>
      <c r="M13" s="19">
        <f t="shared" si="5"/>
        <v>4.3076220419699992E-3</v>
      </c>
      <c r="N13" s="67">
        <f t="shared" si="6"/>
        <v>4307.6220419699994</v>
      </c>
      <c r="O13" s="69">
        <f>AVERAGE(N8:N13)</f>
        <v>3824.8297227737999</v>
      </c>
      <c r="P13" s="68">
        <f>STDEV(N8:N13)/SQRT(6)</f>
        <v>219.91756306977652</v>
      </c>
      <c r="Q13" s="66"/>
      <c r="S13" s="23">
        <f t="shared" si="7"/>
        <v>0.73488518029921601</v>
      </c>
      <c r="T13" s="23">
        <f>(M13/14*1000)/('root shoot biomass'!C14)</f>
        <v>6.6169309400460818</v>
      </c>
      <c r="U13" s="8">
        <f>'Shoot C N Graph'!F13-3.21</f>
        <v>0.35699712213545265</v>
      </c>
      <c r="V13" s="8">
        <f>'Root C N Graph'!F13-3.21</f>
        <v>1.2932640921055834</v>
      </c>
      <c r="W13" s="8">
        <f t="shared" si="8"/>
        <v>1.650261214241036</v>
      </c>
      <c r="X13" s="23">
        <f t="shared" si="9"/>
        <v>6.2417797998008714E-2</v>
      </c>
      <c r="Y13" s="35">
        <f t="shared" si="10"/>
        <v>0.95413008526435328</v>
      </c>
      <c r="Z13" s="8">
        <f>('Root C N Graph'!F13+'Shoot C N Graph'!F13)-3.21</f>
        <v>4.860261214241036</v>
      </c>
      <c r="AA13" s="23">
        <f t="shared" si="11"/>
        <v>-0.33959458913085505</v>
      </c>
      <c r="AB13">
        <f>(M13*Y13*1000)/'root shoot biomass'!C14</f>
        <v>88.387780348203066</v>
      </c>
      <c r="AC13">
        <f>(M13*(1-Y13)*1000)/'root shoot biomass'!F14</f>
        <v>1.6604223174668595</v>
      </c>
    </row>
    <row r="16" spans="1:29" x14ac:dyDescent="0.25">
      <c r="R16" t="s">
        <v>0</v>
      </c>
      <c r="S16" s="23">
        <f>AVERAGE(S2:S7)</f>
        <v>0.69847094564518286</v>
      </c>
      <c r="T16" s="23">
        <f t="shared" ref="T16:AC16" si="12">AVERAGE(T2:T7)</f>
        <v>7.8789614613385544</v>
      </c>
      <c r="U16" s="23">
        <f t="shared" si="12"/>
        <v>0.21874271670319353</v>
      </c>
      <c r="V16" s="23">
        <f t="shared" si="12"/>
        <v>0.84449928486540671</v>
      </c>
      <c r="W16" s="23">
        <f t="shared" si="12"/>
        <v>1.0632420015686002</v>
      </c>
      <c r="X16" s="23">
        <f t="shared" si="12"/>
        <v>6.5992902999004219E-2</v>
      </c>
      <c r="Y16" s="23">
        <f t="shared" si="12"/>
        <v>0.9537976462654929</v>
      </c>
      <c r="Z16" s="23">
        <f t="shared" si="12"/>
        <v>4.2732420015686001</v>
      </c>
      <c r="AA16" s="23">
        <f t="shared" si="12"/>
        <v>-0.29935418224632543</v>
      </c>
      <c r="AB16" s="23">
        <f t="shared" si="12"/>
        <v>105.44473663916646</v>
      </c>
      <c r="AC16" s="23">
        <f t="shared" si="12"/>
        <v>2.1480041105710876</v>
      </c>
    </row>
    <row r="17" spans="18:29" x14ac:dyDescent="0.25">
      <c r="R17" t="s">
        <v>1</v>
      </c>
      <c r="S17" s="23">
        <f>AVERAGE(S8:S13)</f>
        <v>0.69663272530541953</v>
      </c>
      <c r="T17" s="23">
        <f t="shared" ref="T17:AC17" si="13">AVERAGE(T8:T13)</f>
        <v>6.8227694960663889</v>
      </c>
      <c r="U17" s="23">
        <f t="shared" si="13"/>
        <v>0.19840108515430707</v>
      </c>
      <c r="V17" s="23">
        <f t="shared" si="13"/>
        <v>1.2865884626434017</v>
      </c>
      <c r="W17" s="23">
        <f t="shared" si="13"/>
        <v>1.4849895477977089</v>
      </c>
      <c r="X17" s="23">
        <f t="shared" si="13"/>
        <v>7.2545825165939645E-2</v>
      </c>
      <c r="Y17" s="23">
        <f t="shared" si="13"/>
        <v>0.9487076549730511</v>
      </c>
      <c r="Z17" s="23">
        <f t="shared" si="13"/>
        <v>4.6949895477977082</v>
      </c>
      <c r="AA17" s="23">
        <f t="shared" si="13"/>
        <v>-0.33206198685797655</v>
      </c>
      <c r="AB17" s="23">
        <f t="shared" si="13"/>
        <v>90.742826010498092</v>
      </c>
      <c r="AC17" s="23">
        <f t="shared" si="13"/>
        <v>2.2073744636714512</v>
      </c>
    </row>
    <row r="19" spans="18:29" x14ac:dyDescent="0.25">
      <c r="R19" t="s">
        <v>3</v>
      </c>
      <c r="S19" s="23">
        <f>STDEV(S2:S7)/SQRT(6)</f>
        <v>8.7188957699282591E-3</v>
      </c>
      <c r="T19" s="23">
        <f t="shared" ref="T19:AC19" si="14">STDEV(T2:T7)/SQRT(6)</f>
        <v>0.83293388733583262</v>
      </c>
      <c r="U19" s="23">
        <f t="shared" si="14"/>
        <v>0.14345762676221213</v>
      </c>
      <c r="V19" s="23">
        <f t="shared" si="14"/>
        <v>0.29092911538904237</v>
      </c>
      <c r="W19" s="23">
        <f t="shared" si="14"/>
        <v>0.2552526361279131</v>
      </c>
      <c r="X19" s="23">
        <f t="shared" si="14"/>
        <v>1.1079948636735348E-2</v>
      </c>
      <c r="Y19" s="23">
        <f t="shared" si="14"/>
        <v>7.6980001556738479E-3</v>
      </c>
      <c r="Z19" s="23">
        <f t="shared" si="14"/>
        <v>0.25525263612791171</v>
      </c>
      <c r="AA19" s="23">
        <f t="shared" si="14"/>
        <v>1.9809139098933413E-2</v>
      </c>
      <c r="AB19" s="23">
        <f t="shared" si="14"/>
        <v>11.811931735831447</v>
      </c>
      <c r="AC19" s="23">
        <f t="shared" si="14"/>
        <v>0.39109676369905766</v>
      </c>
    </row>
    <row r="20" spans="18:29" x14ac:dyDescent="0.25">
      <c r="S20" s="23">
        <f>STDEV(S8:S13)/SQRT(6)</f>
        <v>1.2944194718193946E-2</v>
      </c>
      <c r="T20" s="23">
        <f t="shared" ref="T20:AC20" si="15">STDEV(T8:T13)/SQRT(6)</f>
        <v>0.48243784234875053</v>
      </c>
      <c r="U20" s="23">
        <f t="shared" si="15"/>
        <v>0.20683343594612749</v>
      </c>
      <c r="V20" s="23">
        <f t="shared" si="15"/>
        <v>0.38813535004847277</v>
      </c>
      <c r="W20" s="23">
        <f t="shared" si="15"/>
        <v>0.55474016714468788</v>
      </c>
      <c r="X20" s="23">
        <f t="shared" si="15"/>
        <v>1.8752373161975599E-2</v>
      </c>
      <c r="Y20" s="23">
        <f t="shared" si="15"/>
        <v>1.3588193297802583E-2</v>
      </c>
      <c r="Z20" s="23">
        <f t="shared" si="15"/>
        <v>0.55474016714468943</v>
      </c>
      <c r="AA20" s="23">
        <f t="shared" si="15"/>
        <v>4.0914226088790959E-2</v>
      </c>
      <c r="AB20" s="23">
        <f t="shared" si="15"/>
        <v>7.1054924627803837</v>
      </c>
      <c r="AC20" s="23">
        <f t="shared" si="15"/>
        <v>0.6147936910212306</v>
      </c>
    </row>
  </sheetData>
  <mergeCells count="2">
    <mergeCell ref="A2:A7"/>
    <mergeCell ref="A8:A13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zoomScale="62" zoomScaleNormal="62" workbookViewId="0">
      <selection activeCell="K28" sqref="K28"/>
    </sheetView>
  </sheetViews>
  <sheetFormatPr defaultRowHeight="15" x14ac:dyDescent="0.25"/>
  <cols>
    <col min="1" max="1" width="19.28515625" bestFit="1" customWidth="1"/>
    <col min="2" max="2" width="10.28515625" bestFit="1" customWidth="1"/>
    <col min="3" max="3" width="12" bestFit="1" customWidth="1"/>
    <col min="4" max="4" width="12.140625" bestFit="1" customWidth="1"/>
    <col min="6" max="6" width="14.85546875" bestFit="1" customWidth="1"/>
    <col min="7" max="7" width="12.140625" bestFit="1" customWidth="1"/>
    <col min="8" max="8" width="16.28515625" bestFit="1" customWidth="1"/>
  </cols>
  <sheetData>
    <row r="1" spans="1:8" x14ac:dyDescent="0.25">
      <c r="A1" s="1"/>
      <c r="B1" s="1"/>
      <c r="C1" s="25" t="s">
        <v>49</v>
      </c>
      <c r="D1" s="25" t="s">
        <v>80</v>
      </c>
      <c r="E1" s="33"/>
    </row>
    <row r="2" spans="1:8" ht="15.75" x14ac:dyDescent="0.25">
      <c r="A2" s="74" t="s">
        <v>0</v>
      </c>
      <c r="B2" s="7" t="str">
        <f>'shoot C N data'!B2</f>
        <v>HPWHS11</v>
      </c>
      <c r="C2" s="27">
        <f>(('Shoot C N Graph'!F2*'Total C N'!F2)+('Root C N Graph'!F2*'Total C N'!K2))/('Total C N'!F2+'Total C N'!K2)</f>
        <v>3.5349223783866908</v>
      </c>
      <c r="D2" s="27">
        <f>'Root C N Graph'!H2+'Shoot C N Graph'!H2</f>
        <v>13.695810254402577</v>
      </c>
      <c r="E2" s="34"/>
    </row>
    <row r="3" spans="1:8" ht="15.75" x14ac:dyDescent="0.25">
      <c r="A3" s="74"/>
      <c r="B3" s="7" t="str">
        <f>'shoot C N data'!B3</f>
        <v>HPWHS12</v>
      </c>
      <c r="C3" s="27">
        <f>(('Shoot C N Graph'!F3*'Total C N'!F3)+('Root C N Graph'!F3*'Total C N'!K3))/('Total C N'!F3+'Total C N'!K3)</f>
        <v>3.3756815887974891</v>
      </c>
      <c r="D3" s="27">
        <f>'Root C N Graph'!H3+'Shoot C N Graph'!H3</f>
        <v>15.2549939043998</v>
      </c>
      <c r="E3" s="34"/>
      <c r="F3" s="2"/>
      <c r="G3" s="21" t="s">
        <v>81</v>
      </c>
      <c r="H3" s="2" t="s">
        <v>80</v>
      </c>
    </row>
    <row r="4" spans="1:8" ht="15.75" x14ac:dyDescent="0.25">
      <c r="A4" s="74"/>
      <c r="B4" s="7" t="str">
        <f>'shoot C N data'!B4</f>
        <v>HPWHS13</v>
      </c>
      <c r="C4" s="27">
        <f>(('Shoot C N Graph'!F4*'Total C N'!F4)+('Root C N Graph'!F4*'Total C N'!K4))/('Total C N'!F4+'Total C N'!K4)</f>
        <v>3.6030464738844037</v>
      </c>
      <c r="D4" s="27">
        <f>'Root C N Graph'!H4+'Shoot C N Graph'!H4</f>
        <v>15.551196861247563</v>
      </c>
      <c r="E4" s="34"/>
      <c r="F4" s="22" t="s">
        <v>47</v>
      </c>
      <c r="G4" s="23">
        <f>AVERAGE(C2:C7)</f>
        <v>3.611885653555484</v>
      </c>
      <c r="H4" s="23">
        <f>AVERAGE(D2:D7)</f>
        <v>13.941628631832481</v>
      </c>
    </row>
    <row r="5" spans="1:8" ht="15.75" x14ac:dyDescent="0.25">
      <c r="A5" s="74"/>
      <c r="B5" s="7" t="str">
        <f>'shoot C N data'!B5</f>
        <v>HPWHS14</v>
      </c>
      <c r="C5" s="27">
        <f>(('Shoot C N Graph'!F5*'Total C N'!F5)+('Root C N Graph'!F5*'Total C N'!K5))/('Total C N'!F5+'Total C N'!K5)</f>
        <v>3.8320480845210114</v>
      </c>
      <c r="D5" s="27">
        <f>'Root C N Graph'!H5+'Shoot C N Graph'!H5</f>
        <v>14.475057995128433</v>
      </c>
      <c r="E5" s="34"/>
      <c r="F5" s="22" t="s">
        <v>48</v>
      </c>
      <c r="G5" s="23">
        <f>AVERAGE(C8:C13)</f>
        <v>3.72720328723917</v>
      </c>
      <c r="H5" s="23">
        <f>AVERAGE(D8:D13)</f>
        <v>14.062943954958106</v>
      </c>
    </row>
    <row r="6" spans="1:8" ht="15.75" x14ac:dyDescent="0.25">
      <c r="A6" s="74"/>
      <c r="B6" s="7" t="str">
        <f>'shoot C N data'!B6</f>
        <v>HPWHS15</v>
      </c>
      <c r="C6" s="27">
        <f>(('Shoot C N Graph'!F6*'Total C N'!F6)+('Root C N Graph'!F6*'Total C N'!K6))/('Total C N'!F6+'Total C N'!K6)</f>
        <v>3.9782421885245078</v>
      </c>
      <c r="D6" s="27">
        <f>'Root C N Graph'!H6+'Shoot C N Graph'!H6</f>
        <v>12.754526233420297</v>
      </c>
      <c r="E6" s="34"/>
      <c r="G6" s="23"/>
      <c r="H6" s="23"/>
    </row>
    <row r="7" spans="1:8" ht="15.75" x14ac:dyDescent="0.25">
      <c r="A7" s="74"/>
      <c r="B7" s="7" t="str">
        <f>'shoot C N data'!B7</f>
        <v>HPWHS16</v>
      </c>
      <c r="C7" s="27">
        <f>(('Shoot C N Graph'!F7*'Total C N'!F7)+('Root C N Graph'!F7*'Total C N'!K7))/('Total C N'!F7+'Total C N'!K7)</f>
        <v>3.3473732072188018</v>
      </c>
      <c r="D7" s="27">
        <f>'Root C N Graph'!H7+'Shoot C N Graph'!H7</f>
        <v>11.918186542396235</v>
      </c>
      <c r="E7" s="34"/>
      <c r="F7" s="15" t="s">
        <v>3</v>
      </c>
      <c r="G7" s="23">
        <f>STDEV(C2:C7)/SQRT(6)</f>
        <v>0.10237989353714926</v>
      </c>
      <c r="H7" s="23">
        <f>STDEV(D2:D7)/SQRT(6)</f>
        <v>0.58206934805212895</v>
      </c>
    </row>
    <row r="8" spans="1:8" ht="15.75" x14ac:dyDescent="0.25">
      <c r="A8" s="74" t="s">
        <v>1</v>
      </c>
      <c r="B8" s="7" t="str">
        <f>'shoot C N data'!B8</f>
        <v>HPWHS21</v>
      </c>
      <c r="C8" s="27">
        <f>(('Shoot C N Graph'!F8*'Total C N'!F8)+('Root C N Graph'!F8*'Total C N'!K8))/('Total C N'!F8+'Total C N'!K8)</f>
        <v>2.6694605961891837</v>
      </c>
      <c r="D8" s="27">
        <f>'Root C N Graph'!H8+'Shoot C N Graph'!H8</f>
        <v>10.750772542949552</v>
      </c>
      <c r="E8" s="34"/>
      <c r="G8" s="23">
        <f>STDEV(C8:C13)/SQRT(6)</f>
        <v>0.24379841204020936</v>
      </c>
      <c r="H8" s="23">
        <f>STDEV(D8:D13)/SQRT(6)</f>
        <v>0.80965482771114405</v>
      </c>
    </row>
    <row r="9" spans="1:8" ht="15.75" x14ac:dyDescent="0.25">
      <c r="A9" s="74"/>
      <c r="B9" s="7" t="str">
        <f>'shoot C N data'!B9</f>
        <v>HPWHS22</v>
      </c>
      <c r="C9" s="27">
        <f>(('Shoot C N Graph'!F9*'Total C N'!F9)+('Root C N Graph'!F9*'Total C N'!K9))/('Total C N'!F9+'Total C N'!K9)</f>
        <v>3.8467171206663844</v>
      </c>
      <c r="D9" s="27">
        <f>'Root C N Graph'!H9+'Shoot C N Graph'!H9</f>
        <v>15.144634940089276</v>
      </c>
      <c r="E9" s="34"/>
    </row>
    <row r="10" spans="1:8" ht="15.75" x14ac:dyDescent="0.25">
      <c r="A10" s="74"/>
      <c r="B10" s="7" t="str">
        <f>'shoot C N data'!B10</f>
        <v>HPWHS23</v>
      </c>
      <c r="C10" s="27">
        <f>(('Shoot C N Graph'!F10*'Total C N'!F10)+('Root C N Graph'!F10*'Total C N'!K10))/('Total C N'!F10+'Total C N'!K10)</f>
        <v>3.9546367019881883</v>
      </c>
      <c r="D10" s="27">
        <f>'Root C N Graph'!H10+'Shoot C N Graph'!H10</f>
        <v>13.840956861441123</v>
      </c>
      <c r="E10" s="34"/>
    </row>
    <row r="11" spans="1:8" ht="15.75" x14ac:dyDescent="0.25">
      <c r="A11" s="74"/>
      <c r="B11" s="7" t="str">
        <f>'shoot C N data'!B11</f>
        <v>HPWHS24</v>
      </c>
      <c r="C11" s="27">
        <f>(('Shoot C N Graph'!F11*'Total C N'!F11)+('Root C N Graph'!F11*'Total C N'!K11))/('Total C N'!F11+'Total C N'!K11)</f>
        <v>3.5932719528955128</v>
      </c>
      <c r="D11" s="27">
        <f>'Root C N Graph'!H11+'Shoot C N Graph'!H11</f>
        <v>15.831817157566691</v>
      </c>
      <c r="E11" s="34"/>
    </row>
    <row r="12" spans="1:8" ht="15.75" x14ac:dyDescent="0.25">
      <c r="A12" s="74"/>
      <c r="B12" s="7" t="str">
        <f>'shoot C N data'!B12</f>
        <v>HPWHS25</v>
      </c>
      <c r="C12" s="27">
        <f>(('Shoot C N Graph'!F12*'Total C N'!F12)+('Root C N Graph'!F12*'Total C N'!K12))/('Total C N'!F12+'Total C N'!K12)</f>
        <v>4.4839179806248666</v>
      </c>
      <c r="D12" s="27">
        <f>'Root C N Graph'!H12+'Shoot C N Graph'!H12</f>
        <v>12.970542369082905</v>
      </c>
      <c r="E12" s="34"/>
    </row>
    <row r="13" spans="1:8" ht="15.75" x14ac:dyDescent="0.25">
      <c r="A13" s="74"/>
      <c r="B13" s="7" t="str">
        <f>'shoot C N data'!B13</f>
        <v>HPWHS26</v>
      </c>
      <c r="C13" s="27">
        <f>(('Shoot C N Graph'!F13*'Total C N'!F13)+('Root C N Graph'!F13*'Total C N'!K13))/('Total C N'!F13+'Total C N'!K13)</f>
        <v>3.8152153710708836</v>
      </c>
      <c r="D13" s="27">
        <f>'Root C N Graph'!H13+'Shoot C N Graph'!H13</f>
        <v>15.838939858619081</v>
      </c>
      <c r="E13" s="34"/>
    </row>
  </sheetData>
  <protectedRanges>
    <protectedRange password="94AB" sqref="B2:B13" name="Sample IDs_1_1_1"/>
  </protectedRanges>
  <mergeCells count="2">
    <mergeCell ref="A2:A7"/>
    <mergeCell ref="A8:A1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G14"/>
  <sheetViews>
    <sheetView zoomScale="60" zoomScaleNormal="60" workbookViewId="0">
      <selection activeCell="Z53" sqref="Z53"/>
    </sheetView>
  </sheetViews>
  <sheetFormatPr defaultRowHeight="15" x14ac:dyDescent="0.25"/>
  <sheetData>
    <row r="2" spans="3:7" x14ac:dyDescent="0.25">
      <c r="D2" t="s">
        <v>55</v>
      </c>
    </row>
    <row r="3" spans="3:7" x14ac:dyDescent="0.25">
      <c r="C3" s="2"/>
      <c r="D3" s="21" t="s">
        <v>9</v>
      </c>
      <c r="E3" s="21" t="s">
        <v>10</v>
      </c>
      <c r="F3" t="s">
        <v>52</v>
      </c>
    </row>
    <row r="4" spans="3:7" x14ac:dyDescent="0.25">
      <c r="C4" s="22" t="e">
        <f>#REF!</f>
        <v>#REF!</v>
      </c>
      <c r="D4" s="24">
        <f>'Root C N Graph'!S5</f>
        <v>4.0544992848654067</v>
      </c>
      <c r="E4" s="24">
        <f>'Shoot C N Graph'!S5</f>
        <v>3.428742716703193</v>
      </c>
      <c r="F4" s="24">
        <f>'whole plant N15 ugN15'!G4</f>
        <v>3.611885653555484</v>
      </c>
      <c r="G4">
        <v>3.21</v>
      </c>
    </row>
    <row r="5" spans="3:7" x14ac:dyDescent="0.25">
      <c r="C5" s="22" t="e">
        <f>#REF!</f>
        <v>#REF!</v>
      </c>
      <c r="D5" s="24">
        <f>'Root C N Graph'!S6</f>
        <v>4.496588462643401</v>
      </c>
      <c r="E5" s="24">
        <f>'Shoot C N Graph'!S6</f>
        <v>3.4084010851543076</v>
      </c>
      <c r="F5" s="24">
        <f>'whole plant N15 ugN15'!G5</f>
        <v>3.72720328723917</v>
      </c>
      <c r="G5" s="24">
        <v>3.21</v>
      </c>
    </row>
    <row r="6" spans="3:7" x14ac:dyDescent="0.25">
      <c r="D6" s="24"/>
      <c r="E6" s="24"/>
      <c r="F6" s="24"/>
    </row>
    <row r="7" spans="3:7" x14ac:dyDescent="0.25">
      <c r="C7" s="15" t="s">
        <v>3</v>
      </c>
      <c r="D7" s="24">
        <f>'Root C N Graph'!S11</f>
        <v>0.29092911538904287</v>
      </c>
      <c r="E7" s="24">
        <f>'Shoot C N Graph'!S11</f>
        <v>0.14345762676221213</v>
      </c>
      <c r="F7" s="24">
        <f>'whole plant N15 ugN15'!G7</f>
        <v>0.10237989353714926</v>
      </c>
      <c r="G7">
        <v>0.25</v>
      </c>
    </row>
    <row r="8" spans="3:7" x14ac:dyDescent="0.25">
      <c r="D8" s="24">
        <f>'Root C N Graph'!S12</f>
        <v>0.38813535004847494</v>
      </c>
      <c r="E8" s="24">
        <f>'Shoot C N Graph'!S12</f>
        <v>0.20683343594612449</v>
      </c>
      <c r="F8" s="24">
        <f>'whole plant N15 ugN15'!G8</f>
        <v>0.24379841204020936</v>
      </c>
      <c r="G8">
        <v>0.25</v>
      </c>
    </row>
    <row r="11" spans="3:7" x14ac:dyDescent="0.25">
      <c r="D11" s="24"/>
      <c r="E11" s="24"/>
    </row>
    <row r="12" spans="3:7" x14ac:dyDescent="0.25">
      <c r="D12" s="24"/>
    </row>
    <row r="13" spans="3:7" x14ac:dyDescent="0.25">
      <c r="E13" s="24"/>
    </row>
    <row r="14" spans="3:7" x14ac:dyDescent="0.25">
      <c r="E14" s="24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root shoot length</vt:lpstr>
      <vt:lpstr>root shoot biomass</vt:lpstr>
      <vt:lpstr>root C N data</vt:lpstr>
      <vt:lpstr>shoot C N data</vt:lpstr>
      <vt:lpstr>Root C N Graph</vt:lpstr>
      <vt:lpstr>Shoot C N Graph</vt:lpstr>
      <vt:lpstr>Total C N</vt:lpstr>
      <vt:lpstr>whole plant N15 ugN15</vt:lpstr>
      <vt:lpstr>delN15 graph</vt:lpstr>
      <vt:lpstr>total N root shoot plant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Rico, Cyren</dc:creator>
  <cp:lastModifiedBy>Rico, Cyren</cp:lastModifiedBy>
  <cp:lastPrinted>2016-11-28T21:58:04Z</cp:lastPrinted>
  <dcterms:created xsi:type="dcterms:W3CDTF">2016-08-02T16:08:56Z</dcterms:created>
  <dcterms:modified xsi:type="dcterms:W3CDTF">2018-09-07T14:48:44Z</dcterms:modified>
</cp:coreProperties>
</file>