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8.xml" ContentType="application/vnd.openxmlformats-officedocument.themeOverrid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0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1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2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3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r5740\Desktop\N15\Data for N15\Data Repository CeO2xN\"/>
    </mc:Choice>
  </mc:AlternateContent>
  <bookViews>
    <workbookView xWindow="0" yWindow="0" windowWidth="20490" windowHeight="7620" tabRatio="808" activeTab="9"/>
  </bookViews>
  <sheets>
    <sheet name="root shoot length" sheetId="50" r:id="rId1"/>
    <sheet name="root shoot biomass" sheetId="51" r:id="rId2"/>
    <sheet name="root C N data" sheetId="44" r:id="rId3"/>
    <sheet name="shoot C N data" sheetId="20" r:id="rId4"/>
    <sheet name="Root C N Graph" sheetId="46" r:id="rId5"/>
    <sheet name="Shoot C N Graph" sheetId="36" r:id="rId6"/>
    <sheet name="whole plant N15 ugN15" sheetId="48" r:id="rId7"/>
    <sheet name="Total C N" sheetId="47" r:id="rId8"/>
    <sheet name="delN15 graph" sheetId="49" r:id="rId9"/>
    <sheet name="total N root shoot plant" sheetId="5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7" i="52" l="1"/>
  <c r="AF97" i="52"/>
  <c r="AE97" i="52"/>
  <c r="F97" i="52"/>
  <c r="E97" i="52"/>
  <c r="D97" i="52"/>
  <c r="AG96" i="52"/>
  <c r="AF96" i="52"/>
  <c r="AE96" i="52"/>
  <c r="F96" i="52"/>
  <c r="E96" i="52"/>
  <c r="D96" i="52"/>
  <c r="AG94" i="52"/>
  <c r="AF94" i="52"/>
  <c r="AE94" i="52"/>
  <c r="F94" i="52"/>
  <c r="E94" i="52"/>
  <c r="D94" i="52"/>
  <c r="AG93" i="52"/>
  <c r="AF93" i="52"/>
  <c r="AE93" i="52"/>
  <c r="F93" i="52"/>
  <c r="E93" i="52"/>
  <c r="D93" i="52"/>
  <c r="G2" i="47" l="1"/>
  <c r="G3" i="47"/>
  <c r="G4" i="47"/>
  <c r="G5" i="47"/>
  <c r="G6" i="47"/>
  <c r="G7" i="47"/>
  <c r="G8" i="47"/>
  <c r="G9" i="47"/>
  <c r="G10" i="47"/>
  <c r="G11" i="47"/>
  <c r="G12" i="47"/>
  <c r="G13" i="47"/>
  <c r="B2" i="47"/>
  <c r="B3" i="47"/>
  <c r="B4" i="47"/>
  <c r="B5" i="47"/>
  <c r="B6" i="47"/>
  <c r="B7" i="47"/>
  <c r="B8" i="47"/>
  <c r="B9" i="47"/>
  <c r="B10" i="47"/>
  <c r="B11" i="47"/>
  <c r="B12" i="47"/>
  <c r="B13" i="47"/>
  <c r="L2" i="36"/>
  <c r="L3" i="36"/>
  <c r="L4" i="36"/>
  <c r="L5" i="36"/>
  <c r="L6" i="36"/>
  <c r="L7" i="36"/>
  <c r="L8" i="36"/>
  <c r="L9" i="36"/>
  <c r="L10" i="36"/>
  <c r="L11" i="36"/>
  <c r="L12" i="36"/>
  <c r="L13" i="36"/>
  <c r="L2" i="46"/>
  <c r="L3" i="46"/>
  <c r="L4" i="46"/>
  <c r="L5" i="46"/>
  <c r="L6" i="46"/>
  <c r="L7" i="46"/>
  <c r="L8" i="46"/>
  <c r="L9" i="46"/>
  <c r="L10" i="46"/>
  <c r="L11" i="46"/>
  <c r="L12" i="46"/>
  <c r="L13" i="46"/>
  <c r="U4" i="36" l="1"/>
  <c r="U4" i="46"/>
  <c r="C5" i="49" l="1"/>
  <c r="C4" i="49"/>
  <c r="C8" i="20" l="1"/>
  <c r="D8" i="20"/>
  <c r="E8" i="20"/>
  <c r="F8" i="20"/>
  <c r="G8" i="20"/>
  <c r="C9" i="20"/>
  <c r="D9" i="20"/>
  <c r="E9" i="20"/>
  <c r="F9" i="20"/>
  <c r="G9" i="20"/>
  <c r="C10" i="20"/>
  <c r="D10" i="20"/>
  <c r="E10" i="20"/>
  <c r="F10" i="20"/>
  <c r="G10" i="20"/>
  <c r="C11" i="20"/>
  <c r="D11" i="20"/>
  <c r="E11" i="20"/>
  <c r="F11" i="20"/>
  <c r="G11" i="20"/>
  <c r="C12" i="20"/>
  <c r="D12" i="20"/>
  <c r="E12" i="20"/>
  <c r="F12" i="20"/>
  <c r="G12" i="20"/>
  <c r="C13" i="20"/>
  <c r="D13" i="20"/>
  <c r="E13" i="20"/>
  <c r="F13" i="20"/>
  <c r="G13" i="20"/>
  <c r="C2" i="20"/>
  <c r="D2" i="20"/>
  <c r="E2" i="20"/>
  <c r="F2" i="20"/>
  <c r="G2" i="20"/>
  <c r="C3" i="20"/>
  <c r="D3" i="20"/>
  <c r="E3" i="20"/>
  <c r="F3" i="20"/>
  <c r="G3" i="20"/>
  <c r="C4" i="20"/>
  <c r="D4" i="20"/>
  <c r="E4" i="20"/>
  <c r="F4" i="20"/>
  <c r="G4" i="20"/>
  <c r="C5" i="20"/>
  <c r="D5" i="20"/>
  <c r="E5" i="20"/>
  <c r="F5" i="20"/>
  <c r="G5" i="20"/>
  <c r="C6" i="20"/>
  <c r="D6" i="20"/>
  <c r="E6" i="20"/>
  <c r="F6" i="20"/>
  <c r="G6" i="20"/>
  <c r="C7" i="20"/>
  <c r="D7" i="20"/>
  <c r="E7" i="20"/>
  <c r="F7" i="20"/>
  <c r="G7" i="20"/>
  <c r="C8" i="44"/>
  <c r="D8" i="44"/>
  <c r="E8" i="44"/>
  <c r="F8" i="44"/>
  <c r="G8" i="44"/>
  <c r="C9" i="44"/>
  <c r="D9" i="44"/>
  <c r="E9" i="44"/>
  <c r="F9" i="44"/>
  <c r="G9" i="44"/>
  <c r="C10" i="44"/>
  <c r="D10" i="44"/>
  <c r="E10" i="44"/>
  <c r="F10" i="44"/>
  <c r="G10" i="44"/>
  <c r="C11" i="44"/>
  <c r="D11" i="44"/>
  <c r="E11" i="44"/>
  <c r="F11" i="44"/>
  <c r="G11" i="44"/>
  <c r="C12" i="44"/>
  <c r="D12" i="44"/>
  <c r="E12" i="44"/>
  <c r="F12" i="44"/>
  <c r="G12" i="44"/>
  <c r="C13" i="44"/>
  <c r="D13" i="44"/>
  <c r="E13" i="44"/>
  <c r="F13" i="44"/>
  <c r="G13" i="44"/>
  <c r="C2" i="44"/>
  <c r="D2" i="44"/>
  <c r="E2" i="44"/>
  <c r="F2" i="44"/>
  <c r="G2" i="44"/>
  <c r="C3" i="44"/>
  <c r="D3" i="44"/>
  <c r="E3" i="44"/>
  <c r="F3" i="44"/>
  <c r="G3" i="44"/>
  <c r="C4" i="44"/>
  <c r="D4" i="44"/>
  <c r="E4" i="44"/>
  <c r="F4" i="44"/>
  <c r="G4" i="44"/>
  <c r="C5" i="44"/>
  <c r="D5" i="44"/>
  <c r="E5" i="44"/>
  <c r="F5" i="44"/>
  <c r="G5" i="44"/>
  <c r="C6" i="44"/>
  <c r="D6" i="44"/>
  <c r="E6" i="44"/>
  <c r="F6" i="44"/>
  <c r="G6" i="44"/>
  <c r="C7" i="44"/>
  <c r="D7" i="44"/>
  <c r="E7" i="44"/>
  <c r="F7" i="44"/>
  <c r="G7" i="44"/>
  <c r="F11" i="36" l="1"/>
  <c r="U11" i="47" s="1"/>
  <c r="J11" i="36" l="1"/>
  <c r="B13" i="48"/>
  <c r="B12" i="48"/>
  <c r="B11" i="48"/>
  <c r="B10" i="48"/>
  <c r="B9" i="48"/>
  <c r="B8" i="48"/>
  <c r="B7" i="48"/>
  <c r="B6" i="48"/>
  <c r="B5" i="48"/>
  <c r="B4" i="48"/>
  <c r="B3" i="48"/>
  <c r="B2" i="48"/>
  <c r="F9" i="36" l="1"/>
  <c r="U9" i="47" s="1"/>
  <c r="F10" i="36"/>
  <c r="U10" i="47" s="1"/>
  <c r="J9" i="36" l="1"/>
  <c r="J10" i="36"/>
  <c r="F12" i="36"/>
  <c r="U12" i="47" s="1"/>
  <c r="F13" i="36"/>
  <c r="U13" i="47" s="1"/>
  <c r="J13" i="36" l="1"/>
  <c r="J12" i="36"/>
  <c r="D2" i="46"/>
  <c r="E2" i="46"/>
  <c r="F2" i="46"/>
  <c r="V2" i="47" s="1"/>
  <c r="G2" i="46"/>
  <c r="D3" i="46"/>
  <c r="E3" i="46"/>
  <c r="F3" i="46"/>
  <c r="V3" i="47" s="1"/>
  <c r="G3" i="46"/>
  <c r="D4" i="46"/>
  <c r="E4" i="46"/>
  <c r="F4" i="46"/>
  <c r="V4" i="47" s="1"/>
  <c r="G4" i="46"/>
  <c r="D5" i="46"/>
  <c r="E5" i="46"/>
  <c r="F5" i="46"/>
  <c r="V5" i="47" s="1"/>
  <c r="G5" i="46"/>
  <c r="D6" i="46"/>
  <c r="E6" i="46"/>
  <c r="F6" i="46"/>
  <c r="V6" i="47" s="1"/>
  <c r="G6" i="46"/>
  <c r="D7" i="46"/>
  <c r="E7" i="46"/>
  <c r="F7" i="46"/>
  <c r="V7" i="47" s="1"/>
  <c r="G7" i="46"/>
  <c r="D8" i="46"/>
  <c r="E8" i="46"/>
  <c r="F8" i="46"/>
  <c r="V8" i="47" s="1"/>
  <c r="G8" i="46"/>
  <c r="D9" i="46"/>
  <c r="E9" i="46"/>
  <c r="F9" i="46"/>
  <c r="V9" i="47" s="1"/>
  <c r="G9" i="46"/>
  <c r="D10" i="46"/>
  <c r="E10" i="46"/>
  <c r="F10" i="46"/>
  <c r="V10" i="47" s="1"/>
  <c r="G10" i="46"/>
  <c r="D11" i="46"/>
  <c r="E11" i="46"/>
  <c r="F11" i="46"/>
  <c r="V11" i="47" s="1"/>
  <c r="G11" i="46"/>
  <c r="D12" i="46"/>
  <c r="E12" i="46"/>
  <c r="F12" i="46"/>
  <c r="V12" i="47" s="1"/>
  <c r="X12" i="47" s="1"/>
  <c r="G12" i="46"/>
  <c r="D13" i="46"/>
  <c r="E13" i="46"/>
  <c r="F13" i="46"/>
  <c r="V13" i="47" s="1"/>
  <c r="X13" i="47" s="1"/>
  <c r="G13" i="46"/>
  <c r="C3" i="46"/>
  <c r="C4" i="46"/>
  <c r="H4" i="47" s="1"/>
  <c r="I4" i="47" s="1"/>
  <c r="C5" i="46"/>
  <c r="H5" i="47" s="1"/>
  <c r="I5" i="47" s="1"/>
  <c r="C6" i="46"/>
  <c r="H6" i="47" s="1"/>
  <c r="I6" i="47" s="1"/>
  <c r="C7" i="46"/>
  <c r="H7" i="47" s="1"/>
  <c r="I7" i="47" s="1"/>
  <c r="C8" i="46"/>
  <c r="C9" i="46"/>
  <c r="H9" i="47" s="1"/>
  <c r="I9" i="47" s="1"/>
  <c r="C10" i="46"/>
  <c r="H10" i="47" s="1"/>
  <c r="I10" i="47" s="1"/>
  <c r="C11" i="46"/>
  <c r="H11" i="47" s="1"/>
  <c r="I11" i="47" s="1"/>
  <c r="C12" i="46"/>
  <c r="H12" i="47" s="1"/>
  <c r="I12" i="47" s="1"/>
  <c r="C13" i="46"/>
  <c r="H13" i="47" s="1"/>
  <c r="I13" i="47" s="1"/>
  <c r="C2" i="46"/>
  <c r="H2" i="47" s="1"/>
  <c r="I2" i="47" s="1"/>
  <c r="B13" i="46"/>
  <c r="O12" i="46"/>
  <c r="B12" i="46"/>
  <c r="O11" i="46"/>
  <c r="B11" i="46"/>
  <c r="B10" i="46"/>
  <c r="B9" i="46"/>
  <c r="B8" i="46"/>
  <c r="B7" i="46"/>
  <c r="B6" i="46"/>
  <c r="B5" i="46"/>
  <c r="T4" i="46"/>
  <c r="S4" i="46"/>
  <c r="R4" i="46"/>
  <c r="Q4" i="46"/>
  <c r="P4" i="46"/>
  <c r="B4" i="46"/>
  <c r="B3" i="46"/>
  <c r="B2" i="46"/>
  <c r="X11" i="47" l="1"/>
  <c r="W11" i="47"/>
  <c r="V20" i="47"/>
  <c r="W10" i="47"/>
  <c r="X10" i="47"/>
  <c r="X9" i="47"/>
  <c r="W9" i="47"/>
  <c r="V17" i="47"/>
  <c r="V16" i="47"/>
  <c r="V19" i="47"/>
  <c r="S11" i="46"/>
  <c r="D7" i="49" s="1"/>
  <c r="W12" i="47"/>
  <c r="W13" i="47"/>
  <c r="Q12" i="46"/>
  <c r="J13" i="46"/>
  <c r="K13" i="46" s="1"/>
  <c r="H13" i="46" s="1"/>
  <c r="J12" i="46"/>
  <c r="K12" i="46" s="1"/>
  <c r="H12" i="46" s="1"/>
  <c r="J11" i="46"/>
  <c r="K11" i="46" s="1"/>
  <c r="H11" i="46" s="1"/>
  <c r="J10" i="46"/>
  <c r="J9" i="46"/>
  <c r="K9" i="46" s="1"/>
  <c r="H9" i="46" s="1"/>
  <c r="J8" i="46"/>
  <c r="K8" i="46" s="1"/>
  <c r="J7" i="46"/>
  <c r="K7" i="46" s="1"/>
  <c r="H7" i="46" s="1"/>
  <c r="J6" i="46"/>
  <c r="J5" i="46"/>
  <c r="K5" i="46" s="1"/>
  <c r="H5" i="46" s="1"/>
  <c r="J4" i="46"/>
  <c r="K4" i="46" s="1"/>
  <c r="H4" i="46" s="1"/>
  <c r="J3" i="46"/>
  <c r="K3" i="46" s="1"/>
  <c r="H3" i="46" s="1"/>
  <c r="J2" i="46"/>
  <c r="J13" i="47"/>
  <c r="K13" i="47" s="1"/>
  <c r="J12" i="47"/>
  <c r="K12" i="47" s="1"/>
  <c r="J11" i="47"/>
  <c r="K11" i="47" s="1"/>
  <c r="J10" i="47"/>
  <c r="K10" i="47" s="1"/>
  <c r="J9" i="47"/>
  <c r="K9" i="47" s="1"/>
  <c r="J7" i="47"/>
  <c r="K7" i="47" s="1"/>
  <c r="J6" i="47"/>
  <c r="K6" i="47" s="1"/>
  <c r="J5" i="47"/>
  <c r="K5" i="47" s="1"/>
  <c r="J4" i="47"/>
  <c r="K4" i="47" s="1"/>
  <c r="J3" i="47"/>
  <c r="K3" i="47" s="1"/>
  <c r="J2" i="47"/>
  <c r="K2" i="47" s="1"/>
  <c r="Q11" i="46"/>
  <c r="Q6" i="46"/>
  <c r="S5" i="46"/>
  <c r="D4" i="49" s="1"/>
  <c r="R11" i="46"/>
  <c r="R12" i="46"/>
  <c r="T12" i="46"/>
  <c r="S6" i="46"/>
  <c r="D5" i="49" s="1"/>
  <c r="P6" i="46"/>
  <c r="H8" i="47"/>
  <c r="I8" i="47" s="1"/>
  <c r="R6" i="46"/>
  <c r="J8" i="47"/>
  <c r="K8" i="47" s="1"/>
  <c r="S12" i="46"/>
  <c r="D8" i="49" s="1"/>
  <c r="R5" i="46"/>
  <c r="T5" i="46"/>
  <c r="P5" i="46"/>
  <c r="H3" i="47"/>
  <c r="I3" i="47" s="1"/>
  <c r="T11" i="46"/>
  <c r="T6" i="46"/>
  <c r="P12" i="46"/>
  <c r="P11" i="46"/>
  <c r="Q5" i="46"/>
  <c r="H8" i="46" l="1"/>
  <c r="K2" i="46"/>
  <c r="K6" i="46"/>
  <c r="H6" i="46" s="1"/>
  <c r="K10" i="46"/>
  <c r="H10" i="46" s="1"/>
  <c r="V6" i="46" l="1"/>
  <c r="V12" i="46"/>
  <c r="H2" i="46"/>
  <c r="V11" i="46"/>
  <c r="V5" i="46"/>
  <c r="U12" i="46"/>
  <c r="U6" i="46"/>
  <c r="C3" i="36"/>
  <c r="D3" i="36"/>
  <c r="E3" i="36"/>
  <c r="F3" i="36"/>
  <c r="U3" i="47" s="1"/>
  <c r="G3" i="36"/>
  <c r="C4" i="36"/>
  <c r="D4" i="36"/>
  <c r="E4" i="36"/>
  <c r="F4" i="36"/>
  <c r="U4" i="47" s="1"/>
  <c r="G4" i="36"/>
  <c r="C5" i="36"/>
  <c r="C5" i="47" s="1"/>
  <c r="D5" i="47" s="1"/>
  <c r="D5" i="36"/>
  <c r="E5" i="36"/>
  <c r="F5" i="36"/>
  <c r="U5" i="47" s="1"/>
  <c r="G5" i="36"/>
  <c r="C6" i="36"/>
  <c r="D6" i="36"/>
  <c r="E6" i="36"/>
  <c r="F6" i="36"/>
  <c r="U6" i="47" s="1"/>
  <c r="G6" i="36"/>
  <c r="C7" i="36"/>
  <c r="D7" i="36"/>
  <c r="E7" i="36"/>
  <c r="F7" i="36"/>
  <c r="U7" i="47" s="1"/>
  <c r="G7" i="36"/>
  <c r="C8" i="36"/>
  <c r="C8" i="47" s="1"/>
  <c r="D8" i="47" s="1"/>
  <c r="D8" i="36"/>
  <c r="E8" i="36"/>
  <c r="F8" i="36"/>
  <c r="U8" i="47" s="1"/>
  <c r="G8" i="36"/>
  <c r="C9" i="36"/>
  <c r="D9" i="36"/>
  <c r="E9" i="36"/>
  <c r="G9" i="36"/>
  <c r="C10" i="36"/>
  <c r="D10" i="36"/>
  <c r="E10" i="36"/>
  <c r="K10" i="36" s="1"/>
  <c r="H10" i="36" s="1"/>
  <c r="G10" i="36"/>
  <c r="C11" i="36"/>
  <c r="D11" i="36"/>
  <c r="E11" i="36"/>
  <c r="K11" i="36" s="1"/>
  <c r="H11" i="36" s="1"/>
  <c r="G11" i="36"/>
  <c r="C12" i="36"/>
  <c r="D12" i="36"/>
  <c r="E12" i="36"/>
  <c r="K12" i="36" s="1"/>
  <c r="H12" i="36" s="1"/>
  <c r="G12" i="36"/>
  <c r="C13" i="36"/>
  <c r="D13" i="36"/>
  <c r="E13" i="36"/>
  <c r="K13" i="36" s="1"/>
  <c r="H13" i="36" s="1"/>
  <c r="G13" i="36"/>
  <c r="D2" i="36"/>
  <c r="E2" i="36"/>
  <c r="F2" i="36"/>
  <c r="U2" i="47" s="1"/>
  <c r="G2" i="36"/>
  <c r="C2" i="36"/>
  <c r="B3" i="36"/>
  <c r="B4" i="36"/>
  <c r="B5" i="36"/>
  <c r="B6" i="36"/>
  <c r="B7" i="36"/>
  <c r="B8" i="36"/>
  <c r="B9" i="36"/>
  <c r="B10" i="36"/>
  <c r="B11" i="36"/>
  <c r="B12" i="36"/>
  <c r="B13" i="36"/>
  <c r="B2" i="36"/>
  <c r="O12" i="36"/>
  <c r="O11" i="36"/>
  <c r="T4" i="36"/>
  <c r="S4" i="36"/>
  <c r="R4" i="36"/>
  <c r="Q4" i="36"/>
  <c r="P4" i="36"/>
  <c r="X7" i="47" l="1"/>
  <c r="W7" i="47"/>
  <c r="X6" i="47"/>
  <c r="W6" i="47"/>
  <c r="X5" i="47"/>
  <c r="W5" i="47"/>
  <c r="X3" i="47"/>
  <c r="W3" i="47"/>
  <c r="W2" i="47"/>
  <c r="U16" i="47"/>
  <c r="X2" i="47"/>
  <c r="U19" i="47"/>
  <c r="U20" i="47"/>
  <c r="U17" i="47"/>
  <c r="X8" i="47"/>
  <c r="W8" i="47"/>
  <c r="X4" i="47"/>
  <c r="W4" i="47"/>
  <c r="U5" i="46"/>
  <c r="U11" i="46"/>
  <c r="D11" i="48"/>
  <c r="D10" i="48"/>
  <c r="D12" i="48"/>
  <c r="D13" i="48"/>
  <c r="J5" i="36"/>
  <c r="K5" i="36" s="1"/>
  <c r="H5" i="36" s="1"/>
  <c r="J2" i="36"/>
  <c r="K2" i="36" s="1"/>
  <c r="E9" i="47"/>
  <c r="F9" i="47" s="1"/>
  <c r="K9" i="36"/>
  <c r="H9" i="36" s="1"/>
  <c r="J4" i="36"/>
  <c r="K4" i="36" s="1"/>
  <c r="H4" i="36" s="1"/>
  <c r="J7" i="36"/>
  <c r="K7" i="36" s="1"/>
  <c r="H7" i="36" s="1"/>
  <c r="J3" i="36"/>
  <c r="K3" i="36" s="1"/>
  <c r="H3" i="36" s="1"/>
  <c r="J8" i="36"/>
  <c r="K8" i="36" s="1"/>
  <c r="J6" i="36"/>
  <c r="K6" i="36" s="1"/>
  <c r="H6" i="36" s="1"/>
  <c r="E12" i="47"/>
  <c r="F12" i="47" s="1"/>
  <c r="C9" i="47"/>
  <c r="D9" i="47" s="1"/>
  <c r="C13" i="47"/>
  <c r="D13" i="47" s="1"/>
  <c r="E11" i="47"/>
  <c r="F11" i="47" s="1"/>
  <c r="E10" i="47"/>
  <c r="F10" i="47" s="1"/>
  <c r="L8" i="47"/>
  <c r="C12" i="47"/>
  <c r="D12" i="47" s="1"/>
  <c r="E13" i="47"/>
  <c r="F13" i="47" s="1"/>
  <c r="C11" i="47"/>
  <c r="D11" i="47" s="1"/>
  <c r="C10" i="47"/>
  <c r="D10" i="47" s="1"/>
  <c r="E8" i="47"/>
  <c r="F8" i="47" s="1"/>
  <c r="E7" i="47"/>
  <c r="F7" i="47" s="1"/>
  <c r="E6" i="47"/>
  <c r="F6" i="47" s="1"/>
  <c r="C4" i="47"/>
  <c r="D4" i="47" s="1"/>
  <c r="C7" i="47"/>
  <c r="D7" i="47" s="1"/>
  <c r="E5" i="47"/>
  <c r="F5" i="47" s="1"/>
  <c r="C3" i="47"/>
  <c r="D3" i="47" s="1"/>
  <c r="C2" i="47"/>
  <c r="D2" i="47" s="1"/>
  <c r="L5" i="47"/>
  <c r="E3" i="47"/>
  <c r="F3" i="47" s="1"/>
  <c r="E2" i="47"/>
  <c r="F2" i="47" s="1"/>
  <c r="C6" i="47"/>
  <c r="D6" i="47" s="1"/>
  <c r="E4" i="47"/>
  <c r="F4" i="47" s="1"/>
  <c r="S11" i="36"/>
  <c r="R6" i="36"/>
  <c r="S5" i="36"/>
  <c r="P6" i="36"/>
  <c r="R12" i="36"/>
  <c r="Q11" i="36"/>
  <c r="T11" i="36"/>
  <c r="S6" i="36"/>
  <c r="T6" i="36"/>
  <c r="Q12" i="36"/>
  <c r="P11" i="36"/>
  <c r="Q6" i="36"/>
  <c r="R11" i="36"/>
  <c r="P5" i="36"/>
  <c r="T5" i="36"/>
  <c r="S12" i="36"/>
  <c r="Q5" i="36"/>
  <c r="P12" i="36"/>
  <c r="T12" i="36"/>
  <c r="R5" i="36"/>
  <c r="W20" i="47" l="1"/>
  <c r="W17" i="47"/>
  <c r="X20" i="47"/>
  <c r="X17" i="47"/>
  <c r="X16" i="47"/>
  <c r="X19" i="47"/>
  <c r="W16" i="47"/>
  <c r="C3" i="48"/>
  <c r="C5" i="48"/>
  <c r="W19" i="47"/>
  <c r="H2" i="36"/>
  <c r="D2" i="48" s="1"/>
  <c r="V11" i="36"/>
  <c r="V5" i="36"/>
  <c r="H8" i="36"/>
  <c r="U12" i="36" s="1"/>
  <c r="V6" i="36"/>
  <c r="V12" i="36"/>
  <c r="C9" i="48"/>
  <c r="M9" i="47"/>
  <c r="D3" i="48"/>
  <c r="D9" i="48"/>
  <c r="D7" i="48"/>
  <c r="D6" i="48"/>
  <c r="D4" i="48"/>
  <c r="D5" i="48"/>
  <c r="E7" i="49"/>
  <c r="E5" i="49"/>
  <c r="E8" i="49"/>
  <c r="E4" i="49"/>
  <c r="M8" i="47"/>
  <c r="L10" i="47"/>
  <c r="M13" i="47"/>
  <c r="C13" i="48"/>
  <c r="L9" i="47"/>
  <c r="C10" i="48"/>
  <c r="M10" i="47"/>
  <c r="L11" i="47"/>
  <c r="C8" i="48"/>
  <c r="C12" i="48"/>
  <c r="M12" i="47"/>
  <c r="N12" i="47" s="1"/>
  <c r="L12" i="47"/>
  <c r="C11" i="48"/>
  <c r="M11" i="47"/>
  <c r="N11" i="47" s="1"/>
  <c r="L13" i="47"/>
  <c r="M4" i="47"/>
  <c r="N4" i="47" s="1"/>
  <c r="M2" i="47"/>
  <c r="C2" i="48"/>
  <c r="M7" i="47"/>
  <c r="N7" i="47" s="1"/>
  <c r="L2" i="47"/>
  <c r="C7" i="48"/>
  <c r="M5" i="47"/>
  <c r="L7" i="47"/>
  <c r="L4" i="47"/>
  <c r="M6" i="47"/>
  <c r="C6" i="48"/>
  <c r="L6" i="47"/>
  <c r="M3" i="47"/>
  <c r="C4" i="48"/>
  <c r="L3" i="47"/>
  <c r="S3" i="47" l="1"/>
  <c r="Y3" i="47" s="1"/>
  <c r="N3" i="47"/>
  <c r="S10" i="47"/>
  <c r="Y10" i="47" s="1"/>
  <c r="AB10" i="47" s="1"/>
  <c r="N10" i="47"/>
  <c r="S9" i="47"/>
  <c r="Y9" i="47" s="1"/>
  <c r="N9" i="47"/>
  <c r="S4" i="47"/>
  <c r="Y4" i="47" s="1"/>
  <c r="AC4" i="47" s="1"/>
  <c r="S6" i="47"/>
  <c r="Y6" i="47" s="1"/>
  <c r="AB6" i="47" s="1"/>
  <c r="N6" i="47"/>
  <c r="S13" i="47"/>
  <c r="Y13" i="47" s="1"/>
  <c r="N13" i="47"/>
  <c r="S8" i="47"/>
  <c r="N8" i="47"/>
  <c r="S5" i="47"/>
  <c r="Y5" i="47" s="1"/>
  <c r="N5" i="47"/>
  <c r="S2" i="47"/>
  <c r="Y2" i="47" s="1"/>
  <c r="N2" i="47"/>
  <c r="U11" i="36"/>
  <c r="U5" i="36"/>
  <c r="T6" i="47"/>
  <c r="AC6" i="47"/>
  <c r="T4" i="47"/>
  <c r="AB4" i="47"/>
  <c r="T11" i="47"/>
  <c r="T12" i="47"/>
  <c r="T13" i="47"/>
  <c r="AC13" i="47"/>
  <c r="AB13" i="47"/>
  <c r="T8" i="47"/>
  <c r="S12" i="47"/>
  <c r="Y12" i="47" s="1"/>
  <c r="AC12" i="47" s="1"/>
  <c r="T3" i="47"/>
  <c r="AC3" i="47"/>
  <c r="AB3" i="47"/>
  <c r="T7" i="47"/>
  <c r="T10" i="47"/>
  <c r="AC10" i="47"/>
  <c r="T5" i="47"/>
  <c r="AB5" i="47"/>
  <c r="AC5" i="47"/>
  <c r="T2" i="47"/>
  <c r="T9" i="47"/>
  <c r="AC9" i="47"/>
  <c r="AB9" i="47"/>
  <c r="Y8" i="47"/>
  <c r="AB8" i="47" s="1"/>
  <c r="S11" i="47"/>
  <c r="Y11" i="47" s="1"/>
  <c r="AB11" i="47" s="1"/>
  <c r="S7" i="47"/>
  <c r="Y7" i="47" s="1"/>
  <c r="AB7" i="47" s="1"/>
  <c r="D8" i="48"/>
  <c r="U6" i="36"/>
  <c r="H7" i="48"/>
  <c r="H4" i="48"/>
  <c r="G4" i="48"/>
  <c r="F4" i="49" s="1"/>
  <c r="G5" i="48"/>
  <c r="F5" i="49" s="1"/>
  <c r="G8" i="48"/>
  <c r="F8" i="49" s="1"/>
  <c r="G7" i="48"/>
  <c r="F7" i="49" s="1"/>
  <c r="AC2" i="47" l="1"/>
  <c r="AB2" i="47"/>
  <c r="P13" i="47"/>
  <c r="O7" i="47"/>
  <c r="O13" i="47"/>
  <c r="P7" i="47"/>
  <c r="H5" i="48"/>
  <c r="H8" i="48"/>
  <c r="AC8" i="47"/>
  <c r="S17" i="47"/>
  <c r="AB12" i="47"/>
  <c r="AB20" i="47" s="1"/>
  <c r="AC7" i="47"/>
  <c r="AC19" i="47" s="1"/>
  <c r="AC11" i="47"/>
  <c r="AC20" i="47" s="1"/>
  <c r="Y20" i="47"/>
  <c r="Y17" i="47"/>
  <c r="T16" i="47"/>
  <c r="T19" i="47"/>
  <c r="T20" i="47"/>
  <c r="T17" i="47"/>
  <c r="S16" i="47"/>
  <c r="AB16" i="47"/>
  <c r="AB19" i="47"/>
  <c r="Y19" i="47"/>
  <c r="Y16" i="47"/>
  <c r="S20" i="47"/>
  <c r="S19" i="47"/>
  <c r="AB17" i="47" l="1"/>
  <c r="AC16" i="47"/>
  <c r="AC17" i="47"/>
  <c r="Z12" i="47" l="1"/>
  <c r="AA12" i="47" s="1"/>
  <c r="Z9" i="47"/>
  <c r="AA9" i="47" s="1"/>
  <c r="Z13" i="47"/>
  <c r="AA13" i="47" s="1"/>
  <c r="Z11" i="47"/>
  <c r="AA11" i="47" s="1"/>
  <c r="Z10" i="47"/>
  <c r="AA10" i="47" s="1"/>
  <c r="Z8" i="47" l="1"/>
  <c r="Z17" i="47" l="1"/>
  <c r="Z20" i="47"/>
  <c r="AA8" i="47"/>
  <c r="AA20" i="47" l="1"/>
  <c r="AA17" i="47"/>
  <c r="Z2" i="47" l="1"/>
  <c r="Z4" i="47"/>
  <c r="AA4" i="47" s="1"/>
  <c r="Z7" i="47"/>
  <c r="AA7" i="47" s="1"/>
  <c r="Z3" i="47"/>
  <c r="AA3" i="47" s="1"/>
  <c r="Z6" i="47"/>
  <c r="AA6" i="47" s="1"/>
  <c r="Z5" i="47"/>
  <c r="AA5" i="47" s="1"/>
  <c r="AA2" i="47" l="1"/>
  <c r="Z16" i="47"/>
  <c r="Z19" i="47"/>
  <c r="AA16" i="47" l="1"/>
  <c r="AA19" i="47"/>
</calcChain>
</file>

<file path=xl/sharedStrings.xml><?xml version="1.0" encoding="utf-8"?>
<sst xmlns="http://schemas.openxmlformats.org/spreadsheetml/2006/main" count="214" uniqueCount="105">
  <si>
    <t>N(-)/Ce-0/S2-Ce-0</t>
  </si>
  <si>
    <t>N(-)/Ce-500/S2-Ce-0</t>
  </si>
  <si>
    <t>Mean</t>
  </si>
  <si>
    <t>SE</t>
  </si>
  <si>
    <t>%C</t>
  </si>
  <si>
    <t>δ13C</t>
  </si>
  <si>
    <t>%N</t>
  </si>
  <si>
    <t>δ15N</t>
  </si>
  <si>
    <t>C/N</t>
  </si>
  <si>
    <t>Root</t>
  </si>
  <si>
    <t>Shoot</t>
  </si>
  <si>
    <t>NT (P ≤ 0.0088); NT*CE (P ≤ 0.0005)</t>
  </si>
  <si>
    <t>NT (P ≤ 0.0058); CE (P ≤ 0.0031)</t>
  </si>
  <si>
    <t>NT*CE (P ≤ 0.0298)</t>
  </si>
  <si>
    <t>Control</t>
  </si>
  <si>
    <t>500 ppm</t>
  </si>
  <si>
    <t>HPWHS11</t>
  </si>
  <si>
    <t>HPWHS12</t>
  </si>
  <si>
    <t>HPWHS13</t>
  </si>
  <si>
    <t>HPWHS14</t>
  </si>
  <si>
    <t>HPWHS15</t>
  </si>
  <si>
    <t>HPWHS16</t>
  </si>
  <si>
    <t>HPWHR11</t>
  </si>
  <si>
    <t>HPWHR12</t>
  </si>
  <si>
    <t>HPWHR13</t>
  </si>
  <si>
    <t>HPWHR14</t>
  </si>
  <si>
    <t>HPWHR15</t>
  </si>
  <si>
    <t>HPWHR16</t>
  </si>
  <si>
    <t>HPWHS21</t>
  </si>
  <si>
    <t>HPWHS22</t>
  </si>
  <si>
    <t>HPWHS23</t>
  </si>
  <si>
    <t>HPWHS24</t>
  </si>
  <si>
    <t>HPWHS25</t>
  </si>
  <si>
    <t>HPWHS26</t>
  </si>
  <si>
    <t>HPWHR21</t>
  </si>
  <si>
    <t>HPWHR22</t>
  </si>
  <si>
    <t>HPWHR23</t>
  </si>
  <si>
    <t>HPWHR24</t>
  </si>
  <si>
    <t>HPWHR25</t>
  </si>
  <si>
    <t>HPWHR26</t>
  </si>
  <si>
    <t>Shoot Weigt (g)</t>
  </si>
  <si>
    <t>Shoot %C</t>
  </si>
  <si>
    <t>Total Shoot C</t>
  </si>
  <si>
    <t>Shoot %N</t>
  </si>
  <si>
    <t>Total Shoot N</t>
  </si>
  <si>
    <t>Root Weight (g)</t>
  </si>
  <si>
    <t>Root %C</t>
  </si>
  <si>
    <t>Total Root C</t>
  </si>
  <si>
    <t>Root %N</t>
  </si>
  <si>
    <t>Total Root N</t>
  </si>
  <si>
    <t>Ce Control</t>
  </si>
  <si>
    <t>Ce Treated</t>
  </si>
  <si>
    <t>plant N15</t>
  </si>
  <si>
    <t>Total Plant C</t>
  </si>
  <si>
    <t>Total Plant N</t>
  </si>
  <si>
    <t>Whole plant</t>
  </si>
  <si>
    <t>Ce-0</t>
  </si>
  <si>
    <t>Ce-500</t>
  </si>
  <si>
    <t>del N15</t>
  </si>
  <si>
    <t>Rsamp</t>
  </si>
  <si>
    <t>ug/g N15</t>
  </si>
  <si>
    <t>plant del N15</t>
  </si>
  <si>
    <t>Root biomass (g)</t>
  </si>
  <si>
    <t>ug N15</t>
  </si>
  <si>
    <t>Shoot biomass (g)</t>
  </si>
  <si>
    <t>[N15]</t>
  </si>
  <si>
    <t>Root and shoot lengths of wheat exposed to CeO2 NPs for days in hydroponics</t>
  </si>
  <si>
    <t>Root length (cm)</t>
  </si>
  <si>
    <t>Shoot length (cm)</t>
  </si>
  <si>
    <t>Root/Shoot ratio</t>
  </si>
  <si>
    <t>Treatment</t>
  </si>
  <si>
    <t>Replicates</t>
  </si>
  <si>
    <t>Rep Mean</t>
  </si>
  <si>
    <t>R1</t>
  </si>
  <si>
    <t>R2</t>
  </si>
  <si>
    <t>R3</t>
  </si>
  <si>
    <t>R4</t>
  </si>
  <si>
    <t>R5</t>
  </si>
  <si>
    <t>R6</t>
  </si>
  <si>
    <t>Treated</t>
  </si>
  <si>
    <t xml:space="preserve">(500 PPM </t>
  </si>
  <si>
    <t>CeO2 NPs)</t>
  </si>
  <si>
    <t>Root and shoot lengths of wheat exposed to CeO2 NPs for 10 days in hydroponics</t>
  </si>
  <si>
    <t>Total biomass</t>
  </si>
  <si>
    <t>plant ug N15</t>
  </si>
  <si>
    <t>Nleaf/ Ntotal</t>
  </si>
  <si>
    <t>Net root uptake (umol/mg dw)</t>
  </si>
  <si>
    <r>
      <t>Δ</t>
    </r>
    <r>
      <rPr>
        <sz val="10.55"/>
        <color theme="1"/>
        <rFont val="Calibri"/>
        <family val="2"/>
      </rPr>
      <t>δN15 leaf</t>
    </r>
  </si>
  <si>
    <r>
      <t>Δ</t>
    </r>
    <r>
      <rPr>
        <sz val="10.55"/>
        <color theme="1"/>
        <rFont val="Calibri"/>
        <family val="2"/>
      </rPr>
      <t>δN15 root</t>
    </r>
  </si>
  <si>
    <r>
      <t>Δ</t>
    </r>
    <r>
      <rPr>
        <sz val="10.55"/>
        <color theme="1"/>
        <rFont val="Calibri"/>
        <family val="2"/>
      </rPr>
      <t>δN15 plant</t>
    </r>
  </si>
  <si>
    <t>Ti/Tt</t>
  </si>
  <si>
    <t>Proot</t>
  </si>
  <si>
    <t>E/I</t>
  </si>
  <si>
    <t>Root assimilation activity (umol/mg dw)</t>
  </si>
  <si>
    <t>Shoot assimilation activity (umol/mg dw)</t>
  </si>
  <si>
    <t>*</t>
  </si>
  <si>
    <t>*decrease consistent with lower shoot biomass</t>
  </si>
  <si>
    <t>wheat</t>
  </si>
  <si>
    <t>total root N</t>
  </si>
  <si>
    <t>barley</t>
  </si>
  <si>
    <r>
      <t>NH4NO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</si>
  <si>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NH4+</t>
  </si>
  <si>
    <t>NO3-</t>
  </si>
  <si>
    <t>total shoot N</t>
  </si>
  <si>
    <t>total plant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</si>
</sst>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00000"/>
    <numFmt numFmtId="166" formatCode="0.00000"/>
    <numFmt numFmtId="167" formatCode="0.0000"/>
    <numFmt numFmtId="168" formatCode="0.0000000"/>
    <numFmt numFmtId="169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.55"/>
      <color theme="1"/>
      <name val="Calibri"/>
      <family val="2"/>
    </font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167" fontId="0" fillId="0" borderId="0" xfId="0" applyNumberFormat="1"/>
    <xf numFmtId="166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7" fontId="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167" fontId="2" fillId="0" borderId="1" xfId="0" applyNumberFormat="1" applyFont="1" applyFill="1" applyBorder="1" applyAlignment="1">
      <alignment horizontal="center"/>
    </xf>
    <xf numFmtId="0" fontId="0" fillId="0" borderId="0" xfId="0"/>
    <xf numFmtId="0" fontId="0" fillId="6" borderId="0" xfId="0" applyFill="1"/>
    <xf numFmtId="0" fontId="0" fillId="5" borderId="0" xfId="0" applyFill="1"/>
    <xf numFmtId="164" fontId="0" fillId="6" borderId="0" xfId="0" applyNumberFormat="1" applyFill="1"/>
    <xf numFmtId="164" fontId="1" fillId="6" borderId="0" xfId="0" applyNumberFormat="1" applyFont="1" applyFill="1"/>
    <xf numFmtId="164" fontId="1" fillId="6" borderId="0" xfId="0" applyNumberFormat="1" applyFont="1" applyFill="1" applyAlignment="1">
      <alignment horizontal="center"/>
    </xf>
    <xf numFmtId="164" fontId="0" fillId="7" borderId="0" xfId="0" applyNumberFormat="1" applyFill="1"/>
    <xf numFmtId="164" fontId="1" fillId="7" borderId="0" xfId="0" applyNumberFormat="1" applyFont="1" applyFill="1"/>
    <xf numFmtId="164" fontId="1" fillId="7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164" fontId="0" fillId="8" borderId="0" xfId="0" applyNumberFormat="1" applyFill="1"/>
    <xf numFmtId="164" fontId="1" fillId="8" borderId="0" xfId="0" applyNumberFormat="1" applyFont="1" applyFill="1"/>
    <xf numFmtId="164" fontId="1" fillId="8" borderId="0" xfId="0" applyNumberFormat="1" applyFont="1" applyFill="1" applyAlignment="1">
      <alignment horizontal="center"/>
    </xf>
    <xf numFmtId="164" fontId="0" fillId="4" borderId="0" xfId="0" applyNumberFormat="1" applyFill="1"/>
    <xf numFmtId="0" fontId="0" fillId="4" borderId="0" xfId="0" applyFill="1"/>
    <xf numFmtId="164" fontId="1" fillId="4" borderId="0" xfId="0" applyNumberFormat="1" applyFont="1" applyFill="1"/>
    <xf numFmtId="164" fontId="1" fillId="4" borderId="0" xfId="0" applyNumberFormat="1" applyFont="1" applyFill="1" applyAlignment="1">
      <alignment horizontal="center"/>
    </xf>
    <xf numFmtId="167" fontId="0" fillId="6" borderId="0" xfId="0" applyNumberFormat="1" applyFill="1"/>
    <xf numFmtId="167" fontId="0" fillId="7" borderId="0" xfId="0" applyNumberFormat="1" applyFill="1"/>
    <xf numFmtId="0" fontId="0" fillId="0" borderId="0" xfId="0"/>
    <xf numFmtId="0" fontId="0" fillId="6" borderId="0" xfId="0" applyFill="1" applyAlignment="1">
      <alignment horizontal="center"/>
    </xf>
    <xf numFmtId="0" fontId="0" fillId="6" borderId="0" xfId="0" applyFill="1"/>
    <xf numFmtId="0" fontId="0" fillId="7" borderId="0" xfId="0" applyFill="1" applyAlignment="1">
      <alignment horizontal="center"/>
    </xf>
    <xf numFmtId="0" fontId="0" fillId="7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169" fontId="0" fillId="6" borderId="0" xfId="0" applyNumberFormat="1" applyFill="1" applyAlignment="1">
      <alignment horizontal="right"/>
    </xf>
    <xf numFmtId="0" fontId="0" fillId="6" borderId="0" xfId="0" applyFill="1" applyAlignment="1">
      <alignment horizontal="right"/>
    </xf>
    <xf numFmtId="169" fontId="0" fillId="7" borderId="0" xfId="0" applyNumberFormat="1" applyFill="1" applyAlignment="1">
      <alignment horizontal="right"/>
    </xf>
    <xf numFmtId="0" fontId="0" fillId="7" borderId="0" xfId="0" applyFill="1" applyAlignment="1">
      <alignment horizontal="right"/>
    </xf>
    <xf numFmtId="2" fontId="1" fillId="6" borderId="0" xfId="0" applyNumberFormat="1" applyFont="1" applyFill="1" applyAlignment="1">
      <alignment horizontal="right"/>
    </xf>
    <xf numFmtId="2" fontId="1" fillId="7" borderId="0" xfId="0" applyNumberFormat="1" applyFont="1" applyFill="1" applyAlignment="1">
      <alignment horizontal="right"/>
    </xf>
    <xf numFmtId="164" fontId="0" fillId="8" borderId="0" xfId="0" applyNumberFormat="1" applyFill="1"/>
    <xf numFmtId="164" fontId="1" fillId="8" borderId="0" xfId="0" applyNumberFormat="1" applyFont="1" applyFill="1"/>
    <xf numFmtId="164" fontId="1" fillId="8" borderId="0" xfId="0" applyNumberFormat="1" applyFont="1" applyFill="1" applyAlignment="1">
      <alignment horizontal="center"/>
    </xf>
    <xf numFmtId="2" fontId="0" fillId="7" borderId="0" xfId="0" applyNumberFormat="1" applyFill="1" applyAlignment="1">
      <alignment horizontal="right"/>
    </xf>
    <xf numFmtId="2" fontId="0" fillId="6" borderId="0" xfId="0" applyNumberFormat="1" applyFill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167" fontId="1" fillId="0" borderId="0" xfId="0" applyNumberFormat="1" applyFont="1"/>
    <xf numFmtId="1" fontId="0" fillId="0" borderId="1" xfId="0" applyNumberFormat="1" applyBorder="1"/>
    <xf numFmtId="1" fontId="0" fillId="0" borderId="0" xfId="0" applyNumberFormat="1" applyBorder="1"/>
    <xf numFmtId="1" fontId="0" fillId="0" borderId="0" xfId="0" applyNumberFormat="1"/>
    <xf numFmtId="9" fontId="0" fillId="0" borderId="0" xfId="1" applyFont="1"/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868850442452931"/>
          <c:y val="2.5428331875182269E-2"/>
          <c:w val="0.83557199724094045"/>
          <c:h val="0.8831900322980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'Root C N Graph'!$R$4</c:f>
              <c:strCache>
                <c:ptCount val="1"/>
                <c:pt idx="0">
                  <c:v>%N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7FD-440D-A110-FB628C9E274A}"/>
              </c:ext>
            </c:extLst>
          </c:dPt>
          <c:errBars>
            <c:errBarType val="both"/>
            <c:errValType val="cust"/>
            <c:noEndCap val="0"/>
            <c:plus>
              <c:numRef>
                <c:f>'Root C N Graph'!$R$11:$R$14</c:f>
                <c:numCache>
                  <c:formatCode>General</c:formatCode>
                  <c:ptCount val="4"/>
                  <c:pt idx="0">
                    <c:v>2.3100977487856326E-2</c:v>
                  </c:pt>
                  <c:pt idx="1">
                    <c:v>5.2247979154806716E-2</c:v>
                  </c:pt>
                </c:numCache>
              </c:numRef>
            </c:plus>
            <c:minus>
              <c:numRef>
                <c:f>'Root C N Graph'!$R$11:$R$14</c:f>
                <c:numCache>
                  <c:formatCode>General</c:formatCode>
                  <c:ptCount val="4"/>
                  <c:pt idx="0">
                    <c:v>2.3100977487856326E-2</c:v>
                  </c:pt>
                  <c:pt idx="1">
                    <c:v>5.2247979154806716E-2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Graph'!$R$5:$R$6</c:f>
              <c:numCache>
                <c:formatCode>0.00</c:formatCode>
                <c:ptCount val="2"/>
                <c:pt idx="0">
                  <c:v>2.7431358333333336</c:v>
                </c:pt>
                <c:pt idx="1">
                  <c:v>2.7144418333333333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6-45D5-A87C-BACD7F16C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514776"/>
        <c:axId val="276594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41.707311496141664</c:v>
                      </c:pt>
                      <c:pt idx="1">
                        <c:v>40.117279208041666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4F6-45D5-A87C-BACD7F16C09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-25.122763937363647</c:v>
                      </c:pt>
                      <c:pt idx="1">
                        <c:v>-25.462699509734161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4F6-45D5-A87C-BACD7F16C09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-1.2660603613582406</c:v>
                      </c:pt>
                      <c:pt idx="1">
                        <c:v>-2.2477310451165562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4F6-45D5-A87C-BACD7F16C09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15.210830517086174</c:v>
                      </c:pt>
                      <c:pt idx="1">
                        <c:v>14.795937519725507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4F6-45D5-A87C-BACD7F16C09E}"/>
                  </c:ext>
                </c:extLst>
              </c15:ser>
            </c15:filteredBarSeries>
          </c:ext>
        </c:extLst>
      </c:barChart>
      <c:catAx>
        <c:axId val="27451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594760"/>
        <c:crosses val="autoZero"/>
        <c:auto val="1"/>
        <c:lblAlgn val="ctr"/>
        <c:lblOffset val="100"/>
        <c:noMultiLvlLbl val="0"/>
      </c:catAx>
      <c:valAx>
        <c:axId val="276594760"/>
        <c:scaling>
          <c:orientation val="minMax"/>
          <c:max val="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Nitrogen concentration (%)</a:t>
                </a:r>
              </a:p>
            </c:rich>
          </c:tx>
          <c:layout>
            <c:manualLayout>
              <c:xMode val="edge"/>
              <c:yMode val="edge"/>
              <c:x val="3.4398549266146539E-3"/>
              <c:y val="7.78099934561557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4514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06122913841974"/>
          <c:y val="2.5428331875182269E-2"/>
          <c:w val="0.84693877086158031"/>
          <c:h val="0.8855915267228764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'Shoot C N Graph'!$Q$4</c:f>
              <c:strCache>
                <c:ptCount val="1"/>
                <c:pt idx="0">
                  <c:v>δ13C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526-4F47-B0E5-C1D3BEF2D5C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26-4F47-B0E5-C1D3BEF2D5CA}"/>
                </c:ext>
              </c:extLst>
            </c:dLbl>
            <c:dLbl>
              <c:idx val="1"/>
              <c:layout>
                <c:manualLayout>
                  <c:x val="0"/>
                  <c:y val="-1.60020339243119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26-4F47-B0E5-C1D3BEF2D5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'Shoot C N Graph'!$Q$11:$Q$14</c:f>
                <c:numCache>
                  <c:formatCode>General</c:formatCode>
                  <c:ptCount val="4"/>
                  <c:pt idx="0">
                    <c:v>0.14087856293553502</c:v>
                  </c:pt>
                  <c:pt idx="1">
                    <c:v>0.22324197848739494</c:v>
                  </c:pt>
                </c:numCache>
              </c:numRef>
            </c:plus>
            <c:minus>
              <c:numRef>
                <c:f>'Shoot C N Graph'!$Q$11:$Q$14</c:f>
                <c:numCache>
                  <c:formatCode>General</c:formatCode>
                  <c:ptCount val="4"/>
                  <c:pt idx="0">
                    <c:v>0.14087856293553502</c:v>
                  </c:pt>
                  <c:pt idx="1">
                    <c:v>0.22324197848739494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Graph'!$Q$5:$Q$6</c:f>
              <c:numCache>
                <c:formatCode>0.00</c:formatCode>
                <c:ptCount val="2"/>
                <c:pt idx="0">
                  <c:v>-25.645123757569419</c:v>
                </c:pt>
                <c:pt idx="1">
                  <c:v>-26.042129563830027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8-4EF7-B60A-FEA8D7680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8200"/>
        <c:axId val="275859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42.092687153633335</c:v>
                      </c:pt>
                      <c:pt idx="1">
                        <c:v>41.680118150366667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328-4EF7-B60A-FEA8D7680DD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2.7820971666666665</c:v>
                      </c:pt>
                      <c:pt idx="1">
                        <c:v>2.807669666666667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328-4EF7-B60A-FEA8D7680DD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-3.0487750874895023</c:v>
                      </c:pt>
                      <c:pt idx="1">
                        <c:v>-3.4478928868828693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328-4EF7-B60A-FEA8D7680DD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15.162444275566921</c:v>
                      </c:pt>
                      <c:pt idx="1">
                        <c:v>14.896472771024806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328-4EF7-B60A-FEA8D7680DDC}"/>
                  </c:ext>
                </c:extLst>
              </c15:ser>
            </c15:filteredBarSeries>
          </c:ext>
        </c:extLst>
      </c:barChart>
      <c:catAx>
        <c:axId val="27660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5859328"/>
        <c:crosses val="autoZero"/>
        <c:auto val="1"/>
        <c:lblAlgn val="ctr"/>
        <c:lblOffset val="100"/>
        <c:noMultiLvlLbl val="0"/>
      </c:catAx>
      <c:valAx>
        <c:axId val="275859328"/>
        <c:scaling>
          <c:orientation val="minMax"/>
          <c:max val="-20"/>
          <c:min val="-3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13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C/</a:t>
                </a: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12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 (‰)</a:t>
                </a:r>
              </a:p>
            </c:rich>
          </c:tx>
          <c:layout>
            <c:manualLayout>
              <c:xMode val="edge"/>
              <c:yMode val="edge"/>
              <c:x val="2.2830191103195615E-3"/>
              <c:y val="0.37183736324994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82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630305410515424"/>
          <c:y val="2.5428331875182269E-2"/>
          <c:w val="0.84369694589484567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'delN15 graph'!$D$3</c:f>
              <c:strCache>
                <c:ptCount val="1"/>
                <c:pt idx="0">
                  <c:v>Root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C2-4581-A34D-81F24D970B3C}"/>
                </c:ext>
              </c:extLst>
            </c:dLbl>
            <c:dLbl>
              <c:idx val="1"/>
              <c:layout>
                <c:manualLayout>
                  <c:x val="0"/>
                  <c:y val="-1.73611111111111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C2-4581-A34D-81F24D970B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'delN15 graph'!$D$7:$D$8</c:f>
                <c:numCache>
                  <c:formatCode>General</c:formatCode>
                  <c:ptCount val="2"/>
                  <c:pt idx="0">
                    <c:v>0.29290647917559903</c:v>
                  </c:pt>
                  <c:pt idx="1">
                    <c:v>0.18992179498890335</c:v>
                  </c:pt>
                </c:numCache>
              </c:numRef>
            </c:plus>
            <c:minus>
              <c:numRef>
                <c:f>'delN15 graph'!$D$7:$D$8</c:f>
                <c:numCache>
                  <c:formatCode>General</c:formatCode>
                  <c:ptCount val="2"/>
                  <c:pt idx="0">
                    <c:v>0.29290647917559903</c:v>
                  </c:pt>
                  <c:pt idx="1">
                    <c:v>0.18992179498890335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graph'!$D$4:$D$5</c:f>
              <c:numCache>
                <c:formatCode>0.00000</c:formatCode>
                <c:ptCount val="2"/>
                <c:pt idx="0">
                  <c:v>-1.2660603613582406</c:v>
                </c:pt>
                <c:pt idx="1">
                  <c:v>-2.2477310451165562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F09-4A2F-A770-E5118627079A}"/>
            </c:ext>
          </c:extLst>
        </c:ser>
        <c:ser>
          <c:idx val="1"/>
          <c:order val="1"/>
          <c:tx>
            <c:strRef>
              <c:f>'delN15 graph'!$E$3</c:f>
              <c:strCache>
                <c:ptCount val="1"/>
                <c:pt idx="0">
                  <c:v>Shoot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796304139260309E-3"/>
                  <c:y val="0.1820836067366580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A7-460C-B471-99A495B6B849}"/>
                </c:ext>
              </c:extLst>
            </c:dLbl>
            <c:dLbl>
              <c:idx val="1"/>
              <c:layout>
                <c:manualLayout>
                  <c:x val="2.2992817445569029E-3"/>
                  <c:y val="0.201639463035870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A7-460C-B471-99A495B6B8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'delN15 graph'!$E$7:$E$8</c:f>
                <c:numCache>
                  <c:formatCode>General</c:formatCode>
                  <c:ptCount val="2"/>
                  <c:pt idx="0">
                    <c:v>0.10207644254122784</c:v>
                  </c:pt>
                  <c:pt idx="1">
                    <c:v>0.20988370035477763</c:v>
                  </c:pt>
                </c:numCache>
              </c:numRef>
            </c:plus>
            <c:minus>
              <c:numRef>
                <c:f>'delN15 graph'!$E$7:$E$8</c:f>
                <c:numCache>
                  <c:formatCode>General</c:formatCode>
                  <c:ptCount val="2"/>
                  <c:pt idx="0">
                    <c:v>0.10207644254122784</c:v>
                  </c:pt>
                  <c:pt idx="1">
                    <c:v>0.20988370035477763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graph'!$E$4:$E$5</c:f>
              <c:numCache>
                <c:formatCode>0.00000</c:formatCode>
                <c:ptCount val="2"/>
                <c:pt idx="0">
                  <c:v>-3.0487750874895023</c:v>
                </c:pt>
                <c:pt idx="1">
                  <c:v>-3.4478928868828693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3F09-4A2F-A770-E5118627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6605432"/>
        <c:axId val="27663727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'delN15 graph'!$F$3</c15:sqref>
                        </c15:formulaRef>
                      </c:ext>
                    </c:extLst>
                    <c:strCache>
                      <c:ptCount val="1"/>
                      <c:pt idx="0">
                        <c:v>Whole plant</c:v>
                      </c:pt>
                    </c:strCache>
                  </c:strRef>
                </c:tx>
                <c:spPr>
                  <a:solidFill>
                    <a:srgbClr val="FFC000">
                      <a:lumMod val="75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BC83-4D13-93E2-D8A28F6A0837}"/>
                      </c:ext>
                    </c:extLst>
                  </c:dLbl>
                  <c:dLbl>
                    <c:idx val="1"/>
                    <c:layout>
                      <c:manualLayout>
                        <c:x val="1.1472706115973159E-3"/>
                        <c:y val="-1.2152777777777714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>
                              <a:solidFill>
                                <a:sysClr val="windowText" lastClr="000000"/>
                              </a:solidFill>
                            </a:rPr>
                            <a:t>**</a:t>
                          </a:r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1-BC83-4D13-93E2-D8A28F6A0837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48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'delN15 graph'!$F$7:$F$8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0.11568246210411844</c:v>
                        </c:pt>
                        <c:pt idx="1">
                          <c:v>0.18567248583378251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'delN15 graph'!$F$7:$F$8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0.11568246210411844</c:v>
                        </c:pt>
                        <c:pt idx="1">
                          <c:v>0.18567248583378251</c:v>
                        </c:pt>
                      </c:numCache>
                    </c:numRef>
                  </c:minus>
                  <c:spPr>
                    <a:noFill/>
                    <a:ln w="63500" cap="sq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'delN15 graph'!$C$4:$C$5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'delN15 graph'!$F$4:$F$5</c15:sqref>
                        </c15:formulaRef>
                      </c:ext>
                    </c:extLst>
                    <c:numCache>
                      <c:formatCode>0.00000</c:formatCode>
                      <c:ptCount val="2"/>
                      <c:pt idx="0">
                        <c:v>-2.7477117868562027</c:v>
                      </c:pt>
                      <c:pt idx="1">
                        <c:v>-3.237912291245014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F09-4A2F-A770-E5118627079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'delN15 graph'!$G$3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'delN15 graph'!$G$7:$G$8</c:f>
                <c:numCache>
                  <c:formatCode>General</c:formatCode>
                  <c:ptCount val="2"/>
                  <c:pt idx="0">
                    <c:v>0.61</c:v>
                  </c:pt>
                  <c:pt idx="1">
                    <c:v>0.61</c:v>
                  </c:pt>
                </c:numCache>
              </c:numRef>
            </c:plus>
            <c:minus>
              <c:numRef>
                <c:f>'delN15 graph'!$G$7:$G$8</c:f>
                <c:numCache>
                  <c:formatCode>General</c:formatCode>
                  <c:ptCount val="2"/>
                  <c:pt idx="0">
                    <c:v>0.61</c:v>
                  </c:pt>
                  <c:pt idx="1">
                    <c:v>0.61</c:v>
                  </c:pt>
                </c:numCache>
              </c:numRef>
            </c:minus>
            <c:spPr>
              <a:noFill/>
              <a:ln w="63500" cap="sq" cmpd="sng" algn="ctr">
                <a:solidFill>
                  <a:sysClr val="windowText" lastClr="000000">
                    <a:lumMod val="65000"/>
                    <a:lumOff val="35000"/>
                  </a:sys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graph'!$G$4:$G$5</c:f>
              <c:numCache>
                <c:formatCode>0.00000</c:formatCode>
                <c:ptCount val="2"/>
                <c:pt idx="0">
                  <c:v>-1.76</c:v>
                </c:pt>
                <c:pt idx="1">
                  <c:v>-1.76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FB-4738-B530-6C70D8EBF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05432"/>
        <c:axId val="276637272"/>
      </c:line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8"/>
          <c:min val="-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 sz="4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</a:t>
                </a:r>
                <a:r>
                  <a:rPr lang="en-US" sz="4000" b="1" i="0" u="none" strike="noStrike" baseline="30000">
                    <a:effectLst/>
                  </a:rPr>
                  <a:t>15</a:t>
                </a:r>
                <a:r>
                  <a:rPr lang="en-US" sz="4000" b="1" i="0" u="none" strike="noStrike" baseline="0">
                    <a:effectLst/>
                  </a:rPr>
                  <a:t>N </a:t>
                </a:r>
                <a:r>
                  <a:rPr lang="en-US" sz="4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(‰)</a:t>
                </a:r>
              </a:p>
            </c:rich>
          </c:tx>
          <c:layout>
            <c:manualLayout>
              <c:xMode val="edge"/>
              <c:yMode val="edge"/>
              <c:x val="5.8548272668979014E-6"/>
              <c:y val="0.38480916447944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4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630305410515424"/>
          <c:y val="2.5428331875182269E-2"/>
          <c:w val="0.84369694589484567"/>
          <c:h val="0.8786589125107933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'delN15 graph'!$F$3</c:f>
              <c:strCache>
                <c:ptCount val="1"/>
                <c:pt idx="0">
                  <c:v>Whole plant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A0-4CCA-9EF2-A1EE383963E8}"/>
                </c:ext>
              </c:extLst>
            </c:dLbl>
            <c:dLbl>
              <c:idx val="1"/>
              <c:layout>
                <c:manualLayout>
                  <c:x val="1.1472706115973159E-3"/>
                  <c:y val="-1.215277777777771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A0-4CCA-9EF2-A1EE383963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'delN15 graph'!$F$7:$F$8</c:f>
                <c:numCache>
                  <c:formatCode>General</c:formatCode>
                  <c:ptCount val="2"/>
                  <c:pt idx="0">
                    <c:v>0.11568246210411844</c:v>
                  </c:pt>
                  <c:pt idx="1">
                    <c:v>0.18567248583378251</c:v>
                  </c:pt>
                </c:numCache>
                <c:extLst xmlns:c15="http://schemas.microsoft.com/office/drawing/2012/chart"/>
              </c:numRef>
            </c:plus>
            <c:minus>
              <c:numRef>
                <c:f>'delN15 graph'!$F$7:$F$8</c:f>
                <c:numCache>
                  <c:formatCode>General</c:formatCode>
                  <c:ptCount val="2"/>
                  <c:pt idx="0">
                    <c:v>0.11568246210411844</c:v>
                  </c:pt>
                  <c:pt idx="1">
                    <c:v>0.18567248583378251</c:v>
                  </c:pt>
                </c:numCache>
                <c:extLst xmlns:c15="http://schemas.microsoft.com/office/drawing/2012/chart"/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graph'!$F$4:$F$5</c:f>
              <c:numCache>
                <c:formatCode>0.00000</c:formatCode>
                <c:ptCount val="2"/>
                <c:pt idx="0">
                  <c:v>-2.7477117868562027</c:v>
                </c:pt>
                <c:pt idx="1">
                  <c:v>-3.237912291245014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9CA0-4CCA-9EF2-A1EE38396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6605432"/>
        <c:axId val="276637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'delN15 graph'!$D$3</c15:sqref>
                        </c15:formulaRef>
                      </c:ext>
                    </c:extLst>
                    <c:strCache>
                      <c:ptCount val="1"/>
                      <c:pt idx="0">
                        <c:v>Root</c:v>
                      </c:pt>
                    </c:strCache>
                  </c:strRef>
                </c:tx>
                <c:spPr>
                  <a:solidFill>
                    <a:srgbClr val="FFC000">
                      <a:lumMod val="40000"/>
                      <a:lumOff val="60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9CA0-4CCA-9EF2-A1EE383963E8}"/>
                      </c:ext>
                    </c:extLst>
                  </c:dLbl>
                  <c:dLbl>
                    <c:idx val="1"/>
                    <c:layout>
                      <c:manualLayout>
                        <c:x val="0"/>
                        <c:y val="-1.7361111111111112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/>
                            <a:t>**</a:t>
                          </a:r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1-9CA0-4CCA-9EF2-A1EE383963E8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4800" b="1" i="0" u="none" strike="noStrike" kern="1200" baseline="0"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'delN15 graph'!$D$7:$D$8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0.29290647917559903</c:v>
                        </c:pt>
                        <c:pt idx="1">
                          <c:v>0.18992179498890335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'delN15 graph'!$D$7:$D$8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0.29290647917559903</c:v>
                        </c:pt>
                        <c:pt idx="1">
                          <c:v>0.18992179498890335</c:v>
                        </c:pt>
                      </c:numCache>
                    </c:numRef>
                  </c:minus>
                  <c:spPr>
                    <a:noFill/>
                    <a:ln w="63500" cap="sq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'delN15 graph'!$C$4:$C$5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'delN15 graph'!$D$4:$D$5</c15:sqref>
                        </c15:formulaRef>
                      </c:ext>
                    </c:extLst>
                    <c:numCache>
                      <c:formatCode>0.00000</c:formatCode>
                      <c:ptCount val="2"/>
                      <c:pt idx="0">
                        <c:v>-1.2660603613582406</c:v>
                      </c:pt>
                      <c:pt idx="1">
                        <c:v>-2.2477310451165562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CA0-4CCA-9EF2-A1EE383963E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'delN15 graph'!$E$3</c15:sqref>
                        </c15:formulaRef>
                      </c:ext>
                    </c:extLst>
                    <c:strCache>
                      <c:ptCount val="1"/>
                      <c:pt idx="0">
                        <c:v>Shoot</c:v>
                      </c:pt>
                    </c:strCache>
                  </c:strRef>
                </c:tx>
                <c:spPr>
                  <a:solidFill>
                    <a:srgbClr val="FFC000">
                      <a:lumMod val="50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1.0796304139260309E-3"/>
                        <c:y val="0.18208360673665805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/>
                            <a:t>***</a:t>
                          </a:r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3-9CA0-4CCA-9EF2-A1EE383963E8}"/>
                      </c:ext>
                    </c:extLst>
                  </c:dLbl>
                  <c:dLbl>
                    <c:idx val="1"/>
                    <c:layout>
                      <c:manualLayout>
                        <c:x val="2.2992817445569029E-3"/>
                        <c:y val="0.2016394630358705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/>
                            <a:t>**</a:t>
                          </a:r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4-9CA0-4CCA-9EF2-A1EE383963E8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5000" b="1" i="0" u="none" strike="noStrike" kern="1200" baseline="0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'delN15 graph'!$E$7:$E$8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0.10207644254122784</c:v>
                        </c:pt>
                        <c:pt idx="1">
                          <c:v>0.20988370035477763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'delN15 graph'!$E$7:$E$8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0.10207644254122784</c:v>
                        </c:pt>
                        <c:pt idx="1">
                          <c:v>0.20988370035477763</c:v>
                        </c:pt>
                      </c:numCache>
                    </c:numRef>
                  </c:minus>
                  <c:spPr>
                    <a:noFill/>
                    <a:ln w="63500" cap="sq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'delN15 graph'!$C$4:$C$5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'delN15 graph'!$E$4:$E$5</c15:sqref>
                        </c15:formulaRef>
                      </c:ext>
                    </c:extLst>
                    <c:numCache>
                      <c:formatCode>0.00000</c:formatCode>
                      <c:ptCount val="2"/>
                      <c:pt idx="0">
                        <c:v>-3.0487750874895023</c:v>
                      </c:pt>
                      <c:pt idx="1">
                        <c:v>-3.4478928868828693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CA0-4CCA-9EF2-A1EE383963E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'delN15 graph'!$G$3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'delN15 graph'!$G$7:$G$8</c:f>
                <c:numCache>
                  <c:formatCode>General</c:formatCode>
                  <c:ptCount val="2"/>
                  <c:pt idx="0">
                    <c:v>0.61</c:v>
                  </c:pt>
                  <c:pt idx="1">
                    <c:v>0.61</c:v>
                  </c:pt>
                </c:numCache>
              </c:numRef>
            </c:plus>
            <c:minus>
              <c:numRef>
                <c:f>'delN15 graph'!$G$7:$G$8</c:f>
                <c:numCache>
                  <c:formatCode>General</c:formatCode>
                  <c:ptCount val="2"/>
                  <c:pt idx="0">
                    <c:v>0.61</c:v>
                  </c:pt>
                  <c:pt idx="1">
                    <c:v>0.61</c:v>
                  </c:pt>
                </c:numCache>
              </c:numRef>
            </c:minus>
            <c:spPr>
              <a:noFill/>
              <a:ln w="63500" cap="sq" cmpd="sng" algn="ctr">
                <a:solidFill>
                  <a:sysClr val="windowText" lastClr="000000">
                    <a:lumMod val="65000"/>
                    <a:lumOff val="35000"/>
                  </a:sys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graph'!$G$4:$G$5</c:f>
              <c:numCache>
                <c:formatCode>0.00000</c:formatCode>
                <c:ptCount val="2"/>
                <c:pt idx="0">
                  <c:v>-1.76</c:v>
                </c:pt>
                <c:pt idx="1">
                  <c:v>-1.76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CA0-4CCA-9EF2-A1EE38396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05432"/>
        <c:axId val="276637272"/>
      </c:line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8"/>
          <c:min val="-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 sz="4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</a:t>
                </a:r>
                <a:r>
                  <a:rPr lang="en-US" sz="4000" b="1" i="0" u="none" strike="noStrike" baseline="30000">
                    <a:effectLst/>
                  </a:rPr>
                  <a:t>15</a:t>
                </a:r>
                <a:r>
                  <a:rPr lang="en-US" sz="4000" b="1" i="0" u="none" strike="noStrike" baseline="0">
                    <a:effectLst/>
                  </a:rPr>
                  <a:t>N </a:t>
                </a:r>
                <a:r>
                  <a:rPr lang="en-US" sz="4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(‰)</a:t>
                </a:r>
              </a:p>
            </c:rich>
          </c:tx>
          <c:layout>
            <c:manualLayout>
              <c:xMode val="edge"/>
              <c:yMode val="edge"/>
              <c:x val="5.8548272668979014E-6"/>
              <c:y val="0.38480916447944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4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plant'!$D$3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D4-4BE7-8101-A6671F146559}"/>
                </c:ext>
              </c:extLst>
            </c:dLbl>
            <c:dLbl>
              <c:idx val="1"/>
              <c:layout>
                <c:manualLayout>
                  <c:x val="0"/>
                  <c:y val="-4.66321243523316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D4-4BE7-8101-A6671F1465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plant'!$D$7:$D$8</c:f>
                <c:numCache>
                  <c:formatCode>General</c:formatCode>
                  <c:ptCount val="2"/>
                  <c:pt idx="0">
                    <c:v>77</c:v>
                  </c:pt>
                  <c:pt idx="1">
                    <c:v>98</c:v>
                  </c:pt>
                </c:numCache>
              </c:numRef>
            </c:plus>
            <c:minus>
              <c:numRef>
                <c:f>'[4]total N root shoot plant'!$D$7:$D$8</c:f>
                <c:numCache>
                  <c:formatCode>General</c:formatCode>
                  <c:ptCount val="2"/>
                  <c:pt idx="0">
                    <c:v>77</c:v>
                  </c:pt>
                  <c:pt idx="1">
                    <c:v>98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plant'!$C$4:$C$5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plant'!$D$4:$D$5</c:f>
              <c:numCache>
                <c:formatCode>General</c:formatCode>
                <c:ptCount val="2"/>
                <c:pt idx="0">
                  <c:v>1001</c:v>
                </c:pt>
                <c:pt idx="1">
                  <c:v>563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7AD4-4BE7-8101-A6671F146559}"/>
            </c:ext>
          </c:extLst>
        </c:ser>
        <c:ser>
          <c:idx val="1"/>
          <c:order val="1"/>
          <c:tx>
            <c:strRef>
              <c:f>'[4]total N root shoot plant'!$E$3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'[4]total N root shoot plant'!$E$7:$E$8</c:f>
                <c:numCache>
                  <c:formatCode>General</c:formatCode>
                  <c:ptCount val="2"/>
                  <c:pt idx="0">
                    <c:v>30</c:v>
                  </c:pt>
                  <c:pt idx="1">
                    <c:v>45</c:v>
                  </c:pt>
                </c:numCache>
              </c:numRef>
            </c:plus>
            <c:minus>
              <c:numRef>
                <c:f>'[4]total N root shoot plant'!$E$7:$E$8</c:f>
                <c:numCache>
                  <c:formatCode>General</c:formatCode>
                  <c:ptCount val="2"/>
                  <c:pt idx="0">
                    <c:v>30</c:v>
                  </c:pt>
                  <c:pt idx="1">
                    <c:v>45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plant'!$C$4:$C$5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plant'!$E$4:$E$5</c:f>
              <c:numCache>
                <c:formatCode>General</c:formatCode>
                <c:ptCount val="2"/>
                <c:pt idx="0">
                  <c:v>424</c:v>
                </c:pt>
                <c:pt idx="1">
                  <c:v>495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7AD4-4BE7-8101-A6671F146559}"/>
            </c:ext>
          </c:extLst>
        </c:ser>
        <c:ser>
          <c:idx val="2"/>
          <c:order val="2"/>
          <c:tx>
            <c:strRef>
              <c:f>'[4]total N root shoot plant'!$F$3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'[4]total N root shoot plant'!$F$7:$F$8</c:f>
                <c:numCache>
                  <c:formatCode>General</c:formatCode>
                  <c:ptCount val="2"/>
                  <c:pt idx="0">
                    <c:v>45</c:v>
                  </c:pt>
                  <c:pt idx="1">
                    <c:v>34</c:v>
                  </c:pt>
                </c:numCache>
              </c:numRef>
            </c:plus>
            <c:minus>
              <c:numRef>
                <c:f>'[4]total N root shoot plant'!$F$7:$F$8</c:f>
                <c:numCache>
                  <c:formatCode>General</c:formatCode>
                  <c:ptCount val="2"/>
                  <c:pt idx="0">
                    <c:v>45</c:v>
                  </c:pt>
                  <c:pt idx="1">
                    <c:v>34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plant'!$C$4:$C$5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plant'!$F$4:$F$5</c:f>
              <c:numCache>
                <c:formatCode>General</c:formatCode>
                <c:ptCount val="2"/>
                <c:pt idx="0">
                  <c:v>1493</c:v>
                </c:pt>
                <c:pt idx="1">
                  <c:v>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D4-4BE7-8101-A6671F146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Root N (µg)</a:t>
                </a:r>
              </a:p>
            </c:rich>
          </c:tx>
          <c:layout>
            <c:manualLayout>
              <c:xMode val="edge"/>
              <c:yMode val="edge"/>
              <c:x val="1.0835388927167007E-3"/>
              <c:y val="0.22336268431198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99401500057545"/>
          <c:y val="1.4866168434178096E-3"/>
          <c:w val="0.83359818129183083"/>
          <c:h val="9.9438315127673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plant'!$AE$3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33-4527-A66D-D7C857137DEA}"/>
                </c:ext>
              </c:extLst>
            </c:dLbl>
            <c:dLbl>
              <c:idx val="1"/>
              <c:layout>
                <c:manualLayout>
                  <c:x val="0"/>
                  <c:y val="-1.90044265213642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33-4527-A66D-D7C857137D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plant'!$AE$7:$AE$8</c:f>
                <c:numCache>
                  <c:formatCode>General</c:formatCode>
                  <c:ptCount val="2"/>
                  <c:pt idx="0">
                    <c:v>96</c:v>
                  </c:pt>
                  <c:pt idx="1">
                    <c:v>41</c:v>
                  </c:pt>
                </c:numCache>
              </c:numRef>
            </c:plus>
            <c:minus>
              <c:numRef>
                <c:f>'[4]total N root shoot plant'!$AE$7:$AE$8</c:f>
                <c:numCache>
                  <c:formatCode>General</c:formatCode>
                  <c:ptCount val="2"/>
                  <c:pt idx="0">
                    <c:v>96</c:v>
                  </c:pt>
                  <c:pt idx="1">
                    <c:v>41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plant'!$AD$4:$AD$5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plant'!$AE$4:$AE$5</c:f>
              <c:numCache>
                <c:formatCode>General</c:formatCode>
                <c:ptCount val="2"/>
                <c:pt idx="0">
                  <c:v>851</c:v>
                </c:pt>
                <c:pt idx="1">
                  <c:v>980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4433-4527-A66D-D7C857137DEA}"/>
            </c:ext>
          </c:extLst>
        </c:ser>
        <c:ser>
          <c:idx val="1"/>
          <c:order val="1"/>
          <c:tx>
            <c:strRef>
              <c:f>'[4]total N root shoot plant'!$AF$3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33-4527-A66D-D7C857137DE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33-4527-A66D-D7C857137D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plant'!$AF$7:$AF$8</c:f>
                <c:numCache>
                  <c:formatCode>General</c:formatCode>
                  <c:ptCount val="2"/>
                  <c:pt idx="0">
                    <c:v>20</c:v>
                  </c:pt>
                  <c:pt idx="1">
                    <c:v>13</c:v>
                  </c:pt>
                </c:numCache>
              </c:numRef>
            </c:plus>
            <c:minus>
              <c:numRef>
                <c:f>'[4]total N root shoot plant'!$AF$7:$AF$8</c:f>
                <c:numCache>
                  <c:formatCode>General</c:formatCode>
                  <c:ptCount val="2"/>
                  <c:pt idx="0">
                    <c:v>20</c:v>
                  </c:pt>
                  <c:pt idx="1">
                    <c:v>13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plant'!$AD$4:$AD$5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plant'!$AF$4:$AF$5</c:f>
              <c:numCache>
                <c:formatCode>General</c:formatCode>
                <c:ptCount val="2"/>
                <c:pt idx="0">
                  <c:v>240</c:v>
                </c:pt>
                <c:pt idx="1">
                  <c:v>299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4433-4527-A66D-D7C857137DEA}"/>
            </c:ext>
          </c:extLst>
        </c:ser>
        <c:ser>
          <c:idx val="2"/>
          <c:order val="2"/>
          <c:tx>
            <c:strRef>
              <c:f>'[4]total N root shoot plant'!$AG$3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'[4]total N root shoot plant'!$AG$7:$AG$8</c:f>
                <c:numCache>
                  <c:formatCode>General</c:formatCode>
                  <c:ptCount val="2"/>
                  <c:pt idx="0">
                    <c:v>31</c:v>
                  </c:pt>
                  <c:pt idx="1">
                    <c:v>45</c:v>
                  </c:pt>
                </c:numCache>
              </c:numRef>
            </c:plus>
            <c:minus>
              <c:numRef>
                <c:f>'[4]total N root shoot plant'!$AG$7:$AG$8</c:f>
                <c:numCache>
                  <c:formatCode>General</c:formatCode>
                  <c:ptCount val="2"/>
                  <c:pt idx="0">
                    <c:v>31</c:v>
                  </c:pt>
                  <c:pt idx="1">
                    <c:v>45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plant'!$AD$4:$AD$5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plant'!$AG$4:$AG$5</c:f>
              <c:numCache>
                <c:formatCode>General</c:formatCode>
                <c:ptCount val="2"/>
                <c:pt idx="0">
                  <c:v>1138</c:v>
                </c:pt>
                <c:pt idx="1">
                  <c:v>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33-4527-A66D-D7C857137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Root N (µg)</a:t>
                </a:r>
              </a:p>
            </c:rich>
          </c:tx>
          <c:layout>
            <c:manualLayout>
              <c:xMode val="edge"/>
              <c:yMode val="edge"/>
              <c:x val="1.0835388927167007E-3"/>
              <c:y val="0.22336268431198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99401500057545"/>
          <c:y val="1.4866168434178096E-3"/>
          <c:w val="0.83359818129183083"/>
          <c:h val="9.9438315127673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plant'!$D$47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6-434C-B0AC-61EA3F1B3732}"/>
                </c:ext>
              </c:extLst>
            </c:dLbl>
            <c:dLbl>
              <c:idx val="1"/>
              <c:layout>
                <c:manualLayout>
                  <c:x val="0"/>
                  <c:y val="-9.15667823302093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F6-434C-B0AC-61EA3F1B37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plant'!$D$51:$D$52</c:f>
                <c:numCache>
                  <c:formatCode>General</c:formatCode>
                  <c:ptCount val="2"/>
                  <c:pt idx="0">
                    <c:v>115</c:v>
                  </c:pt>
                  <c:pt idx="1">
                    <c:v>391</c:v>
                  </c:pt>
                </c:numCache>
              </c:numRef>
            </c:plus>
            <c:minus>
              <c:numRef>
                <c:f>'[4]total N root shoot plant'!$D$51:$D$52</c:f>
                <c:numCache>
                  <c:formatCode>General</c:formatCode>
                  <c:ptCount val="2"/>
                  <c:pt idx="0">
                    <c:v>115</c:v>
                  </c:pt>
                  <c:pt idx="1">
                    <c:v>391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plant'!$C$48:$C$49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plant'!$D$48:$D$49</c:f>
              <c:numCache>
                <c:formatCode>General</c:formatCode>
                <c:ptCount val="2"/>
                <c:pt idx="0">
                  <c:v>3055</c:v>
                </c:pt>
                <c:pt idx="1">
                  <c:v>2155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9F6-434C-B0AC-61EA3F1B3732}"/>
            </c:ext>
          </c:extLst>
        </c:ser>
        <c:ser>
          <c:idx val="1"/>
          <c:order val="1"/>
          <c:tx>
            <c:strRef>
              <c:f>'[4]total N root shoot plant'!$E$47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6-434C-B0AC-61EA3F1B3732}"/>
                </c:ext>
              </c:extLst>
            </c:dLbl>
            <c:dLbl>
              <c:idx val="1"/>
              <c:layout>
                <c:manualLayout>
                  <c:x val="-8.4332628385502469E-17"/>
                  <c:y val="-1.90044265213642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9F6-434C-B0AC-61EA3F1B37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plant'!$E$51:$E$52</c:f>
                <c:numCache>
                  <c:formatCode>General</c:formatCode>
                  <c:ptCount val="2"/>
                  <c:pt idx="0">
                    <c:v>81</c:v>
                  </c:pt>
                  <c:pt idx="1">
                    <c:v>97</c:v>
                  </c:pt>
                </c:numCache>
              </c:numRef>
            </c:plus>
            <c:minus>
              <c:numRef>
                <c:f>'[4]total N root shoot plant'!$E$51:$E$52</c:f>
                <c:numCache>
                  <c:formatCode>General</c:formatCode>
                  <c:ptCount val="2"/>
                  <c:pt idx="0">
                    <c:v>81</c:v>
                  </c:pt>
                  <c:pt idx="1">
                    <c:v>97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plant'!$C$48:$C$49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plant'!$E$48:$E$49</c:f>
              <c:numCache>
                <c:formatCode>General</c:formatCode>
                <c:ptCount val="2"/>
                <c:pt idx="0">
                  <c:v>2129</c:v>
                </c:pt>
                <c:pt idx="1">
                  <c:v>2407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C9F6-434C-B0AC-61EA3F1B3732}"/>
            </c:ext>
          </c:extLst>
        </c:ser>
        <c:ser>
          <c:idx val="2"/>
          <c:order val="2"/>
          <c:tx>
            <c:strRef>
              <c:f>'[4]total N root shoot plant'!$F$47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F6-434C-B0AC-61EA3F1B3732}"/>
                </c:ext>
              </c:extLst>
            </c:dLbl>
            <c:dLbl>
              <c:idx val="1"/>
              <c:layout>
                <c:manualLayout>
                  <c:x val="0"/>
                  <c:y val="-1.90044265213641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9F6-434C-B0AC-61EA3F1B37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plant'!$F$51:$F$52</c:f>
                <c:numCache>
                  <c:formatCode>General</c:formatCode>
                  <c:ptCount val="2"/>
                  <c:pt idx="0">
                    <c:v>53</c:v>
                  </c:pt>
                  <c:pt idx="1">
                    <c:v>75</c:v>
                  </c:pt>
                </c:numCache>
              </c:numRef>
            </c:plus>
            <c:minus>
              <c:numRef>
                <c:f>'[4]total N root shoot plant'!$F$51:$F$52</c:f>
                <c:numCache>
                  <c:formatCode>General</c:formatCode>
                  <c:ptCount val="2"/>
                  <c:pt idx="0">
                    <c:v>53</c:v>
                  </c:pt>
                  <c:pt idx="1">
                    <c:v>75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plant'!$C$48:$C$49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plant'!$F$48:$F$49</c:f>
              <c:numCache>
                <c:formatCode>General</c:formatCode>
                <c:ptCount val="2"/>
                <c:pt idx="0">
                  <c:v>3115</c:v>
                </c:pt>
                <c:pt idx="1">
                  <c:v>2924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F6-434C-B0AC-61EA3F1B37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4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Shoot N (µg)</a:t>
                </a:r>
              </a:p>
            </c:rich>
          </c:tx>
          <c:layout>
            <c:manualLayout>
              <c:xMode val="edge"/>
              <c:yMode val="edge"/>
              <c:x val="1.0835388927167007E-3"/>
              <c:y val="0.211268958343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99401500057545"/>
          <c:y val="1.4866168434178096E-3"/>
          <c:w val="0.83359818129183083"/>
          <c:h val="9.9438315127673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plant'!$AE$47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00-4C1B-A776-9EF2104512EB}"/>
                </c:ext>
              </c:extLst>
            </c:dLbl>
            <c:dLbl>
              <c:idx val="1"/>
              <c:layout>
                <c:manualLayout>
                  <c:x val="0"/>
                  <c:y val="-2.24597767979759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00-4C1B-A776-9EF2104512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plant'!$AE$51:$AE$52</c:f>
                <c:numCache>
                  <c:formatCode>General</c:formatCode>
                  <c:ptCount val="2"/>
                  <c:pt idx="0">
                    <c:v>299</c:v>
                  </c:pt>
                  <c:pt idx="1">
                    <c:v>104</c:v>
                  </c:pt>
                </c:numCache>
              </c:numRef>
            </c:plus>
            <c:minus>
              <c:numRef>
                <c:f>'[4]total N root shoot plant'!$AE$51:$AE$52</c:f>
                <c:numCache>
                  <c:formatCode>General</c:formatCode>
                  <c:ptCount val="2"/>
                  <c:pt idx="0">
                    <c:v>299</c:v>
                  </c:pt>
                  <c:pt idx="1">
                    <c:v>104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plant'!$AD$48:$AD$49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plant'!$AE$48:$AE$49</c:f>
              <c:numCache>
                <c:formatCode>General</c:formatCode>
                <c:ptCount val="2"/>
                <c:pt idx="0">
                  <c:v>2194</c:v>
                </c:pt>
                <c:pt idx="1">
                  <c:v>2660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4500-4C1B-A776-9EF2104512EB}"/>
            </c:ext>
          </c:extLst>
        </c:ser>
        <c:ser>
          <c:idx val="1"/>
          <c:order val="1"/>
          <c:tx>
            <c:strRef>
              <c:f>'[4]total N root shoot plant'!$AF$47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00-4C1B-A776-9EF2104512EB}"/>
                </c:ext>
              </c:extLst>
            </c:dLbl>
            <c:dLbl>
              <c:idx val="1"/>
              <c:layout>
                <c:manualLayout>
                  <c:x val="-8.4332628385502469E-17"/>
                  <c:y val="-2.7642802212893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00-4C1B-A776-9EF2104512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plant'!$AF$51:$AF$52</c:f>
                <c:numCache>
                  <c:formatCode>General</c:formatCode>
                  <c:ptCount val="2"/>
                  <c:pt idx="0">
                    <c:v>109</c:v>
                  </c:pt>
                  <c:pt idx="1">
                    <c:v>142</c:v>
                  </c:pt>
                </c:numCache>
              </c:numRef>
            </c:plus>
            <c:minus>
              <c:numRef>
                <c:f>'[4]total N root shoot plant'!$AF$51:$AF$52</c:f>
                <c:numCache>
                  <c:formatCode>General</c:formatCode>
                  <c:ptCount val="2"/>
                  <c:pt idx="0">
                    <c:v>109</c:v>
                  </c:pt>
                  <c:pt idx="1">
                    <c:v>142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plant'!$AD$48:$AD$49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plant'!$AF$48:$AF$49</c:f>
              <c:numCache>
                <c:formatCode>General</c:formatCode>
                <c:ptCount val="2"/>
                <c:pt idx="0">
                  <c:v>1044</c:v>
                </c:pt>
                <c:pt idx="1">
                  <c:v>1519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4500-4C1B-A776-9EF2104512EB}"/>
            </c:ext>
          </c:extLst>
        </c:ser>
        <c:ser>
          <c:idx val="2"/>
          <c:order val="2"/>
          <c:tx>
            <c:strRef>
              <c:f>'[4]total N root shoot plant'!$AG$47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'[4]total N root shoot plant'!$AG$51:$AG$52</c:f>
                <c:numCache>
                  <c:formatCode>General</c:formatCode>
                  <c:ptCount val="2"/>
                  <c:pt idx="0">
                    <c:v>136</c:v>
                  </c:pt>
                  <c:pt idx="1">
                    <c:v>193</c:v>
                  </c:pt>
                </c:numCache>
              </c:numRef>
            </c:plus>
            <c:minus>
              <c:numRef>
                <c:f>'[4]total N root shoot plant'!$AG$51:$AG$52</c:f>
                <c:numCache>
                  <c:formatCode>General</c:formatCode>
                  <c:ptCount val="2"/>
                  <c:pt idx="0">
                    <c:v>136</c:v>
                  </c:pt>
                  <c:pt idx="1">
                    <c:v>193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plant'!$AD$48:$AD$49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plant'!$AG$48:$AG$49</c:f>
              <c:numCache>
                <c:formatCode>General</c:formatCode>
                <c:ptCount val="2"/>
                <c:pt idx="0">
                  <c:v>2654</c:v>
                </c:pt>
                <c:pt idx="1">
                  <c:v>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00-4C1B-A776-9EF2104512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4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Shoot N (µg)</a:t>
                </a:r>
              </a:p>
            </c:rich>
          </c:tx>
          <c:layout>
            <c:manualLayout>
              <c:xMode val="edge"/>
              <c:yMode val="edge"/>
              <c:x val="1.0835388927167007E-3"/>
              <c:y val="0.211268958343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99401500057545"/>
          <c:y val="1.4866168434178096E-3"/>
          <c:w val="0.83359818129183083"/>
          <c:h val="9.9438315127673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plant'!$D$92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A4-443F-9788-09FB2140E1CC}"/>
                </c:ext>
              </c:extLst>
            </c:dLbl>
            <c:dLbl>
              <c:idx val="1"/>
              <c:layout>
                <c:manualLayout>
                  <c:x val="-2.2810360321971765E-3"/>
                  <c:y val="-7.7691458466472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A4-443F-9788-09FB2140E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plant'!$D$96:$D$97</c:f>
                <c:numCache>
                  <c:formatCode>General</c:formatCode>
                  <c:ptCount val="2"/>
                  <c:pt idx="0">
                    <c:v>172.57732009102921</c:v>
                  </c:pt>
                  <c:pt idx="1">
                    <c:v>488.75071130895469</c:v>
                  </c:pt>
                </c:numCache>
              </c:numRef>
            </c:plus>
            <c:minus>
              <c:numRef>
                <c:f>'[4]total N root shoot plant'!$D$96:$D$97</c:f>
                <c:numCache>
                  <c:formatCode>General</c:formatCode>
                  <c:ptCount val="2"/>
                  <c:pt idx="0">
                    <c:v>172.57732009102921</c:v>
                  </c:pt>
                  <c:pt idx="1">
                    <c:v>488.75071130895469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plant'!$C$93:$C$94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plant'!$D$93:$D$94</c:f>
              <c:numCache>
                <c:formatCode>General</c:formatCode>
                <c:ptCount val="2"/>
                <c:pt idx="0">
                  <c:v>4056.1075393800006</c:v>
                </c:pt>
                <c:pt idx="1">
                  <c:v>2718.0241918583329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6A4-443F-9788-09FB2140E1CC}"/>
            </c:ext>
          </c:extLst>
        </c:ser>
        <c:ser>
          <c:idx val="1"/>
          <c:order val="1"/>
          <c:tx>
            <c:strRef>
              <c:f>'[4]total N root shoot plant'!$E$92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A4-443F-9788-09FB2140E1CC}"/>
                </c:ext>
              </c:extLst>
            </c:dLbl>
            <c:dLbl>
              <c:idx val="1"/>
              <c:layout>
                <c:manualLayout>
                  <c:x val="8.3637021665215442E-17"/>
                  <c:y val="-1.89912454029155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A4-443F-9788-09FB2140E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plant'!$E$96:$E$97</c:f>
                <c:numCache>
                  <c:formatCode>General</c:formatCode>
                  <c:ptCount val="2"/>
                  <c:pt idx="0">
                    <c:v>96.695965880847154</c:v>
                  </c:pt>
                  <c:pt idx="1">
                    <c:v>104.0223892801406</c:v>
                  </c:pt>
                </c:numCache>
              </c:numRef>
            </c:plus>
            <c:minus>
              <c:numRef>
                <c:f>'[4]total N root shoot plant'!$E$96:$E$97</c:f>
                <c:numCache>
                  <c:formatCode>General</c:formatCode>
                  <c:ptCount val="2"/>
                  <c:pt idx="0">
                    <c:v>96.695965880847154</c:v>
                  </c:pt>
                  <c:pt idx="1">
                    <c:v>104.0223892801406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plant'!$C$93:$C$94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plant'!$E$93:$E$94</c:f>
              <c:numCache>
                <c:formatCode>General</c:formatCode>
                <c:ptCount val="2"/>
                <c:pt idx="0">
                  <c:v>2553.2006501666669</c:v>
                </c:pt>
                <c:pt idx="1">
                  <c:v>2901.1426433333331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D6A4-443F-9788-09FB2140E1CC}"/>
            </c:ext>
          </c:extLst>
        </c:ser>
        <c:ser>
          <c:idx val="2"/>
          <c:order val="2"/>
          <c:tx>
            <c:strRef>
              <c:f>'[4]total N root shoot plant'!$F$92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'[4]total N root shoot plant'!$F$96:$F$97</c:f>
                <c:numCache>
                  <c:formatCode>General</c:formatCode>
                  <c:ptCount val="2"/>
                  <c:pt idx="0">
                    <c:v>89.104924115330533</c:v>
                  </c:pt>
                  <c:pt idx="1">
                    <c:v>85.175908875917273</c:v>
                  </c:pt>
                </c:numCache>
              </c:numRef>
            </c:plus>
            <c:minus>
              <c:numRef>
                <c:f>'[4]total N root shoot plant'!$F$96:$F$97</c:f>
                <c:numCache>
                  <c:formatCode>General</c:formatCode>
                  <c:ptCount val="2"/>
                  <c:pt idx="0">
                    <c:v>89.104924115330533</c:v>
                  </c:pt>
                  <c:pt idx="1">
                    <c:v>85.175908875917273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plant'!$C$93:$C$94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plant'!$F$93:$F$94</c:f>
              <c:numCache>
                <c:formatCode>General</c:formatCode>
                <c:ptCount val="2"/>
                <c:pt idx="0">
                  <c:v>4607.3872343333323</c:v>
                </c:pt>
                <c:pt idx="1">
                  <c:v>4393.0151292865157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A4-443F-9788-09FB2140E1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56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Whole plant N (µg)</a:t>
                </a:r>
              </a:p>
            </c:rich>
          </c:tx>
          <c:layout>
            <c:manualLayout>
              <c:xMode val="edge"/>
              <c:yMode val="edge"/>
              <c:x val="1.0834988678825933E-3"/>
              <c:y val="0.19227068119075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plant'!$AE$92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'[4]total N root shoot plant'!$AE$96:$AE$97</c:f>
                <c:numCache>
                  <c:formatCode>General</c:formatCode>
                  <c:ptCount val="2"/>
                  <c:pt idx="0">
                    <c:v>366.86041671184245</c:v>
                  </c:pt>
                  <c:pt idx="1">
                    <c:v>68.351258070487432</c:v>
                  </c:pt>
                </c:numCache>
              </c:numRef>
            </c:plus>
            <c:minus>
              <c:numRef>
                <c:f>'[4]total N root shoot plant'!$AE$96:$AE$97</c:f>
                <c:numCache>
                  <c:formatCode>General</c:formatCode>
                  <c:ptCount val="2"/>
                  <c:pt idx="0">
                    <c:v>366.86041671184245</c:v>
                  </c:pt>
                  <c:pt idx="1">
                    <c:v>68.351258070487432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plant'!$AD$93:$AD$94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plant'!$AE$93:$AE$94</c:f>
              <c:numCache>
                <c:formatCode>General</c:formatCode>
                <c:ptCount val="2"/>
                <c:pt idx="0">
                  <c:v>3044.7438490958334</c:v>
                </c:pt>
                <c:pt idx="1">
                  <c:v>3639.398643758333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906-48BA-B7E3-6B3F3C5C4E0F}"/>
            </c:ext>
          </c:extLst>
        </c:ser>
        <c:ser>
          <c:idx val="1"/>
          <c:order val="1"/>
          <c:tx>
            <c:strRef>
              <c:f>'[4]total N root shoot plant'!$AF$92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06-48BA-B7E3-6B3F3C5C4E0F}"/>
                </c:ext>
              </c:extLst>
            </c:dLbl>
            <c:dLbl>
              <c:idx val="1"/>
              <c:layout>
                <c:manualLayout>
                  <c:x val="0"/>
                  <c:y val="-2.07177222577260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06-48BA-B7E3-6B3F3C5C4E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plant'!$AF$96:$AF$97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'[4]total N root shoot plant'!$AF$96:$AF$97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plant'!$AD$93:$AD$94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plant'!$AF$93:$AF$94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6906-48BA-B7E3-6B3F3C5C4E0F}"/>
            </c:ext>
          </c:extLst>
        </c:ser>
        <c:ser>
          <c:idx val="2"/>
          <c:order val="2"/>
          <c:tx>
            <c:strRef>
              <c:f>'[4]total N root shoot plant'!$AG$92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'[4]total N root shoot plant'!$AG$96:$AG$97</c:f>
                <c:numCache>
                  <c:formatCode>General</c:formatCode>
                  <c:ptCount val="2"/>
                  <c:pt idx="0">
                    <c:v>158.36772091449944</c:v>
                  </c:pt>
                  <c:pt idx="1">
                    <c:v>219.91756306977652</c:v>
                  </c:pt>
                </c:numCache>
              </c:numRef>
            </c:plus>
            <c:minus>
              <c:numRef>
                <c:f>'[4]total N root shoot plant'!$AG$96:$AG$97</c:f>
                <c:numCache>
                  <c:formatCode>General</c:formatCode>
                  <c:ptCount val="2"/>
                  <c:pt idx="0">
                    <c:v>158.36772091449944</c:v>
                  </c:pt>
                  <c:pt idx="1">
                    <c:v>219.91756306977652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plant'!$AD$93:$AD$94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plant'!$AG$93:$AG$94</c:f>
              <c:numCache>
                <c:formatCode>General</c:formatCode>
                <c:ptCount val="2"/>
                <c:pt idx="0">
                  <c:v>3792.3911081186889</c:v>
                </c:pt>
                <c:pt idx="1">
                  <c:v>3824.8297227737999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06-48BA-B7E3-6B3F3C5C4E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56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Whole plant N (µg)</a:t>
                </a:r>
              </a:p>
            </c:rich>
          </c:tx>
          <c:layout>
            <c:manualLayout>
              <c:xMode val="edge"/>
              <c:yMode val="edge"/>
              <c:x val="1.0834989656156853E-3"/>
              <c:y val="0.20954183835828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170286089179435"/>
          <c:y val="2.5428331875182269E-2"/>
          <c:w val="0.82829713910820568"/>
          <c:h val="0.8786589125107933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'Root C N Graph'!$S$4</c:f>
              <c:strCache>
                <c:ptCount val="1"/>
                <c:pt idx="0">
                  <c:v>δ15N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>
                  <a:lumMod val="40000"/>
                  <a:lumOff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E9D-4500-BFFD-F89FABAEF64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9D-4500-BFFD-F89FABAEF648}"/>
                </c:ext>
              </c:extLst>
            </c:dLbl>
            <c:dLbl>
              <c:idx val="1"/>
              <c:layout>
                <c:manualLayout>
                  <c:x val="1.1728395118734301E-3"/>
                  <c:y val="-2.35945925938417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9D-4500-BFFD-F89FABAEF6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'Root C N Graph'!$S$11:$S$14</c:f>
                <c:numCache>
                  <c:formatCode>General</c:formatCode>
                  <c:ptCount val="4"/>
                  <c:pt idx="0">
                    <c:v>0.29290647917559903</c:v>
                  </c:pt>
                  <c:pt idx="1">
                    <c:v>0.18992179498890335</c:v>
                  </c:pt>
                </c:numCache>
              </c:numRef>
            </c:plus>
            <c:minus>
              <c:numRef>
                <c:f>'Root C N Graph'!$S$11:$S$14</c:f>
                <c:numCache>
                  <c:formatCode>General</c:formatCode>
                  <c:ptCount val="4"/>
                  <c:pt idx="0">
                    <c:v>0.29290647917559903</c:v>
                  </c:pt>
                  <c:pt idx="1">
                    <c:v>0.18992179498890335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Graph'!$S$5:$S$6</c:f>
              <c:numCache>
                <c:formatCode>0.00</c:formatCode>
                <c:ptCount val="2"/>
                <c:pt idx="0">
                  <c:v>-1.2660603613582406</c:v>
                </c:pt>
                <c:pt idx="1">
                  <c:v>-2.2477310451165562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E-4225-A220-434EE48F30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41.707311496141664</c:v>
                      </c:pt>
                      <c:pt idx="1">
                        <c:v>40.117279208041666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82E-4225-A220-434EE48F302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-25.122763937363647</c:v>
                      </c:pt>
                      <c:pt idx="1">
                        <c:v>-25.462699509734161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82E-4225-A220-434EE48F302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2.7431358333333336</c:v>
                      </c:pt>
                      <c:pt idx="1">
                        <c:v>2.7144418333333333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82E-4225-A220-434EE48F302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15.210830517086174</c:v>
                      </c:pt>
                      <c:pt idx="1">
                        <c:v>14.795937519725507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82E-4225-A220-434EE48F3025}"/>
                  </c:ext>
                </c:extLst>
              </c15:ser>
            </c15:filteredBarSeries>
          </c:ext>
        </c:extLst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15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N/</a:t>
                </a: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14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 (‰)</a:t>
                </a:r>
              </a:p>
            </c:rich>
          </c:tx>
          <c:layout>
            <c:manualLayout>
              <c:xMode val="edge"/>
              <c:yMode val="edge"/>
              <c:x val="1.0835446307209393E-3"/>
              <c:y val="0.2769339205638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582232712318406"/>
          <c:y val="2.5428331875182269E-2"/>
          <c:w val="0.84417767287681589"/>
          <c:h val="0.8797558488642157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'Root C N Graph'!$T$4</c:f>
              <c:strCache>
                <c:ptCount val="1"/>
                <c:pt idx="0">
                  <c:v>C/N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'Root C N Graph'!$T$11:$T$14</c:f>
                <c:numCache>
                  <c:formatCode>General</c:formatCode>
                  <c:ptCount val="4"/>
                  <c:pt idx="0">
                    <c:v>0.15951116198545853</c:v>
                  </c:pt>
                  <c:pt idx="1">
                    <c:v>0.22750504221184528</c:v>
                  </c:pt>
                </c:numCache>
              </c:numRef>
            </c:plus>
            <c:minus>
              <c:numRef>
                <c:f>'Root C N Graph'!$T$11:$T$14</c:f>
                <c:numCache>
                  <c:formatCode>General</c:formatCode>
                  <c:ptCount val="4"/>
                  <c:pt idx="0">
                    <c:v>0.15951116198545853</c:v>
                  </c:pt>
                  <c:pt idx="1">
                    <c:v>0.22750504221184528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Graph'!$T$5:$T$6</c:f>
              <c:numCache>
                <c:formatCode>0.00</c:formatCode>
                <c:ptCount val="2"/>
                <c:pt idx="0">
                  <c:v>15.210830517086174</c:v>
                </c:pt>
                <c:pt idx="1">
                  <c:v>14.795937519725507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8-441B-A1EC-B8B971CFC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584904"/>
        <c:axId val="276649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41.707311496141664</c:v>
                      </c:pt>
                      <c:pt idx="1">
                        <c:v>40.117279208041666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4D8-441B-A1EC-B8B971CFCA6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-25.122763937363647</c:v>
                      </c:pt>
                      <c:pt idx="1">
                        <c:v>-25.462699509734161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4D8-441B-A1EC-B8B971CFCA6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2.7431358333333336</c:v>
                      </c:pt>
                      <c:pt idx="1">
                        <c:v>2.7144418333333333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4D8-441B-A1EC-B8B971CFCA6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graph'!$M$15:$M$22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0.3820793704384417</c:v>
                        </c:pt>
                        <c:pt idx="1">
                          <c:v>0.39740636881956382</c:v>
                        </c:pt>
                        <c:pt idx="2">
                          <c:v>0.60667346050880155</c:v>
                        </c:pt>
                        <c:pt idx="3">
                          <c:v>0.25066509323901381</c:v>
                        </c:pt>
                        <c:pt idx="4">
                          <c:v>1.0730608248430122</c:v>
                        </c:pt>
                        <c:pt idx="5">
                          <c:v>0.83205449788865282</c:v>
                        </c:pt>
                        <c:pt idx="6">
                          <c:v>0.88262268841674829</c:v>
                        </c:pt>
                        <c:pt idx="7">
                          <c:v>1.1717978026570917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graph'!$M$15:$M$22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0.3820793704384417</c:v>
                        </c:pt>
                        <c:pt idx="1">
                          <c:v>0.39740636881956382</c:v>
                        </c:pt>
                        <c:pt idx="2">
                          <c:v>0.60667346050880155</c:v>
                        </c:pt>
                        <c:pt idx="3">
                          <c:v>0.25066509323901381</c:v>
                        </c:pt>
                        <c:pt idx="4">
                          <c:v>1.0730608248430122</c:v>
                        </c:pt>
                        <c:pt idx="5">
                          <c:v>0.83205449788865282</c:v>
                        </c:pt>
                        <c:pt idx="6">
                          <c:v>0.88262268841674829</c:v>
                        </c:pt>
                        <c:pt idx="7">
                          <c:v>1.1717978026570917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-1.2660603613582406</c:v>
                      </c:pt>
                      <c:pt idx="1">
                        <c:v>-2.2477310451165562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4D8-441B-A1EC-B8B971CFCA66}"/>
                  </c:ext>
                </c:extLst>
              </c15:ser>
            </c15:filteredBarSeries>
          </c:ext>
        </c:extLst>
      </c:barChart>
      <c:catAx>
        <c:axId val="27658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49064"/>
        <c:crosses val="autoZero"/>
        <c:auto val="1"/>
        <c:lblAlgn val="ctr"/>
        <c:lblOffset val="100"/>
        <c:noMultiLvlLbl val="0"/>
      </c:catAx>
      <c:valAx>
        <c:axId val="276649064"/>
        <c:scaling>
          <c:orientation val="minMax"/>
          <c:max val="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C/N ratio </a:t>
                </a:r>
              </a:p>
            </c:rich>
          </c:tx>
          <c:layout>
            <c:manualLayout>
              <c:xMode val="edge"/>
              <c:yMode val="edge"/>
              <c:x val="1.1250337450660849E-3"/>
              <c:y val="0.3495951113125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584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36003974119005"/>
          <c:y val="2.5428331875182269E-2"/>
          <c:w val="0.81863996025881003"/>
          <c:h val="0.88167124242213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'Root C N Graph'!$P$4</c:f>
              <c:strCache>
                <c:ptCount val="1"/>
                <c:pt idx="0">
                  <c:v>%C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CC-406B-BC39-C11F92D12285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CC-406B-BC39-C11F92D12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'Root C N Graph'!$P$11:$P$14</c:f>
                <c:numCache>
                  <c:formatCode>General</c:formatCode>
                  <c:ptCount val="4"/>
                  <c:pt idx="0">
                    <c:v>0.11583668172903491</c:v>
                  </c:pt>
                  <c:pt idx="1">
                    <c:v>0.48403070294272565</c:v>
                  </c:pt>
                </c:numCache>
              </c:numRef>
            </c:plus>
            <c:minus>
              <c:numRef>
                <c:f>'Root C N Graph'!$P$11:$P$14</c:f>
                <c:numCache>
                  <c:formatCode>General</c:formatCode>
                  <c:ptCount val="4"/>
                  <c:pt idx="0">
                    <c:v>0.11583668172903491</c:v>
                  </c:pt>
                  <c:pt idx="1">
                    <c:v>0.48403070294272565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Graph'!$P$5:$P$6</c:f>
              <c:numCache>
                <c:formatCode>0.00</c:formatCode>
                <c:ptCount val="2"/>
                <c:pt idx="0">
                  <c:v>41.707311496141664</c:v>
                </c:pt>
                <c:pt idx="1">
                  <c:v>40.117279208041666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1-490A-9DA3-661DE3CD8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900848"/>
        <c:axId val="2783901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-25.122763937363647</c:v>
                      </c:pt>
                      <c:pt idx="1">
                        <c:v>-25.462699509734161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D31-490A-9DA3-661DE3CD80B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2.7431358333333336</c:v>
                      </c:pt>
                      <c:pt idx="1">
                        <c:v>2.7144418333333333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D31-490A-9DA3-661DE3CD80B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-1.2660603613582406</c:v>
                      </c:pt>
                      <c:pt idx="1">
                        <c:v>-2.2477310451165562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D31-490A-9DA3-661DE3CD80B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15.210830517086174</c:v>
                      </c:pt>
                      <c:pt idx="1">
                        <c:v>14.795937519725507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D31-490A-9DA3-661DE3CD80BF}"/>
                  </c:ext>
                </c:extLst>
              </c15:ser>
            </c15:filteredBarSeries>
          </c:ext>
        </c:extLst>
      </c:barChart>
      <c:catAx>
        <c:axId val="27690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8390120"/>
        <c:crosses val="autoZero"/>
        <c:auto val="1"/>
        <c:lblAlgn val="ctr"/>
        <c:lblOffset val="100"/>
        <c:noMultiLvlLbl val="0"/>
      </c:catAx>
      <c:valAx>
        <c:axId val="278390120"/>
        <c:scaling>
          <c:orientation val="minMax"/>
          <c:max val="45"/>
          <c:min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Carbon concentration (%)</a:t>
                </a:r>
              </a:p>
            </c:rich>
          </c:tx>
          <c:layout>
            <c:manualLayout>
              <c:xMode val="edge"/>
              <c:yMode val="edge"/>
              <c:x val="3.5670544611783594E-3"/>
              <c:y val="0.10206494320953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9008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06122913841974"/>
          <c:y val="2.5428331875182269E-2"/>
          <c:w val="0.84693877086158031"/>
          <c:h val="0.8855915267228764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'Root C N Graph'!$Q$4</c:f>
              <c:strCache>
                <c:ptCount val="1"/>
                <c:pt idx="0">
                  <c:v>δ13C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00F-4E7B-8446-B42E08416857}"/>
              </c:ext>
            </c:extLst>
          </c:dPt>
          <c:dLbls>
            <c:dLbl>
              <c:idx val="1"/>
              <c:layout>
                <c:manualLayout>
                  <c:x val="1.1519937883043604E-3"/>
                  <c:y val="-1.244602638557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0F-4E7B-8446-B42E084168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'Root C N Graph'!$Q$11:$Q$14</c:f>
                <c:numCache>
                  <c:formatCode>General</c:formatCode>
                  <c:ptCount val="4"/>
                  <c:pt idx="0">
                    <c:v>0.1317633098387587</c:v>
                  </c:pt>
                  <c:pt idx="1">
                    <c:v>0.14558086952589841</c:v>
                  </c:pt>
                </c:numCache>
              </c:numRef>
            </c:plus>
            <c:minus>
              <c:numRef>
                <c:f>'Root C N Graph'!$Q$11:$Q$14</c:f>
                <c:numCache>
                  <c:formatCode>General</c:formatCode>
                  <c:ptCount val="4"/>
                  <c:pt idx="0">
                    <c:v>0.1317633098387587</c:v>
                  </c:pt>
                  <c:pt idx="1">
                    <c:v>0.14558086952589841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Graph'!$Q$5:$Q$6</c:f>
              <c:numCache>
                <c:formatCode>0.00</c:formatCode>
                <c:ptCount val="2"/>
                <c:pt idx="0">
                  <c:v>-25.122763937363647</c:v>
                </c:pt>
                <c:pt idx="1">
                  <c:v>-25.462699509734161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6-4262-844E-271A103E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8200"/>
        <c:axId val="275859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41.707311496141664</c:v>
                      </c:pt>
                      <c:pt idx="1">
                        <c:v>40.117279208041666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926-4262-844E-271A103EAF9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2.7431358333333336</c:v>
                      </c:pt>
                      <c:pt idx="1">
                        <c:v>2.7144418333333333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926-4262-844E-271A103EAF9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-1.2660603613582406</c:v>
                      </c:pt>
                      <c:pt idx="1">
                        <c:v>-2.2477310451165562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926-4262-844E-271A103EAF9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15.210830517086174</c:v>
                      </c:pt>
                      <c:pt idx="1">
                        <c:v>14.795937519725507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926-4262-844E-271A103EAF9F}"/>
                  </c:ext>
                </c:extLst>
              </c15:ser>
            </c15:filteredBarSeries>
          </c:ext>
        </c:extLst>
      </c:barChart>
      <c:catAx>
        <c:axId val="27660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5859328"/>
        <c:crosses val="autoZero"/>
        <c:auto val="1"/>
        <c:lblAlgn val="ctr"/>
        <c:lblOffset val="100"/>
        <c:noMultiLvlLbl val="0"/>
      </c:catAx>
      <c:valAx>
        <c:axId val="275859328"/>
        <c:scaling>
          <c:orientation val="minMax"/>
          <c:max val="-20"/>
          <c:min val="-3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13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C/</a:t>
                </a: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12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 (‰)</a:t>
                </a:r>
              </a:p>
            </c:rich>
          </c:tx>
          <c:layout>
            <c:manualLayout>
              <c:xMode val="edge"/>
              <c:yMode val="edge"/>
              <c:x val="2.2830191103195615E-3"/>
              <c:y val="0.37183736324994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82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868850442452931"/>
          <c:y val="2.5428331875182269E-2"/>
          <c:w val="0.83557199724094045"/>
          <c:h val="0.8831900322980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'Shoot C N Graph'!$R$4</c:f>
              <c:strCache>
                <c:ptCount val="1"/>
                <c:pt idx="0">
                  <c:v>%N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1C-4225-BC46-5389A75D4D7D}"/>
              </c:ext>
            </c:extLst>
          </c:dPt>
          <c:errBars>
            <c:errBarType val="both"/>
            <c:errValType val="cust"/>
            <c:noEndCap val="0"/>
            <c:plus>
              <c:numRef>
                <c:f>'Shoot C N Graph'!$R$11:$R$14</c:f>
                <c:numCache>
                  <c:formatCode>General</c:formatCode>
                  <c:ptCount val="4"/>
                  <c:pt idx="0">
                    <c:v>5.8763586790583529E-2</c:v>
                  </c:pt>
                  <c:pt idx="1">
                    <c:v>7.2023068717676192E-2</c:v>
                  </c:pt>
                </c:numCache>
              </c:numRef>
            </c:plus>
            <c:minus>
              <c:numRef>
                <c:f>'Shoot C N Graph'!$R$11:$R$14</c:f>
                <c:numCache>
                  <c:formatCode>General</c:formatCode>
                  <c:ptCount val="4"/>
                  <c:pt idx="0">
                    <c:v>5.8763586790583529E-2</c:v>
                  </c:pt>
                  <c:pt idx="1">
                    <c:v>7.2023068717676192E-2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Graph'!$R$5:$R$6</c:f>
              <c:numCache>
                <c:formatCode>0.00</c:formatCode>
                <c:ptCount val="2"/>
                <c:pt idx="0">
                  <c:v>2.7820971666666665</c:v>
                </c:pt>
                <c:pt idx="1">
                  <c:v>2.807669666666667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3-4F3E-920E-6F90921F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514776"/>
        <c:axId val="276594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42.092687153633335</c:v>
                      </c:pt>
                      <c:pt idx="1">
                        <c:v>41.680118150366667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E93-4F3E-920E-6F90921FA6E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-25.645123757569419</c:v>
                      </c:pt>
                      <c:pt idx="1">
                        <c:v>-26.042129563830027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E93-4F3E-920E-6F90921FA6E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-3.0487750874895023</c:v>
                      </c:pt>
                      <c:pt idx="1">
                        <c:v>-3.4478928868828693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E93-4F3E-920E-6F90921FA6E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15.162444275566921</c:v>
                      </c:pt>
                      <c:pt idx="1">
                        <c:v>14.896472771024806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E93-4F3E-920E-6F90921FA6ED}"/>
                  </c:ext>
                </c:extLst>
              </c15:ser>
            </c15:filteredBarSeries>
          </c:ext>
        </c:extLst>
      </c:barChart>
      <c:catAx>
        <c:axId val="27451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594760"/>
        <c:crosses val="autoZero"/>
        <c:auto val="1"/>
        <c:lblAlgn val="ctr"/>
        <c:lblOffset val="100"/>
        <c:noMultiLvlLbl val="0"/>
      </c:catAx>
      <c:valAx>
        <c:axId val="276594760"/>
        <c:scaling>
          <c:orientation val="minMax"/>
          <c:max val="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Nitrogen concentration (%)</a:t>
                </a:r>
              </a:p>
            </c:rich>
          </c:tx>
          <c:layout>
            <c:manualLayout>
              <c:xMode val="edge"/>
              <c:yMode val="edge"/>
              <c:x val="3.4398549266146539E-3"/>
              <c:y val="7.78099934561557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4514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170286089179435"/>
          <c:y val="2.5428331875182269E-2"/>
          <c:w val="0.82829713910820568"/>
          <c:h val="0.8786589125107933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'Shoot C N Graph'!$S$4</c:f>
              <c:strCache>
                <c:ptCount val="1"/>
                <c:pt idx="0">
                  <c:v>δ15N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>
                  <a:lumMod val="40000"/>
                  <a:lumOff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6A9-46E2-8526-C502766231A4}"/>
              </c:ext>
            </c:extLst>
          </c:dPt>
          <c:errBars>
            <c:errBarType val="both"/>
            <c:errValType val="cust"/>
            <c:noEndCap val="0"/>
            <c:plus>
              <c:numRef>
                <c:f>'Shoot C N Graph'!$S$11:$S$14</c:f>
                <c:numCache>
                  <c:formatCode>General</c:formatCode>
                  <c:ptCount val="4"/>
                  <c:pt idx="0">
                    <c:v>0.10207644254122784</c:v>
                  </c:pt>
                  <c:pt idx="1">
                    <c:v>0.20988370035477763</c:v>
                  </c:pt>
                </c:numCache>
              </c:numRef>
            </c:plus>
            <c:minus>
              <c:numRef>
                <c:f>'Shoot C N Graph'!$S$11:$S$14</c:f>
                <c:numCache>
                  <c:formatCode>General</c:formatCode>
                  <c:ptCount val="4"/>
                  <c:pt idx="0">
                    <c:v>0.10207644254122784</c:v>
                  </c:pt>
                  <c:pt idx="1">
                    <c:v>0.20988370035477763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Graph'!$S$5:$S$6</c:f>
              <c:numCache>
                <c:formatCode>0.00</c:formatCode>
                <c:ptCount val="2"/>
                <c:pt idx="0">
                  <c:v>-3.0487750874895023</c:v>
                </c:pt>
                <c:pt idx="1">
                  <c:v>-3.4478928868828693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1-4635-8AB3-D0E3C93E0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42.092687153633335</c:v>
                      </c:pt>
                      <c:pt idx="1">
                        <c:v>41.680118150366667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E21-4635-8AB3-D0E3C93E0F6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-25.645123757569419</c:v>
                      </c:pt>
                      <c:pt idx="1">
                        <c:v>-26.042129563830027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E21-4635-8AB3-D0E3C93E0F6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2.7820971666666665</c:v>
                      </c:pt>
                      <c:pt idx="1">
                        <c:v>2.807669666666667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E21-4635-8AB3-D0E3C93E0F6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15.162444275566921</c:v>
                      </c:pt>
                      <c:pt idx="1">
                        <c:v>14.896472771024806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E21-4635-8AB3-D0E3C93E0F65}"/>
                  </c:ext>
                </c:extLst>
              </c15:ser>
            </c15:filteredBarSeries>
          </c:ext>
        </c:extLst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15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N/</a:t>
                </a: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14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 (‰)</a:t>
                </a:r>
              </a:p>
            </c:rich>
          </c:tx>
          <c:layout>
            <c:manualLayout>
              <c:xMode val="edge"/>
              <c:yMode val="edge"/>
              <c:x val="1.0835446307209393E-3"/>
              <c:y val="0.2769339205638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582232712318406"/>
          <c:y val="2.5428331875182269E-2"/>
          <c:w val="0.84417767287681589"/>
          <c:h val="0.8797558488642157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'Shoot C N Graph'!$T$4</c:f>
              <c:strCache>
                <c:ptCount val="1"/>
                <c:pt idx="0">
                  <c:v>C/N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'Shoot C N Graph'!$T$11:$T$14</c:f>
                <c:numCache>
                  <c:formatCode>General</c:formatCode>
                  <c:ptCount val="4"/>
                  <c:pt idx="0">
                    <c:v>0.31114716497471878</c:v>
                  </c:pt>
                  <c:pt idx="1">
                    <c:v>0.40093947964742155</c:v>
                  </c:pt>
                </c:numCache>
              </c:numRef>
            </c:plus>
            <c:minus>
              <c:numRef>
                <c:f>'Shoot C N Graph'!$T$11:$T$14</c:f>
                <c:numCache>
                  <c:formatCode>General</c:formatCode>
                  <c:ptCount val="4"/>
                  <c:pt idx="0">
                    <c:v>0.31114716497471878</c:v>
                  </c:pt>
                  <c:pt idx="1">
                    <c:v>0.40093947964742155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Graph'!$T$5:$T$6</c:f>
              <c:numCache>
                <c:formatCode>0.00</c:formatCode>
                <c:ptCount val="2"/>
                <c:pt idx="0">
                  <c:v>15.162444275566921</c:v>
                </c:pt>
                <c:pt idx="1">
                  <c:v>14.896472771024806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F-4F7A-8D1D-020D11DD3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584904"/>
        <c:axId val="276649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42.092687153633335</c:v>
                      </c:pt>
                      <c:pt idx="1">
                        <c:v>41.680118150366667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C5F-4F7A-8D1D-020D11DD32A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-25.645123757569419</c:v>
                      </c:pt>
                      <c:pt idx="1">
                        <c:v>-26.042129563830027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C5F-4F7A-8D1D-020D11DD32A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2.7820971666666665</c:v>
                      </c:pt>
                      <c:pt idx="1">
                        <c:v>2.807669666666667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C5F-4F7A-8D1D-020D11DD32A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graph'!$M$15:$M$22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0.3820793704384417</c:v>
                        </c:pt>
                        <c:pt idx="1">
                          <c:v>0.39740636881956382</c:v>
                        </c:pt>
                        <c:pt idx="2">
                          <c:v>0.60667346050880155</c:v>
                        </c:pt>
                        <c:pt idx="3">
                          <c:v>0.25066509323901381</c:v>
                        </c:pt>
                        <c:pt idx="4">
                          <c:v>1.0730608248430122</c:v>
                        </c:pt>
                        <c:pt idx="5">
                          <c:v>0.83205449788865282</c:v>
                        </c:pt>
                        <c:pt idx="6">
                          <c:v>0.88262268841674829</c:v>
                        </c:pt>
                        <c:pt idx="7">
                          <c:v>1.1717978026570917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graph'!$M$15:$M$22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0.3820793704384417</c:v>
                        </c:pt>
                        <c:pt idx="1">
                          <c:v>0.39740636881956382</c:v>
                        </c:pt>
                        <c:pt idx="2">
                          <c:v>0.60667346050880155</c:v>
                        </c:pt>
                        <c:pt idx="3">
                          <c:v>0.25066509323901381</c:v>
                        </c:pt>
                        <c:pt idx="4">
                          <c:v>1.0730608248430122</c:v>
                        </c:pt>
                        <c:pt idx="5">
                          <c:v>0.83205449788865282</c:v>
                        </c:pt>
                        <c:pt idx="6">
                          <c:v>0.88262268841674829</c:v>
                        </c:pt>
                        <c:pt idx="7">
                          <c:v>1.1717978026570917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-3.0487750874895023</c:v>
                      </c:pt>
                      <c:pt idx="1">
                        <c:v>-3.4478928868828693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C5F-4F7A-8D1D-020D11DD32AB}"/>
                  </c:ext>
                </c:extLst>
              </c15:ser>
            </c15:filteredBarSeries>
          </c:ext>
        </c:extLst>
      </c:barChart>
      <c:catAx>
        <c:axId val="27658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49064"/>
        <c:crosses val="autoZero"/>
        <c:auto val="1"/>
        <c:lblAlgn val="ctr"/>
        <c:lblOffset val="100"/>
        <c:noMultiLvlLbl val="0"/>
      </c:catAx>
      <c:valAx>
        <c:axId val="276649064"/>
        <c:scaling>
          <c:orientation val="minMax"/>
          <c:max val="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C/N ratio </a:t>
                </a:r>
              </a:p>
            </c:rich>
          </c:tx>
          <c:layout>
            <c:manualLayout>
              <c:xMode val="edge"/>
              <c:yMode val="edge"/>
              <c:x val="1.1250337450660849E-3"/>
              <c:y val="0.3495951113125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584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36003974119005"/>
          <c:y val="2.5428331875182269E-2"/>
          <c:w val="0.81863996025881003"/>
          <c:h val="0.88167124242213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'Shoot C N Graph'!$P$4</c:f>
              <c:strCache>
                <c:ptCount val="1"/>
                <c:pt idx="0">
                  <c:v>%C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0A7-423E-8344-5F907A9A67A4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A7-423E-8344-5F907A9A67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'Shoot C N Graph'!$P$11:$P$14</c:f>
                <c:numCache>
                  <c:formatCode>General</c:formatCode>
                  <c:ptCount val="4"/>
                  <c:pt idx="0">
                    <c:v>8.6863178140164837E-2</c:v>
                  </c:pt>
                  <c:pt idx="1">
                    <c:v>3.2527779020520994E-2</c:v>
                  </c:pt>
                </c:numCache>
              </c:numRef>
            </c:plus>
            <c:minus>
              <c:numRef>
                <c:f>'Shoot C N Graph'!$P$11:$P$14</c:f>
                <c:numCache>
                  <c:formatCode>General</c:formatCode>
                  <c:ptCount val="4"/>
                  <c:pt idx="0">
                    <c:v>8.6863178140164837E-2</c:v>
                  </c:pt>
                  <c:pt idx="1">
                    <c:v>3.2527779020520994E-2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Graph'!$P$5:$P$6</c:f>
              <c:numCache>
                <c:formatCode>0.00</c:formatCode>
                <c:ptCount val="2"/>
                <c:pt idx="0">
                  <c:v>42.092687153633335</c:v>
                </c:pt>
                <c:pt idx="1">
                  <c:v>41.680118150366667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5-45C3-93A7-B58DD0D8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900848"/>
        <c:axId val="2783901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'Shoot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-25.645123757569419</c:v>
                      </c:pt>
                      <c:pt idx="1">
                        <c:v>-26.042129563830027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355-45C3-93A7-B58DD0D8590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2.7820971666666665</c:v>
                      </c:pt>
                      <c:pt idx="1">
                        <c:v>2.807669666666667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55-45C3-93A7-B58DD0D8590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-3.0487750874895023</c:v>
                      </c:pt>
                      <c:pt idx="1">
                        <c:v>-3.4478928868828693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55-45C3-93A7-B58DD0D8590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15.162444275566921</c:v>
                      </c:pt>
                      <c:pt idx="1">
                        <c:v>14.896472771024806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355-45C3-93A7-B58DD0D8590C}"/>
                  </c:ext>
                </c:extLst>
              </c15:ser>
            </c15:filteredBarSeries>
          </c:ext>
        </c:extLst>
      </c:barChart>
      <c:catAx>
        <c:axId val="27690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8390120"/>
        <c:crosses val="autoZero"/>
        <c:auto val="1"/>
        <c:lblAlgn val="ctr"/>
        <c:lblOffset val="100"/>
        <c:noMultiLvlLbl val="0"/>
      </c:catAx>
      <c:valAx>
        <c:axId val="278390120"/>
        <c:scaling>
          <c:orientation val="minMax"/>
          <c:max val="45"/>
          <c:min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Carbon concentration (%)</a:t>
                </a:r>
              </a:p>
            </c:rich>
          </c:tx>
          <c:layout>
            <c:manualLayout>
              <c:xMode val="edge"/>
              <c:yMode val="edge"/>
              <c:x val="3.5670544611783594E-3"/>
              <c:y val="0.10206494320953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9008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217714</xdr:colOff>
      <xdr:row>65</xdr:row>
      <xdr:rowOff>17038</xdr:rowOff>
    </xdr:from>
    <xdr:to>
      <xdr:col>33</xdr:col>
      <xdr:colOff>0</xdr:colOff>
      <xdr:row>101</xdr:row>
      <xdr:rowOff>187017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588098</xdr:colOff>
      <xdr:row>64</xdr:row>
      <xdr:rowOff>136071</xdr:rowOff>
    </xdr:from>
    <xdr:to>
      <xdr:col>52</xdr:col>
      <xdr:colOff>539113</xdr:colOff>
      <xdr:row>103</xdr:row>
      <xdr:rowOff>21771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272836</xdr:colOff>
      <xdr:row>105</xdr:row>
      <xdr:rowOff>189815</xdr:rowOff>
    </xdr:from>
    <xdr:to>
      <xdr:col>33</xdr:col>
      <xdr:colOff>0</xdr:colOff>
      <xdr:row>143</xdr:row>
      <xdr:rowOff>12015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571501</xdr:colOff>
      <xdr:row>19</xdr:row>
      <xdr:rowOff>120813</xdr:rowOff>
    </xdr:from>
    <xdr:to>
      <xdr:col>33</xdr:col>
      <xdr:colOff>0</xdr:colOff>
      <xdr:row>56</xdr:row>
      <xdr:rowOff>133513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150000</xdr:colOff>
      <xdr:row>19</xdr:row>
      <xdr:rowOff>54429</xdr:rowOff>
    </xdr:from>
    <xdr:to>
      <xdr:col>53</xdr:col>
      <xdr:colOff>152579</xdr:colOff>
      <xdr:row>56</xdr:row>
      <xdr:rowOff>67129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217714</xdr:colOff>
      <xdr:row>65</xdr:row>
      <xdr:rowOff>17037</xdr:rowOff>
    </xdr:from>
    <xdr:to>
      <xdr:col>34</xdr:col>
      <xdr:colOff>168728</xdr:colOff>
      <xdr:row>103</xdr:row>
      <xdr:rowOff>93237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588098</xdr:colOff>
      <xdr:row>64</xdr:row>
      <xdr:rowOff>136071</xdr:rowOff>
    </xdr:from>
    <xdr:to>
      <xdr:col>52</xdr:col>
      <xdr:colOff>539113</xdr:colOff>
      <xdr:row>103</xdr:row>
      <xdr:rowOff>21771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272836</xdr:colOff>
      <xdr:row>105</xdr:row>
      <xdr:rowOff>189815</xdr:rowOff>
    </xdr:from>
    <xdr:to>
      <xdr:col>33</xdr:col>
      <xdr:colOff>0</xdr:colOff>
      <xdr:row>143</xdr:row>
      <xdr:rowOff>12015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571501</xdr:colOff>
      <xdr:row>19</xdr:row>
      <xdr:rowOff>120813</xdr:rowOff>
    </xdr:from>
    <xdr:to>
      <xdr:col>33</xdr:col>
      <xdr:colOff>0</xdr:colOff>
      <xdr:row>56</xdr:row>
      <xdr:rowOff>133513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150000</xdr:colOff>
      <xdr:row>19</xdr:row>
      <xdr:rowOff>54429</xdr:rowOff>
    </xdr:from>
    <xdr:to>
      <xdr:col>53</xdr:col>
      <xdr:colOff>152579</xdr:colOff>
      <xdr:row>56</xdr:row>
      <xdr:rowOff>67129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603248</xdr:colOff>
      <xdr:row>3</xdr:row>
      <xdr:rowOff>0</xdr:rowOff>
    </xdr:from>
    <xdr:to>
      <xdr:col>26</xdr:col>
      <xdr:colOff>107948</xdr:colOff>
      <xdr:row>41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151534</xdr:colOff>
      <xdr:row>21</xdr:row>
      <xdr:rowOff>129889</xdr:rowOff>
    </xdr:from>
    <xdr:to>
      <xdr:col>25</xdr:col>
      <xdr:colOff>43295</xdr:colOff>
      <xdr:row>26</xdr:row>
      <xdr:rowOff>86593</xdr:rowOff>
    </xdr:to>
    <xdr:sp macro="" textlink="">
      <xdr:nvSpPr>
        <xdr:cNvPr id="4" name="TextBox 3"/>
        <xdr:cNvSpPr txBox="1"/>
      </xdr:nvSpPr>
      <xdr:spPr>
        <a:xfrm>
          <a:off x="7425170" y="12490741"/>
          <a:ext cx="7771534" cy="930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 b="1">
              <a:latin typeface="Times New Roman" panose="02020603050405020304" pitchFamily="18" charset="0"/>
              <a:cs typeface="Times New Roman" panose="02020603050405020304" pitchFamily="18" charset="0"/>
            </a:rPr>
            <a:t>    Ce-0                              </a:t>
          </a:r>
          <a:r>
            <a:rPr lang="en-US" sz="40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Ce-500</a:t>
          </a:r>
          <a:endParaRPr lang="en-US" sz="4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48</xdr:col>
      <xdr:colOff>114300</xdr:colOff>
      <xdr:row>41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171450</xdr:colOff>
      <xdr:row>40</xdr:row>
      <xdr:rowOff>95250</xdr:rowOff>
    </xdr:from>
    <xdr:to>
      <xdr:col>45</xdr:col>
      <xdr:colOff>74084</xdr:colOff>
      <xdr:row>43</xdr:row>
      <xdr:rowOff>116417</xdr:rowOff>
    </xdr:to>
    <xdr:sp macro="" textlink="">
      <xdr:nvSpPr>
        <xdr:cNvPr id="7" name="TextBox 6"/>
        <xdr:cNvSpPr txBox="1"/>
      </xdr:nvSpPr>
      <xdr:spPr>
        <a:xfrm>
          <a:off x="26384250" y="7715250"/>
          <a:ext cx="1121834" cy="592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48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603249</xdr:colOff>
      <xdr:row>1</xdr:row>
      <xdr:rowOff>0</xdr:rowOff>
    </xdr:from>
    <xdr:to>
      <xdr:col>27</xdr:col>
      <xdr:colOff>114299</xdr:colOff>
      <xdr:row>39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0</xdr:colOff>
      <xdr:row>1</xdr:row>
      <xdr:rowOff>0</xdr:rowOff>
    </xdr:from>
    <xdr:to>
      <xdr:col>52</xdr:col>
      <xdr:colOff>113506</xdr:colOff>
      <xdr:row>39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45</xdr:row>
      <xdr:rowOff>0</xdr:rowOff>
    </xdr:from>
    <xdr:to>
      <xdr:col>27</xdr:col>
      <xdr:colOff>113506</xdr:colOff>
      <xdr:row>83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45</xdr:row>
      <xdr:rowOff>0</xdr:rowOff>
    </xdr:from>
    <xdr:to>
      <xdr:col>52</xdr:col>
      <xdr:colOff>113506</xdr:colOff>
      <xdr:row>83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90</xdr:row>
      <xdr:rowOff>0</xdr:rowOff>
    </xdr:from>
    <xdr:to>
      <xdr:col>27</xdr:col>
      <xdr:colOff>113506</xdr:colOff>
      <xdr:row>128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90</xdr:row>
      <xdr:rowOff>0</xdr:rowOff>
    </xdr:from>
    <xdr:to>
      <xdr:col>52</xdr:col>
      <xdr:colOff>113505</xdr:colOff>
      <xdr:row>128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co/Desktop/IC13C15N170523-26NanoCeria-AC_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co/Desktop/WED%20research/CeO2%20X%20Nitrogen%20study/CeO2%20X%20Nitrogen%20study%20-%20Full%20life%20cycle/Wheat%20CeO2%20x%20N%20Isotope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O%20wheat%20Isotope%20-%20data%20reposito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HNO%20wheat%20Isotope%20-%20data%20repository%20for%20Chr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HNO%20barley%20Isotope%20-%20data%20repositor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H%20barley%20Isotope%20-%20data%20repository%20for%20Chri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O%20barley%20Isotope%20-%20data%20reposit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vestigator Data"/>
      <sheetName val="Weigh Sheet"/>
      <sheetName val="Investigator QA Data"/>
      <sheetName val="ISIRF RAW"/>
      <sheetName val="ISIRF 15N"/>
      <sheetName val="ISIRF 13C"/>
      <sheetName val="Standards table"/>
      <sheetName val="Revisions"/>
    </sheetNames>
    <sheetDataSet>
      <sheetData sheetId="0" refreshError="1"/>
      <sheetData sheetId="1">
        <row r="4">
          <cell r="D4">
            <v>41.538347799450001</v>
          </cell>
          <cell r="E4">
            <v>-25.55442063008568</v>
          </cell>
          <cell r="F4">
            <v>2.7403550000000001</v>
          </cell>
          <cell r="G4">
            <v>-0.28841070270726304</v>
          </cell>
          <cell r="H4">
            <v>15.158017045036136</v>
          </cell>
        </row>
        <row r="5">
          <cell r="D5">
            <v>41.322084396800001</v>
          </cell>
          <cell r="E5">
            <v>-24.797210257810129</v>
          </cell>
          <cell r="F5">
            <v>2.80898</v>
          </cell>
          <cell r="G5">
            <v>-1.2315985141841719</v>
          </cell>
          <cell r="H5">
            <v>14.710707942669581</v>
          </cell>
        </row>
        <row r="6">
          <cell r="D6">
            <v>41.640243288000001</v>
          </cell>
          <cell r="E6">
            <v>-25.017576288013302</v>
          </cell>
          <cell r="F6">
            <v>2.7994129999999999</v>
          </cell>
          <cell r="G6">
            <v>-0.87854183073282599</v>
          </cell>
          <cell r="H6">
            <v>14.874633820733132</v>
          </cell>
        </row>
        <row r="7">
          <cell r="D7">
            <v>42.128283143799997</v>
          </cell>
          <cell r="E7">
            <v>-25.270891484749054</v>
          </cell>
          <cell r="F7">
            <v>2.678112</v>
          </cell>
          <cell r="G7">
            <v>-2.3707833125442335</v>
          </cell>
          <cell r="H7">
            <v>15.730590484565244</v>
          </cell>
        </row>
        <row r="8">
          <cell r="D8">
            <v>41.916594239100007</v>
          </cell>
          <cell r="E8">
            <v>-24.744580425038357</v>
          </cell>
          <cell r="F8">
            <v>2.753368</v>
          </cell>
          <cell r="G8">
            <v>-1.0951028588023508</v>
          </cell>
          <cell r="H8">
            <v>15.223752959684287</v>
          </cell>
        </row>
        <row r="9">
          <cell r="D9">
            <v>41.698316109700002</v>
          </cell>
          <cell r="E9">
            <v>-25.351904538485368</v>
          </cell>
          <cell r="F9">
            <v>2.6785869999999998</v>
          </cell>
          <cell r="G9">
            <v>-1.7319249491785982</v>
          </cell>
          <cell r="H9">
            <v>15.567280849828661</v>
          </cell>
        </row>
        <row r="10">
          <cell r="D10">
            <v>41.731556368400007</v>
          </cell>
          <cell r="E10">
            <v>-26.199914216417923</v>
          </cell>
          <cell r="F10">
            <v>2.784897</v>
          </cell>
          <cell r="G10">
            <v>-2.814340167662019</v>
          </cell>
          <cell r="H10">
            <v>14.984955051623096</v>
          </cell>
        </row>
        <row r="11">
          <cell r="D11">
            <v>42.093609969700005</v>
          </cell>
          <cell r="E11">
            <v>-25.278601348218132</v>
          </cell>
          <cell r="F11">
            <v>2.869345</v>
          </cell>
          <cell r="G11">
            <v>-3.0388595286523503</v>
          </cell>
          <cell r="H11">
            <v>14.670111112361882</v>
          </cell>
        </row>
        <row r="12">
          <cell r="D12">
            <v>42.392386742399999</v>
          </cell>
          <cell r="E12">
            <v>-25.568990848734447</v>
          </cell>
          <cell r="F12">
            <v>2.9866039999999998</v>
          </cell>
          <cell r="G12">
            <v>-2.8132899294843656</v>
          </cell>
          <cell r="H12">
            <v>14.194177313898997</v>
          </cell>
        </row>
        <row r="13">
          <cell r="D13">
            <v>42.059448551100004</v>
          </cell>
          <cell r="E13">
            <v>-25.368047455430222</v>
          </cell>
          <cell r="F13">
            <v>2.586179</v>
          </cell>
          <cell r="G13">
            <v>-3.0727056050829504</v>
          </cell>
          <cell r="H13">
            <v>16.263162198401581</v>
          </cell>
        </row>
        <row r="14">
          <cell r="D14">
            <v>42.121937375599998</v>
          </cell>
          <cell r="E14">
            <v>-25.558624422837802</v>
          </cell>
          <cell r="F14">
            <v>2.658944</v>
          </cell>
          <cell r="G14">
            <v>-3.0558438703467883</v>
          </cell>
          <cell r="H14">
            <v>15.84160380045612</v>
          </cell>
        </row>
        <row r="15">
          <cell r="D15">
            <v>42.157183914600004</v>
          </cell>
          <cell r="E15">
            <v>-25.896564253778006</v>
          </cell>
          <cell r="F15">
            <v>2.8066140000000002</v>
          </cell>
          <cell r="G15">
            <v>-3.4976114237085389</v>
          </cell>
          <cell r="H15">
            <v>15.020656176659848</v>
          </cell>
        </row>
        <row r="16">
          <cell r="D16">
            <v>40.678286040799996</v>
          </cell>
          <cell r="E16">
            <v>-24.903692664853704</v>
          </cell>
          <cell r="F16">
            <v>2.7063579999999998</v>
          </cell>
          <cell r="G16">
            <v>-2.461729445254186</v>
          </cell>
          <cell r="H16">
            <v>15.030637499103962</v>
          </cell>
        </row>
        <row r="17">
          <cell r="D17">
            <v>40.803705389450002</v>
          </cell>
          <cell r="E17">
            <v>-25.256849244687288</v>
          </cell>
          <cell r="F17">
            <v>2.6957870000000002</v>
          </cell>
          <cell r="G17">
            <v>-1.9830913601324385</v>
          </cell>
          <cell r="H17">
            <v>15.136101401724245</v>
          </cell>
        </row>
        <row r="18">
          <cell r="D18">
            <v>40.620280790700001</v>
          </cell>
          <cell r="E18">
            <v>-25.372697181745675</v>
          </cell>
          <cell r="F18">
            <v>2.6298889999999999</v>
          </cell>
          <cell r="G18">
            <v>-2.286673990740328</v>
          </cell>
          <cell r="H18">
            <v>15.445625572296018</v>
          </cell>
        </row>
        <row r="19">
          <cell r="D19">
            <v>40.723952518000004</v>
          </cell>
          <cell r="E19">
            <v>-25.879137078439634</v>
          </cell>
          <cell r="F19">
            <v>2.9435730000000002</v>
          </cell>
          <cell r="G19">
            <v>-2.6754745992507027</v>
          </cell>
          <cell r="H19">
            <v>13.834870926591595</v>
          </cell>
        </row>
        <row r="20">
          <cell r="D20">
            <v>40.131122028699998</v>
          </cell>
          <cell r="E20">
            <v>-25.641147915340159</v>
          </cell>
          <cell r="F20">
            <v>2.741803</v>
          </cell>
          <cell r="G20">
            <v>-2.6293062907275448</v>
          </cell>
          <cell r="H20">
            <v>14.636763483262655</v>
          </cell>
        </row>
        <row r="21">
          <cell r="D21">
            <v>37.746328480600006</v>
          </cell>
          <cell r="E21">
            <v>-25.722672973338494</v>
          </cell>
          <cell r="F21">
            <v>2.5692409999999999</v>
          </cell>
          <cell r="G21">
            <v>-1.4501105845941393</v>
          </cell>
          <cell r="H21">
            <v>14.691626235374574</v>
          </cell>
        </row>
        <row r="22">
          <cell r="D22">
            <v>41.619098345700003</v>
          </cell>
          <cell r="E22">
            <v>-25.90714612340129</v>
          </cell>
          <cell r="F22">
            <v>2.8891079999999998</v>
          </cell>
          <cell r="G22">
            <v>-3.9177538428199372</v>
          </cell>
          <cell r="H22">
            <v>14.405518362657265</v>
          </cell>
        </row>
        <row r="23">
          <cell r="D23">
            <v>41.587829587800002</v>
          </cell>
          <cell r="E23">
            <v>-25.725554836881873</v>
          </cell>
          <cell r="F23">
            <v>3.0303179999999998</v>
          </cell>
          <cell r="G23">
            <v>-3.5518322037136345</v>
          </cell>
          <cell r="H23">
            <v>13.72391596782912</v>
          </cell>
        </row>
        <row r="24">
          <cell r="D24">
            <v>41.780603413000001</v>
          </cell>
          <cell r="E24">
            <v>-25.2897895322964</v>
          </cell>
          <cell r="F24">
            <v>2.622109</v>
          </cell>
          <cell r="G24">
            <v>-2.7988886966695752</v>
          </cell>
          <cell r="H24">
            <v>15.933968958956321</v>
          </cell>
        </row>
        <row r="25">
          <cell r="D25">
            <v>41.627017140999996</v>
          </cell>
          <cell r="E25">
            <v>-26.614242501419724</v>
          </cell>
          <cell r="F25">
            <v>2.8945479999999999</v>
          </cell>
          <cell r="G25">
            <v>-3.8302021417038778</v>
          </cell>
          <cell r="H25">
            <v>14.3811804609908</v>
          </cell>
        </row>
        <row r="26">
          <cell r="D26">
            <v>41.711010627200004</v>
          </cell>
          <cell r="E26">
            <v>-26.734694663102147</v>
          </cell>
          <cell r="F26">
            <v>2.8397619999999999</v>
          </cell>
          <cell r="G26">
            <v>-3.7819049223024592</v>
          </cell>
          <cell r="H26">
            <v>14.688206486036508</v>
          </cell>
        </row>
        <row r="27">
          <cell r="D27">
            <v>41.755149787500002</v>
          </cell>
          <cell r="E27">
            <v>-25.981349725878736</v>
          </cell>
          <cell r="F27">
            <v>2.570173</v>
          </cell>
          <cell r="G27">
            <v>-2.8067755140877315</v>
          </cell>
          <cell r="H27">
            <v>16.246046389678828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ing 1 C N data"/>
      <sheetName val="Sampling 1 C N graph"/>
      <sheetName val="Sampling 2 C N data"/>
      <sheetName val="Sampling 2 C N graph"/>
      <sheetName val="Sampling 3 C N data"/>
      <sheetName val="Sampling 3 C N graph"/>
      <sheetName val="Harvest root C N data"/>
      <sheetName val="Harvest root C N graph"/>
      <sheetName val="Harvest shoot C N data"/>
      <sheetName val="Harvest shoot C N graph"/>
      <sheetName val="Harvest grain C N data"/>
      <sheetName val="Harvest grain C N graph"/>
      <sheetName val="STAT"/>
      <sheetName val="STAT (2)"/>
      <sheetName val="STAT at harvest"/>
      <sheetName val="Total Root Shoot Grain C N"/>
      <sheetName val="STAT Total C N"/>
      <sheetName val="Sheet1"/>
    </sheetNames>
    <sheetDataSet>
      <sheetData sheetId="0" refreshError="1"/>
      <sheetData sheetId="1">
        <row r="15">
          <cell r="J15">
            <v>0.28045498561483678</v>
          </cell>
          <cell r="L15">
            <v>0.10921681850531173</v>
          </cell>
          <cell r="M15">
            <v>0.3820793704384417</v>
          </cell>
        </row>
        <row r="16">
          <cell r="J16">
            <v>0.15063968328267599</v>
          </cell>
          <cell r="L16">
            <v>7.778562927753524E-2</v>
          </cell>
          <cell r="M16">
            <v>0.39740636881956382</v>
          </cell>
        </row>
        <row r="17">
          <cell r="J17">
            <v>0.35617139719448659</v>
          </cell>
          <cell r="L17">
            <v>0.13035110049602427</v>
          </cell>
          <cell r="M17">
            <v>0.60667346050880155</v>
          </cell>
        </row>
        <row r="18">
          <cell r="J18">
            <v>0.15504199577303071</v>
          </cell>
          <cell r="L18">
            <v>4.5785645399903457E-2</v>
          </cell>
          <cell r="M18">
            <v>0.25066509323901381</v>
          </cell>
        </row>
        <row r="19">
          <cell r="J19">
            <v>0.13718023773640095</v>
          </cell>
          <cell r="L19">
            <v>9.2155263595225773E-2</v>
          </cell>
          <cell r="M19">
            <v>1.0730608248430122</v>
          </cell>
        </row>
        <row r="20">
          <cell r="J20">
            <v>0.23021257990213423</v>
          </cell>
          <cell r="L20">
            <v>5.9596804554502773E-2</v>
          </cell>
          <cell r="M20">
            <v>0.83205449788865282</v>
          </cell>
        </row>
        <row r="21">
          <cell r="J21">
            <v>0.32914908651880176</v>
          </cell>
          <cell r="L21">
            <v>5.3110545202713418E-2</v>
          </cell>
          <cell r="M21">
            <v>0.88262268841674829</v>
          </cell>
        </row>
        <row r="22">
          <cell r="J22">
            <v>0.31396952479767376</v>
          </cell>
          <cell r="L22">
            <v>7.6131139871245174E-2</v>
          </cell>
          <cell r="M22">
            <v>1.1717978026570917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>
        <row r="2">
          <cell r="F2">
            <v>3.8830814644819633E-2</v>
          </cell>
        </row>
      </sheetData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N15 ugN15"/>
      <sheetName val="Total C N"/>
      <sheetName val="%N delN15 ugN15"/>
      <sheetName val="STAT"/>
    </sheetNames>
    <sheetDataSet>
      <sheetData sheetId="0"/>
      <sheetData sheetId="1">
        <row r="3">
          <cell r="C3">
            <v>8.9099999999999999E-2</v>
          </cell>
          <cell r="F3">
            <v>0.121</v>
          </cell>
        </row>
        <row r="4">
          <cell r="C4">
            <v>7.9100000000000004E-2</v>
          </cell>
          <cell r="F4">
            <v>0.13220000000000001</v>
          </cell>
        </row>
        <row r="5">
          <cell r="C5">
            <v>6.6299999999999998E-2</v>
          </cell>
          <cell r="F5">
            <v>0.11459999999999999</v>
          </cell>
        </row>
        <row r="6">
          <cell r="C6">
            <v>7.0699999999999999E-2</v>
          </cell>
          <cell r="F6">
            <v>0.1069</v>
          </cell>
        </row>
        <row r="7">
          <cell r="C7">
            <v>9.2100000000000001E-2</v>
          </cell>
          <cell r="F7">
            <v>0.13070000000000001</v>
          </cell>
        </row>
        <row r="8">
          <cell r="C8">
            <v>7.0499999999999993E-2</v>
          </cell>
          <cell r="F8">
            <v>0.1094</v>
          </cell>
        </row>
        <row r="9">
          <cell r="C9">
            <v>7.6799999999999993E-2</v>
          </cell>
          <cell r="F9">
            <v>0.11020000000000001</v>
          </cell>
        </row>
        <row r="10">
          <cell r="C10">
            <v>6.8699999999999997E-2</v>
          </cell>
          <cell r="F10">
            <v>0.11990000000000001</v>
          </cell>
        </row>
        <row r="11">
          <cell r="C11">
            <v>6.8000000000000005E-2</v>
          </cell>
          <cell r="F11">
            <v>0.105</v>
          </cell>
        </row>
        <row r="12">
          <cell r="C12">
            <v>7.22E-2</v>
          </cell>
          <cell r="F12">
            <v>0.1032</v>
          </cell>
        </row>
        <row r="13">
          <cell r="C13">
            <v>5.8999999999999997E-2</v>
          </cell>
          <cell r="F13">
            <v>8.9800000000000005E-2</v>
          </cell>
        </row>
        <row r="14">
          <cell r="C14">
            <v>8.1799999999999998E-2</v>
          </cell>
          <cell r="F14">
            <v>0.12</v>
          </cell>
        </row>
      </sheetData>
      <sheetData sheetId="2"/>
      <sheetData sheetId="3"/>
      <sheetData sheetId="4">
        <row r="2">
          <cell r="F2">
            <v>2.354419142540312</v>
          </cell>
        </row>
        <row r="3">
          <cell r="F3">
            <v>2.2502885391350702</v>
          </cell>
        </row>
        <row r="4">
          <cell r="F4">
            <v>2.593357943604615</v>
          </cell>
        </row>
        <row r="5">
          <cell r="F5">
            <v>2.9564173730887031</v>
          </cell>
        </row>
        <row r="6">
          <cell r="F6">
            <v>2.1769346478320379</v>
          </cell>
        </row>
        <row r="7">
          <cell r="F7">
            <v>3.2590799744738903</v>
          </cell>
        </row>
        <row r="8">
          <cell r="F8">
            <v>3.4191792357270856</v>
          </cell>
        </row>
        <row r="9">
          <cell r="F9">
            <v>2.7356265278773217</v>
          </cell>
        </row>
        <row r="10">
          <cell r="F10">
            <v>3.4918784797894755</v>
          </cell>
        </row>
        <row r="11">
          <cell r="F11">
            <v>3.4020398506137615</v>
          </cell>
        </row>
        <row r="12">
          <cell r="F12">
            <v>3.5199611765810639</v>
          </cell>
        </row>
        <row r="13">
          <cell r="F13">
            <v>3.0491153200492858</v>
          </cell>
        </row>
      </sheetData>
      <sheetData sheetId="5">
        <row r="2">
          <cell r="F2">
            <v>3.424159989334695</v>
          </cell>
        </row>
        <row r="3">
          <cell r="F3">
            <v>3.475118830641228</v>
          </cell>
        </row>
        <row r="4">
          <cell r="F4">
            <v>3.5014114345346448</v>
          </cell>
        </row>
        <row r="5">
          <cell r="F5">
            <v>3.1768444020111994</v>
          </cell>
        </row>
        <row r="6">
          <cell r="F6">
            <v>3.106734175324616</v>
          </cell>
        </row>
        <row r="7">
          <cell r="F7">
            <v>2.9852217955981142</v>
          </cell>
        </row>
        <row r="8">
          <cell r="F8">
            <v>3.1909001922225704</v>
          </cell>
        </row>
        <row r="9">
          <cell r="F9">
            <v>2.9180944612150266</v>
          </cell>
        </row>
        <row r="10">
          <cell r="F10">
            <v>3.2089612052287504</v>
          </cell>
        </row>
        <row r="11">
          <cell r="F11">
            <v>2.8145418765836534</v>
          </cell>
        </row>
        <row r="12">
          <cell r="F12">
            <v>3.6126828337591101</v>
          </cell>
        </row>
        <row r="13">
          <cell r="F13">
            <v>3.2261592578421885</v>
          </cell>
        </row>
      </sheetData>
      <sheetData sheetId="6"/>
      <sheetData sheetId="7">
        <row r="7">
          <cell r="O7">
            <v>4607.3872343333323</v>
          </cell>
          <cell r="P7">
            <v>89.104924115330533</v>
          </cell>
        </row>
        <row r="13">
          <cell r="O13">
            <v>4393.0151292865157</v>
          </cell>
          <cell r="P13">
            <v>85.175908875917273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N15 ugN15"/>
      <sheetName val="Total C N"/>
      <sheetName val="delN15 graph"/>
      <sheetName val="total N root shoot plant"/>
    </sheetNames>
    <sheetDataSet>
      <sheetData sheetId="0"/>
      <sheetData sheetId="1"/>
      <sheetData sheetId="2"/>
      <sheetData sheetId="3"/>
      <sheetData sheetId="4">
        <row r="5">
          <cell r="R5">
            <v>4.9611932263617149</v>
          </cell>
        </row>
      </sheetData>
      <sheetData sheetId="5">
        <row r="5">
          <cell r="S5">
            <v>3.3275631771142833</v>
          </cell>
        </row>
      </sheetData>
      <sheetData sheetId="6">
        <row r="4">
          <cell r="G4">
            <v>3.7344076006982641</v>
          </cell>
        </row>
      </sheetData>
      <sheetData sheetId="7">
        <row r="2">
          <cell r="N2">
            <v>4068.8698895400007</v>
          </cell>
        </row>
        <row r="3">
          <cell r="N3">
            <v>4156.1326248999994</v>
          </cell>
        </row>
        <row r="4">
          <cell r="N4">
            <v>4232.9083628599992</v>
          </cell>
        </row>
        <row r="5">
          <cell r="N5">
            <v>4461.8336720799998</v>
          </cell>
        </row>
        <row r="6">
          <cell r="N6">
            <v>3236.37155274</v>
          </cell>
        </row>
        <row r="7">
          <cell r="N7">
            <v>4180.5291341600005</v>
          </cell>
          <cell r="P7">
            <v>172.57732009102921</v>
          </cell>
        </row>
        <row r="8">
          <cell r="N8">
            <v>2973.7916893749994</v>
          </cell>
        </row>
        <row r="9">
          <cell r="N9">
            <v>4419.1802997499999</v>
          </cell>
        </row>
        <row r="10">
          <cell r="N10">
            <v>3645.7471187000001</v>
          </cell>
        </row>
        <row r="11">
          <cell r="N11">
            <v>1405.6786530499999</v>
          </cell>
        </row>
        <row r="12">
          <cell r="N12">
            <v>2372.3182255500001</v>
          </cell>
        </row>
        <row r="13">
          <cell r="N13">
            <v>1491.429164725</v>
          </cell>
          <cell r="P13">
            <v>488.75071130895469</v>
          </cell>
        </row>
      </sheetData>
      <sheetData sheetId="8">
        <row r="3">
          <cell r="D3" t="str">
            <v>Root</v>
          </cell>
        </row>
      </sheetData>
      <sheetData sheetId="9">
        <row r="3">
          <cell r="D3" t="str">
            <v>NH4NO3</v>
          </cell>
          <cell r="E3" t="str">
            <v>NH4+</v>
          </cell>
          <cell r="F3" t="str">
            <v>NO3-</v>
          </cell>
          <cell r="AE3" t="str">
            <v>NH4NO3</v>
          </cell>
          <cell r="AF3" t="str">
            <v>NH4+</v>
          </cell>
          <cell r="AG3" t="str">
            <v>NO3-</v>
          </cell>
        </row>
        <row r="4">
          <cell r="C4" t="str">
            <v>Ce-0</v>
          </cell>
          <cell r="D4">
            <v>1001</v>
          </cell>
          <cell r="E4">
            <v>424</v>
          </cell>
          <cell r="F4">
            <v>1493</v>
          </cell>
          <cell r="AD4" t="str">
            <v>Ce-0</v>
          </cell>
          <cell r="AE4">
            <v>851</v>
          </cell>
          <cell r="AF4">
            <v>240</v>
          </cell>
          <cell r="AG4">
            <v>1138</v>
          </cell>
        </row>
        <row r="5">
          <cell r="C5" t="str">
            <v>Ce-500</v>
          </cell>
          <cell r="D5">
            <v>563</v>
          </cell>
          <cell r="E5">
            <v>495</v>
          </cell>
          <cell r="F5">
            <v>1469</v>
          </cell>
          <cell r="AD5" t="str">
            <v>Ce-500</v>
          </cell>
          <cell r="AE5">
            <v>980</v>
          </cell>
          <cell r="AF5">
            <v>299</v>
          </cell>
          <cell r="AG5">
            <v>1149</v>
          </cell>
        </row>
        <row r="7">
          <cell r="D7">
            <v>77</v>
          </cell>
          <cell r="E7">
            <v>30</v>
          </cell>
          <cell r="F7">
            <v>45</v>
          </cell>
          <cell r="AE7">
            <v>96</v>
          </cell>
          <cell r="AF7">
            <v>20</v>
          </cell>
          <cell r="AG7">
            <v>31</v>
          </cell>
        </row>
        <row r="8">
          <cell r="D8">
            <v>98</v>
          </cell>
          <cell r="E8">
            <v>45</v>
          </cell>
          <cell r="F8">
            <v>34</v>
          </cell>
          <cell r="AE8">
            <v>41</v>
          </cell>
          <cell r="AF8">
            <v>13</v>
          </cell>
          <cell r="AG8">
            <v>45</v>
          </cell>
        </row>
        <row r="47">
          <cell r="D47" t="str">
            <v>NH4NO3</v>
          </cell>
          <cell r="E47" t="str">
            <v>NH4+</v>
          </cell>
          <cell r="F47" t="str">
            <v>NO3-</v>
          </cell>
          <cell r="AE47" t="str">
            <v>NH4NO3</v>
          </cell>
          <cell r="AF47" t="str">
            <v>NH4+</v>
          </cell>
          <cell r="AG47" t="str">
            <v>NO3-</v>
          </cell>
        </row>
        <row r="48">
          <cell r="C48" t="str">
            <v>Ce-0</v>
          </cell>
          <cell r="D48">
            <v>3055</v>
          </cell>
          <cell r="E48">
            <v>2129</v>
          </cell>
          <cell r="F48">
            <v>3115</v>
          </cell>
          <cell r="AD48" t="str">
            <v>Ce-0</v>
          </cell>
          <cell r="AE48">
            <v>2194</v>
          </cell>
          <cell r="AF48">
            <v>1044</v>
          </cell>
          <cell r="AG48">
            <v>2654</v>
          </cell>
        </row>
        <row r="49">
          <cell r="C49" t="str">
            <v>Ce-500</v>
          </cell>
          <cell r="D49">
            <v>2155</v>
          </cell>
          <cell r="E49">
            <v>2407</v>
          </cell>
          <cell r="F49">
            <v>2924</v>
          </cell>
          <cell r="AD49" t="str">
            <v>Ce-500</v>
          </cell>
          <cell r="AE49">
            <v>2660</v>
          </cell>
          <cell r="AF49">
            <v>1519</v>
          </cell>
          <cell r="AG49">
            <v>2676</v>
          </cell>
        </row>
        <row r="51">
          <cell r="D51">
            <v>115</v>
          </cell>
          <cell r="E51">
            <v>81</v>
          </cell>
          <cell r="F51">
            <v>53</v>
          </cell>
          <cell r="AE51">
            <v>299</v>
          </cell>
          <cell r="AF51">
            <v>109</v>
          </cell>
          <cell r="AG51">
            <v>136</v>
          </cell>
        </row>
        <row r="52">
          <cell r="D52">
            <v>391</v>
          </cell>
          <cell r="E52">
            <v>97</v>
          </cell>
          <cell r="F52">
            <v>75</v>
          </cell>
          <cell r="AE52">
            <v>104</v>
          </cell>
          <cell r="AF52">
            <v>142</v>
          </cell>
          <cell r="AG52">
            <v>193</v>
          </cell>
        </row>
        <row r="92">
          <cell r="D92" t="str">
            <v>NH4NO3</v>
          </cell>
          <cell r="E92" t="str">
            <v>NH4+</v>
          </cell>
          <cell r="F92" t="str">
            <v>NO3-</v>
          </cell>
          <cell r="AE92" t="str">
            <v>NH4NO3</v>
          </cell>
          <cell r="AF92" t="str">
            <v>NH4+</v>
          </cell>
          <cell r="AG92" t="str">
            <v>NO3-</v>
          </cell>
        </row>
        <row r="93">
          <cell r="C93" t="str">
            <v>Ce-0</v>
          </cell>
          <cell r="D93">
            <v>4056.1075393800006</v>
          </cell>
          <cell r="E93">
            <v>2553.2006501666669</v>
          </cell>
          <cell r="F93">
            <v>4607.3872343333323</v>
          </cell>
          <cell r="AD93" t="str">
            <v>Ce-0</v>
          </cell>
          <cell r="AE93">
            <v>3044.7438490958334</v>
          </cell>
          <cell r="AF93" t="e">
            <v>#REF!</v>
          </cell>
          <cell r="AG93">
            <v>3792.3911081186889</v>
          </cell>
        </row>
        <row r="94">
          <cell r="C94" t="str">
            <v>Ce-500</v>
          </cell>
          <cell r="D94">
            <v>2718.0241918583329</v>
          </cell>
          <cell r="E94">
            <v>2901.1426433333331</v>
          </cell>
          <cell r="F94">
            <v>4393.0151292865157</v>
          </cell>
          <cell r="AD94" t="str">
            <v>Ce-500</v>
          </cell>
          <cell r="AE94">
            <v>3639.398643758333</v>
          </cell>
          <cell r="AF94" t="e">
            <v>#REF!</v>
          </cell>
          <cell r="AG94">
            <v>3824.8297227737999</v>
          </cell>
        </row>
        <row r="96">
          <cell r="D96">
            <v>172.57732009102921</v>
          </cell>
          <cell r="E96">
            <v>96.695965880847154</v>
          </cell>
          <cell r="F96">
            <v>89.104924115330533</v>
          </cell>
          <cell r="AE96">
            <v>366.86041671184245</v>
          </cell>
          <cell r="AF96" t="e">
            <v>#REF!</v>
          </cell>
          <cell r="AG96">
            <v>158.36772091449944</v>
          </cell>
        </row>
        <row r="97">
          <cell r="D97">
            <v>488.75071130895469</v>
          </cell>
          <cell r="E97">
            <v>104.0223892801406</v>
          </cell>
          <cell r="F97">
            <v>85.175908875917273</v>
          </cell>
          <cell r="AE97">
            <v>68.351258070487432</v>
          </cell>
          <cell r="AF97" t="e">
            <v>#REF!</v>
          </cell>
          <cell r="AG97">
            <v>219.91756306977652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N15 ugN15"/>
      <sheetName val="Total C N"/>
      <sheetName val="%N delN15 ugN15 graph"/>
      <sheetName val="ST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O7">
            <v>3044.7438490958334</v>
          </cell>
          <cell r="P7">
            <v>366.86041671184245</v>
          </cell>
        </row>
        <row r="13">
          <cell r="O13">
            <v>3639.398643758333</v>
          </cell>
          <cell r="P13">
            <v>68.351258070487432</v>
          </cell>
        </row>
      </sheetData>
      <sheetData sheetId="8">
        <row r="44">
          <cell r="D44" t="str">
            <v>Root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delN15 ugn15"/>
      <sheetName val="Total C N"/>
      <sheetName val="delN15 graph"/>
      <sheetName val="total N root shoot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Total C N"/>
      <sheetName val="whole plant N15 ugN15"/>
      <sheetName val="%N delN15 ugN15"/>
      <sheetName val="STAT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O7">
            <v>3792.3911081186889</v>
          </cell>
          <cell r="P7">
            <v>158.36772091449944</v>
          </cell>
        </row>
        <row r="13">
          <cell r="O13">
            <v>3824.8297227737999</v>
          </cell>
          <cell r="P13">
            <v>219.91756306977652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D29" sqref="D29"/>
    </sheetView>
  </sheetViews>
  <sheetFormatPr defaultRowHeight="15" x14ac:dyDescent="0.25"/>
  <sheetData>
    <row r="1" spans="1:15" x14ac:dyDescent="0.25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x14ac:dyDescent="0.25">
      <c r="A2" s="59"/>
      <c r="B2" s="59"/>
      <c r="C2" s="79" t="s">
        <v>67</v>
      </c>
      <c r="D2" s="79"/>
      <c r="E2" s="79"/>
      <c r="F2" s="79"/>
      <c r="G2" s="79"/>
      <c r="H2" s="80" t="s">
        <v>68</v>
      </c>
      <c r="I2" s="80"/>
      <c r="J2" s="80"/>
      <c r="K2" s="80"/>
      <c r="L2" s="80"/>
      <c r="M2" s="81" t="s">
        <v>69</v>
      </c>
      <c r="N2" s="81"/>
      <c r="O2" s="81"/>
    </row>
    <row r="3" spans="1:15" x14ac:dyDescent="0.25">
      <c r="A3" s="59" t="s">
        <v>70</v>
      </c>
      <c r="B3" s="59" t="s">
        <v>71</v>
      </c>
      <c r="C3" s="55">
        <v>1</v>
      </c>
      <c r="D3" s="55">
        <v>2</v>
      </c>
      <c r="E3" s="55" t="s">
        <v>72</v>
      </c>
      <c r="F3" s="55"/>
      <c r="G3" s="56"/>
      <c r="H3" s="57">
        <v>1</v>
      </c>
      <c r="I3" s="57">
        <v>2</v>
      </c>
      <c r="J3" s="57" t="s">
        <v>72</v>
      </c>
      <c r="K3" s="57"/>
      <c r="L3" s="58"/>
      <c r="M3" s="67"/>
      <c r="N3" s="67"/>
      <c r="O3" s="67"/>
    </row>
    <row r="4" spans="1:15" x14ac:dyDescent="0.25">
      <c r="A4" s="59" t="s">
        <v>14</v>
      </c>
      <c r="B4" s="60" t="s">
        <v>73</v>
      </c>
      <c r="C4" s="61">
        <v>6</v>
      </c>
      <c r="D4" s="61">
        <v>8</v>
      </c>
      <c r="E4" s="61">
        <v>7</v>
      </c>
      <c r="F4" s="62"/>
      <c r="G4" s="62"/>
      <c r="H4" s="63">
        <v>13.5</v>
      </c>
      <c r="I4" s="63">
        <v>16</v>
      </c>
      <c r="J4" s="63">
        <v>14.75</v>
      </c>
      <c r="K4" s="64"/>
      <c r="L4" s="64"/>
      <c r="M4" s="67">
        <v>0.47457627118644069</v>
      </c>
      <c r="N4" s="67"/>
      <c r="O4" s="67"/>
    </row>
    <row r="5" spans="1:15" x14ac:dyDescent="0.25">
      <c r="A5" s="59"/>
      <c r="B5" s="60" t="s">
        <v>74</v>
      </c>
      <c r="C5" s="61">
        <v>7.5</v>
      </c>
      <c r="D5" s="61">
        <v>6</v>
      </c>
      <c r="E5" s="61">
        <v>6.75</v>
      </c>
      <c r="F5" s="62"/>
      <c r="G5" s="62"/>
      <c r="H5" s="63">
        <v>13.7</v>
      </c>
      <c r="I5" s="63">
        <v>14.3</v>
      </c>
      <c r="J5" s="63">
        <v>14</v>
      </c>
      <c r="K5" s="64"/>
      <c r="L5" s="64"/>
      <c r="M5" s="67">
        <v>0.48214285714285715</v>
      </c>
      <c r="N5" s="67"/>
      <c r="O5" s="67"/>
    </row>
    <row r="6" spans="1:15" x14ac:dyDescent="0.25">
      <c r="A6" s="59"/>
      <c r="B6" s="60" t="s">
        <v>75</v>
      </c>
      <c r="C6" s="61">
        <v>6</v>
      </c>
      <c r="D6" s="61">
        <v>5.8</v>
      </c>
      <c r="E6" s="61">
        <v>5.9</v>
      </c>
      <c r="F6" s="62"/>
      <c r="G6" s="62"/>
      <c r="H6" s="63">
        <v>12.8</v>
      </c>
      <c r="I6" s="63">
        <v>13</v>
      </c>
      <c r="J6" s="63">
        <v>12.9</v>
      </c>
      <c r="K6" s="64"/>
      <c r="L6" s="64"/>
      <c r="M6" s="67">
        <v>0.45736434108527135</v>
      </c>
      <c r="N6" s="67"/>
      <c r="O6" s="67"/>
    </row>
    <row r="7" spans="1:15" x14ac:dyDescent="0.25">
      <c r="A7" s="59"/>
      <c r="B7" s="60" t="s">
        <v>76</v>
      </c>
      <c r="C7" s="61">
        <v>9</v>
      </c>
      <c r="D7" s="61">
        <v>7.8</v>
      </c>
      <c r="E7" s="61">
        <v>8.4</v>
      </c>
      <c r="F7" s="62"/>
      <c r="G7" s="62"/>
      <c r="H7" s="63">
        <v>14</v>
      </c>
      <c r="I7" s="63">
        <v>12.6</v>
      </c>
      <c r="J7" s="63">
        <v>13.3</v>
      </c>
      <c r="K7" s="64"/>
      <c r="L7" s="64"/>
      <c r="M7" s="67">
        <v>0.63157894736842102</v>
      </c>
      <c r="N7" s="67"/>
      <c r="O7" s="67"/>
    </row>
    <row r="8" spans="1:15" x14ac:dyDescent="0.25">
      <c r="A8" s="59"/>
      <c r="B8" s="60" t="s">
        <v>77</v>
      </c>
      <c r="C8" s="61">
        <v>6.8</v>
      </c>
      <c r="D8" s="61">
        <v>6</v>
      </c>
      <c r="E8" s="61">
        <v>6.4</v>
      </c>
      <c r="F8" s="62"/>
      <c r="G8" s="62"/>
      <c r="H8" s="63">
        <v>15</v>
      </c>
      <c r="I8" s="63">
        <v>14</v>
      </c>
      <c r="J8" s="63">
        <v>14.5</v>
      </c>
      <c r="K8" s="64"/>
      <c r="L8" s="64"/>
      <c r="M8" s="67">
        <v>0.44137931034482764</v>
      </c>
      <c r="N8" s="67"/>
      <c r="O8" s="67"/>
    </row>
    <row r="9" spans="1:15" x14ac:dyDescent="0.25">
      <c r="A9" s="59"/>
      <c r="B9" s="60" t="s">
        <v>78</v>
      </c>
      <c r="C9" s="61">
        <v>6.5</v>
      </c>
      <c r="D9" s="61">
        <v>5.5</v>
      </c>
      <c r="E9" s="61">
        <v>6</v>
      </c>
      <c r="F9" s="65">
        <v>6.7416666666666663</v>
      </c>
      <c r="G9" s="65">
        <v>0.37381293598685672</v>
      </c>
      <c r="H9" s="63">
        <v>15</v>
      </c>
      <c r="I9" s="63">
        <v>13</v>
      </c>
      <c r="J9" s="63">
        <v>14</v>
      </c>
      <c r="K9" s="66">
        <v>13.908333333333333</v>
      </c>
      <c r="L9" s="66">
        <v>0.2864776508638055</v>
      </c>
      <c r="M9" s="67">
        <v>0.42857142857142855</v>
      </c>
      <c r="N9" s="68">
        <v>0.48593552594987438</v>
      </c>
      <c r="O9" s="69">
        <v>3.0247662074731813E-2</v>
      </c>
    </row>
    <row r="10" spans="1:15" x14ac:dyDescent="0.25">
      <c r="A10" s="59" t="s">
        <v>79</v>
      </c>
      <c r="B10" s="60" t="s">
        <v>73</v>
      </c>
      <c r="C10" s="61">
        <v>8</v>
      </c>
      <c r="D10" s="61">
        <v>10</v>
      </c>
      <c r="E10" s="61">
        <v>9</v>
      </c>
      <c r="F10" s="71"/>
      <c r="G10" s="62"/>
      <c r="H10" s="63">
        <v>14</v>
      </c>
      <c r="I10" s="63">
        <v>14</v>
      </c>
      <c r="J10" s="63">
        <v>14</v>
      </c>
      <c r="K10" s="70"/>
      <c r="L10" s="64"/>
      <c r="M10" s="67">
        <v>0.6428571428571429</v>
      </c>
      <c r="N10" s="67"/>
      <c r="O10" s="67"/>
    </row>
    <row r="11" spans="1:15" x14ac:dyDescent="0.25">
      <c r="A11" s="59" t="s">
        <v>80</v>
      </c>
      <c r="B11" s="60" t="s">
        <v>74</v>
      </c>
      <c r="C11" s="61">
        <v>7.6</v>
      </c>
      <c r="D11" s="61">
        <v>10.5</v>
      </c>
      <c r="E11" s="61">
        <v>9.0500000000000007</v>
      </c>
      <c r="F11" s="71"/>
      <c r="G11" s="62"/>
      <c r="H11" s="63">
        <v>14.5</v>
      </c>
      <c r="I11" s="63">
        <v>15.2</v>
      </c>
      <c r="J11" s="63">
        <v>14.85</v>
      </c>
      <c r="K11" s="70"/>
      <c r="L11" s="64"/>
      <c r="M11" s="67">
        <v>0.60942760942760954</v>
      </c>
      <c r="N11" s="67"/>
      <c r="O11" s="67"/>
    </row>
    <row r="12" spans="1:15" x14ac:dyDescent="0.25">
      <c r="A12" s="59" t="s">
        <v>81</v>
      </c>
      <c r="B12" s="60" t="s">
        <v>75</v>
      </c>
      <c r="C12" s="61">
        <v>10.199999999999999</v>
      </c>
      <c r="D12" s="61">
        <v>5.8</v>
      </c>
      <c r="E12" s="61">
        <v>8</v>
      </c>
      <c r="F12" s="71"/>
      <c r="G12" s="62"/>
      <c r="H12" s="63">
        <v>13.2</v>
      </c>
      <c r="I12" s="63">
        <v>12.5</v>
      </c>
      <c r="J12" s="63">
        <v>12.85</v>
      </c>
      <c r="K12" s="70"/>
      <c r="L12" s="64"/>
      <c r="M12" s="67">
        <v>0.62256809338521402</v>
      </c>
      <c r="N12" s="67"/>
      <c r="O12" s="67"/>
    </row>
    <row r="13" spans="1:15" x14ac:dyDescent="0.25">
      <c r="A13" s="59"/>
      <c r="B13" s="60" t="s">
        <v>76</v>
      </c>
      <c r="C13" s="61">
        <v>10</v>
      </c>
      <c r="D13" s="61">
        <v>6.4</v>
      </c>
      <c r="E13" s="61">
        <v>8.1999999999999993</v>
      </c>
      <c r="F13" s="71"/>
      <c r="G13" s="62"/>
      <c r="H13" s="63">
        <v>14.6</v>
      </c>
      <c r="I13" s="63">
        <v>13</v>
      </c>
      <c r="J13" s="63">
        <v>13.8</v>
      </c>
      <c r="K13" s="70"/>
      <c r="L13" s="64"/>
      <c r="M13" s="67">
        <v>0.5942028985507245</v>
      </c>
      <c r="N13" s="67"/>
      <c r="O13" s="67"/>
    </row>
    <row r="14" spans="1:15" x14ac:dyDescent="0.25">
      <c r="A14" s="59"/>
      <c r="B14" s="60" t="s">
        <v>77</v>
      </c>
      <c r="C14" s="61">
        <v>8</v>
      </c>
      <c r="D14" s="61">
        <v>8.5</v>
      </c>
      <c r="E14" s="61">
        <v>8.25</v>
      </c>
      <c r="F14" s="71"/>
      <c r="G14" s="62"/>
      <c r="H14" s="63">
        <v>14.5</v>
      </c>
      <c r="I14" s="63">
        <v>13.9</v>
      </c>
      <c r="J14" s="63">
        <v>14.2</v>
      </c>
      <c r="K14" s="70"/>
      <c r="L14" s="64"/>
      <c r="M14" s="67">
        <v>0.58098591549295775</v>
      </c>
      <c r="N14" s="67"/>
      <c r="O14" s="67"/>
    </row>
    <row r="15" spans="1:15" x14ac:dyDescent="0.25">
      <c r="A15" s="59"/>
      <c r="B15" s="60" t="s">
        <v>78</v>
      </c>
      <c r="C15" s="61">
        <v>7</v>
      </c>
      <c r="D15" s="61">
        <v>6.5</v>
      </c>
      <c r="E15" s="61">
        <v>6.75</v>
      </c>
      <c r="F15" s="65">
        <v>8.2083333333333339</v>
      </c>
      <c r="G15" s="65">
        <v>0.34191048211158703</v>
      </c>
      <c r="H15" s="63">
        <v>14.5</v>
      </c>
      <c r="I15" s="63">
        <v>17</v>
      </c>
      <c r="J15" s="63">
        <v>15.75</v>
      </c>
      <c r="K15" s="66">
        <v>14.241666666666667</v>
      </c>
      <c r="L15" s="66">
        <v>0.40154216604375575</v>
      </c>
      <c r="M15" s="67">
        <v>0.42857142857142855</v>
      </c>
      <c r="N15" s="68">
        <v>0.57976884804751283</v>
      </c>
      <c r="O15" s="69">
        <v>3.1497107376915731E-2</v>
      </c>
    </row>
  </sheetData>
  <mergeCells count="3">
    <mergeCell ref="C2:G2"/>
    <mergeCell ref="H2:L2"/>
    <mergeCell ref="M2:O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abSelected="1" zoomScale="50" zoomScaleNormal="50" workbookViewId="0">
      <selection sqref="A1:XFD1048576"/>
    </sheetView>
  </sheetViews>
  <sheetFormatPr defaultRowHeight="15" x14ac:dyDescent="0.25"/>
  <cols>
    <col min="1" max="8" width="9.140625" style="54"/>
    <col min="9" max="9" width="8.7109375" style="54" bestFit="1" customWidth="1"/>
    <col min="10" max="16384" width="9.140625" style="54"/>
  </cols>
  <sheetData>
    <row r="1" spans="1:33" ht="38.25" customHeight="1" x14ac:dyDescent="0.25">
      <c r="A1" s="26"/>
    </row>
    <row r="2" spans="1:33" x14ac:dyDescent="0.25">
      <c r="C2" s="54" t="s">
        <v>97</v>
      </c>
      <c r="D2" s="54" t="s">
        <v>98</v>
      </c>
      <c r="AD2" s="54" t="s">
        <v>99</v>
      </c>
      <c r="AE2" s="54" t="s">
        <v>98</v>
      </c>
    </row>
    <row r="3" spans="1:33" ht="18" x14ac:dyDescent="0.35">
      <c r="C3" s="2"/>
      <c r="D3" s="20" t="s">
        <v>100</v>
      </c>
      <c r="E3" s="20" t="s">
        <v>101</v>
      </c>
      <c r="F3" s="54" t="s">
        <v>102</v>
      </c>
      <c r="AD3" s="2"/>
      <c r="AE3" s="20" t="s">
        <v>100</v>
      </c>
      <c r="AF3" s="20" t="s">
        <v>101</v>
      </c>
      <c r="AG3" s="54" t="s">
        <v>102</v>
      </c>
    </row>
    <row r="4" spans="1:33" x14ac:dyDescent="0.25">
      <c r="C4" s="21" t="s">
        <v>56</v>
      </c>
      <c r="D4" s="77">
        <v>1001</v>
      </c>
      <c r="E4" s="77">
        <v>424</v>
      </c>
      <c r="F4" s="77">
        <v>1493</v>
      </c>
      <c r="G4" s="77"/>
      <c r="H4" s="77"/>
      <c r="AD4" s="21" t="s">
        <v>56</v>
      </c>
      <c r="AE4" s="77">
        <v>851</v>
      </c>
      <c r="AF4" s="77">
        <v>240</v>
      </c>
      <c r="AG4" s="77">
        <v>1138</v>
      </c>
    </row>
    <row r="5" spans="1:33" x14ac:dyDescent="0.25">
      <c r="C5" s="21" t="s">
        <v>57</v>
      </c>
      <c r="D5" s="77">
        <v>563</v>
      </c>
      <c r="E5" s="77">
        <v>495</v>
      </c>
      <c r="F5" s="77">
        <v>1469</v>
      </c>
      <c r="G5" s="77"/>
      <c r="H5" s="77"/>
      <c r="AD5" s="21" t="s">
        <v>57</v>
      </c>
      <c r="AE5" s="77">
        <v>980</v>
      </c>
      <c r="AF5" s="77">
        <v>299</v>
      </c>
      <c r="AG5" s="77">
        <v>1149</v>
      </c>
    </row>
    <row r="6" spans="1:33" x14ac:dyDescent="0.25">
      <c r="D6" s="22"/>
      <c r="E6" s="22"/>
      <c r="F6" s="77"/>
      <c r="G6" s="77"/>
      <c r="H6" s="77"/>
      <c r="AE6" s="22"/>
      <c r="AF6" s="22"/>
      <c r="AG6" s="77"/>
    </row>
    <row r="7" spans="1:33" x14ac:dyDescent="0.25">
      <c r="C7" s="14" t="s">
        <v>3</v>
      </c>
      <c r="D7" s="77">
        <v>77</v>
      </c>
      <c r="E7" s="77">
        <v>30</v>
      </c>
      <c r="F7" s="77">
        <v>45</v>
      </c>
      <c r="G7" s="77"/>
      <c r="H7" s="77"/>
      <c r="AD7" s="14" t="s">
        <v>3</v>
      </c>
      <c r="AE7" s="77">
        <v>96</v>
      </c>
      <c r="AF7" s="77">
        <v>20</v>
      </c>
      <c r="AG7" s="77">
        <v>31</v>
      </c>
    </row>
    <row r="8" spans="1:33" x14ac:dyDescent="0.25">
      <c r="D8" s="77">
        <v>98</v>
      </c>
      <c r="E8" s="77">
        <v>45</v>
      </c>
      <c r="F8" s="77">
        <v>34</v>
      </c>
      <c r="G8" s="77"/>
      <c r="H8" s="77"/>
      <c r="AE8" s="77">
        <v>41</v>
      </c>
      <c r="AF8" s="77">
        <v>13</v>
      </c>
      <c r="AG8" s="77">
        <v>45</v>
      </c>
    </row>
    <row r="10" spans="1:33" x14ac:dyDescent="0.25">
      <c r="D10" s="78"/>
      <c r="E10" s="78"/>
    </row>
    <row r="46" spans="3:33" x14ac:dyDescent="0.25">
      <c r="C46" s="54" t="s">
        <v>97</v>
      </c>
      <c r="D46" s="54" t="s">
        <v>103</v>
      </c>
      <c r="AD46" s="54" t="s">
        <v>99</v>
      </c>
      <c r="AE46" s="54" t="s">
        <v>103</v>
      </c>
    </row>
    <row r="47" spans="3:33" ht="18" x14ac:dyDescent="0.35">
      <c r="C47" s="2"/>
      <c r="D47" s="20" t="s">
        <v>100</v>
      </c>
      <c r="E47" s="20" t="s">
        <v>101</v>
      </c>
      <c r="F47" s="54" t="s">
        <v>102</v>
      </c>
      <c r="AD47" s="2"/>
      <c r="AE47" s="20" t="s">
        <v>100</v>
      </c>
      <c r="AF47" s="20" t="s">
        <v>101</v>
      </c>
      <c r="AG47" s="54" t="s">
        <v>102</v>
      </c>
    </row>
    <row r="48" spans="3:33" x14ac:dyDescent="0.25">
      <c r="C48" s="21" t="s">
        <v>56</v>
      </c>
      <c r="D48" s="77">
        <v>3055</v>
      </c>
      <c r="E48" s="77">
        <v>2129</v>
      </c>
      <c r="F48" s="77">
        <v>3115</v>
      </c>
      <c r="G48" s="77"/>
      <c r="H48" s="77"/>
      <c r="AD48" s="21" t="s">
        <v>56</v>
      </c>
      <c r="AE48" s="77">
        <v>2194</v>
      </c>
      <c r="AF48" s="77">
        <v>1044</v>
      </c>
      <c r="AG48" s="77">
        <v>2654</v>
      </c>
    </row>
    <row r="49" spans="3:33" x14ac:dyDescent="0.25">
      <c r="C49" s="21" t="s">
        <v>57</v>
      </c>
      <c r="D49" s="77">
        <v>2155</v>
      </c>
      <c r="E49" s="77">
        <v>2407</v>
      </c>
      <c r="F49" s="77">
        <v>2924</v>
      </c>
      <c r="G49" s="77"/>
      <c r="H49" s="77"/>
      <c r="AD49" s="21" t="s">
        <v>57</v>
      </c>
      <c r="AE49" s="77">
        <v>2660</v>
      </c>
      <c r="AF49" s="77">
        <v>1519</v>
      </c>
      <c r="AG49" s="77">
        <v>2676</v>
      </c>
    </row>
    <row r="50" spans="3:33" x14ac:dyDescent="0.25">
      <c r="D50" s="22"/>
      <c r="E50" s="22"/>
      <c r="F50" s="77"/>
      <c r="G50" s="77"/>
      <c r="H50" s="77"/>
      <c r="AE50" s="22"/>
      <c r="AF50" s="22"/>
      <c r="AG50" s="77"/>
    </row>
    <row r="51" spans="3:33" x14ac:dyDescent="0.25">
      <c r="C51" s="14" t="s">
        <v>3</v>
      </c>
      <c r="D51" s="77">
        <v>115</v>
      </c>
      <c r="E51" s="77">
        <v>81</v>
      </c>
      <c r="F51" s="77">
        <v>53</v>
      </c>
      <c r="G51" s="77"/>
      <c r="H51" s="77"/>
      <c r="AD51" s="14" t="s">
        <v>3</v>
      </c>
      <c r="AE51" s="77">
        <v>299</v>
      </c>
      <c r="AF51" s="77">
        <v>109</v>
      </c>
      <c r="AG51" s="77">
        <v>136</v>
      </c>
    </row>
    <row r="52" spans="3:33" x14ac:dyDescent="0.25">
      <c r="D52" s="77">
        <v>391</v>
      </c>
      <c r="E52" s="77">
        <v>97</v>
      </c>
      <c r="F52" s="77">
        <v>75</v>
      </c>
      <c r="G52" s="77"/>
      <c r="H52" s="77"/>
      <c r="AE52" s="77">
        <v>104</v>
      </c>
      <c r="AF52" s="77">
        <v>142</v>
      </c>
      <c r="AG52" s="77">
        <v>193</v>
      </c>
    </row>
    <row r="91" spans="3:33" x14ac:dyDescent="0.25">
      <c r="C91" s="54" t="s">
        <v>97</v>
      </c>
      <c r="D91" s="54" t="s">
        <v>104</v>
      </c>
      <c r="AD91" s="54" t="s">
        <v>99</v>
      </c>
      <c r="AE91" s="54" t="s">
        <v>104</v>
      </c>
    </row>
    <row r="92" spans="3:33" ht="18" x14ac:dyDescent="0.35">
      <c r="C92" s="2"/>
      <c r="D92" s="20" t="s">
        <v>100</v>
      </c>
      <c r="E92" s="20" t="s">
        <v>101</v>
      </c>
      <c r="F92" s="54" t="s">
        <v>102</v>
      </c>
      <c r="AD92" s="2"/>
      <c r="AE92" s="20" t="s">
        <v>100</v>
      </c>
      <c r="AF92" s="20" t="s">
        <v>101</v>
      </c>
      <c r="AG92" s="54" t="s">
        <v>102</v>
      </c>
    </row>
    <row r="93" spans="3:33" x14ac:dyDescent="0.25">
      <c r="C93" s="21" t="s">
        <v>56</v>
      </c>
      <c r="D93" s="77">
        <f>AVERAGE('[4]Total C N'!N2:N7)</f>
        <v>4056.1075393800006</v>
      </c>
      <c r="E93" s="77">
        <f>'Total C N'!$O$7</f>
        <v>2553.2006501666669</v>
      </c>
      <c r="F93" s="77">
        <f>'[3]Total C N'!$O$7</f>
        <v>4607.3872343333323</v>
      </c>
      <c r="AD93" s="21" t="s">
        <v>56</v>
      </c>
      <c r="AE93" s="77">
        <f>'[5]Total C N'!$O$7</f>
        <v>3044.7438490958334</v>
      </c>
      <c r="AF93" s="77" t="e">
        <f>'[6]Total C N'!#REF!</f>
        <v>#REF!</v>
      </c>
      <c r="AG93" s="77">
        <f>'[7]Total C N'!$O$7</f>
        <v>3792.3911081186889</v>
      </c>
    </row>
    <row r="94" spans="3:33" x14ac:dyDescent="0.25">
      <c r="C94" s="21" t="s">
        <v>57</v>
      </c>
      <c r="D94" s="77">
        <f>AVERAGE('[4]Total C N'!N8:N13)</f>
        <v>2718.0241918583329</v>
      </c>
      <c r="E94" s="77">
        <f>'Total C N'!$O$13</f>
        <v>2901.1426433333331</v>
      </c>
      <c r="F94" s="77">
        <f>'[3]Total C N'!$O$13</f>
        <v>4393.0151292865157</v>
      </c>
      <c r="AD94" s="21" t="s">
        <v>57</v>
      </c>
      <c r="AE94" s="77">
        <f>'[5]Total C N'!$O$13</f>
        <v>3639.398643758333</v>
      </c>
      <c r="AF94" s="77" t="e">
        <f>'[6]Total C N'!#REF!</f>
        <v>#REF!</v>
      </c>
      <c r="AG94" s="77">
        <f>'[7]Total C N'!$O$13</f>
        <v>3824.8297227737999</v>
      </c>
    </row>
    <row r="95" spans="3:33" x14ac:dyDescent="0.25">
      <c r="D95" s="22"/>
      <c r="E95" s="22"/>
      <c r="F95" s="77"/>
      <c r="AE95" s="22"/>
      <c r="AF95" s="22"/>
      <c r="AG95" s="77"/>
    </row>
    <row r="96" spans="3:33" x14ac:dyDescent="0.25">
      <c r="C96" s="14" t="s">
        <v>3</v>
      </c>
      <c r="D96" s="77">
        <f>'[4]Total C N'!$P$7</f>
        <v>172.57732009102921</v>
      </c>
      <c r="E96" s="77">
        <f>'Total C N'!$P$7</f>
        <v>96.695965880847154</v>
      </c>
      <c r="F96" s="77">
        <f>'[3]Total C N'!$P$7</f>
        <v>89.104924115330533</v>
      </c>
      <c r="AD96" s="14" t="s">
        <v>3</v>
      </c>
      <c r="AE96" s="77">
        <f>'[5]Total C N'!$P$7</f>
        <v>366.86041671184245</v>
      </c>
      <c r="AF96" s="77" t="e">
        <f>'[6]Total C N'!#REF!</f>
        <v>#REF!</v>
      </c>
      <c r="AG96" s="77">
        <f>'[7]Total C N'!$P$7</f>
        <v>158.36772091449944</v>
      </c>
    </row>
    <row r="97" spans="4:33" x14ac:dyDescent="0.25">
      <c r="D97" s="77">
        <f>'[4]Total C N'!$P$13</f>
        <v>488.75071130895469</v>
      </c>
      <c r="E97" s="77">
        <f>'Total C N'!$P$13</f>
        <v>104.0223892801406</v>
      </c>
      <c r="F97" s="77">
        <f>'[3]Total C N'!$P$13</f>
        <v>85.175908875917273</v>
      </c>
      <c r="AE97" s="77">
        <f>'[5]Total C N'!$P$13</f>
        <v>68.351258070487432</v>
      </c>
      <c r="AF97" s="77" t="e">
        <f>'[6]Total C N'!#REF!</f>
        <v>#REF!</v>
      </c>
      <c r="AG97" s="77">
        <f>'[7]Total C N'!$P$13</f>
        <v>219.91756306977652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B21" sqref="B21"/>
    </sheetView>
  </sheetViews>
  <sheetFormatPr defaultRowHeight="15" x14ac:dyDescent="0.25"/>
  <sheetData>
    <row r="1" spans="1:14" x14ac:dyDescent="0.25">
      <c r="A1" s="35" t="s">
        <v>82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7" t="s">
        <v>70</v>
      </c>
      <c r="B2" s="37" t="s">
        <v>71</v>
      </c>
      <c r="C2" s="79" t="s">
        <v>62</v>
      </c>
      <c r="D2" s="79"/>
      <c r="E2" s="79"/>
      <c r="F2" s="80" t="s">
        <v>64</v>
      </c>
      <c r="G2" s="80"/>
      <c r="H2" s="80"/>
      <c r="I2" s="82" t="s">
        <v>83</v>
      </c>
      <c r="J2" s="82"/>
      <c r="K2" s="82"/>
      <c r="L2" s="81" t="s">
        <v>69</v>
      </c>
      <c r="M2" s="81"/>
      <c r="N2" s="81"/>
    </row>
    <row r="3" spans="1:14" x14ac:dyDescent="0.25">
      <c r="A3" s="37" t="s">
        <v>14</v>
      </c>
      <c r="B3" s="44" t="s">
        <v>73</v>
      </c>
      <c r="C3" s="52">
        <v>1.6400000000000001E-2</v>
      </c>
      <c r="D3" s="36"/>
      <c r="E3" s="36"/>
      <c r="F3" s="53">
        <v>8.4599999999999995E-2</v>
      </c>
      <c r="G3" s="41"/>
      <c r="H3" s="41"/>
      <c r="I3" s="48">
        <v>0.10099999999999999</v>
      </c>
      <c r="J3" s="49"/>
      <c r="K3" s="49"/>
      <c r="L3" s="45">
        <v>0.19385342789598112</v>
      </c>
      <c r="M3" s="45"/>
      <c r="N3" s="45"/>
    </row>
    <row r="4" spans="1:14" x14ac:dyDescent="0.25">
      <c r="A4" s="37"/>
      <c r="B4" s="44" t="s">
        <v>74</v>
      </c>
      <c r="C4" s="52">
        <v>1.7299999999999999E-2</v>
      </c>
      <c r="D4" s="36"/>
      <c r="E4" s="36"/>
      <c r="F4" s="53">
        <v>7.9600000000000004E-2</v>
      </c>
      <c r="G4" s="41"/>
      <c r="H4" s="41"/>
      <c r="I4" s="48">
        <v>9.69E-2</v>
      </c>
      <c r="J4" s="49"/>
      <c r="K4" s="49"/>
      <c r="L4" s="45">
        <v>0.2173366834170854</v>
      </c>
      <c r="M4" s="45"/>
      <c r="N4" s="45"/>
    </row>
    <row r="5" spans="1:14" x14ac:dyDescent="0.25">
      <c r="A5" s="37"/>
      <c r="B5" s="44" t="s">
        <v>75</v>
      </c>
      <c r="C5" s="52">
        <v>1.44E-2</v>
      </c>
      <c r="D5" s="36"/>
      <c r="E5" s="36"/>
      <c r="F5" s="53">
        <v>6.5500000000000003E-2</v>
      </c>
      <c r="G5" s="41"/>
      <c r="H5" s="41"/>
      <c r="I5" s="48">
        <v>7.9899999999999999E-2</v>
      </c>
      <c r="J5" s="49"/>
      <c r="K5" s="49"/>
      <c r="L5" s="45">
        <v>0.2198473282442748</v>
      </c>
      <c r="M5" s="45"/>
      <c r="N5" s="45"/>
    </row>
    <row r="6" spans="1:14" x14ac:dyDescent="0.25">
      <c r="A6" s="37"/>
      <c r="B6" s="44" t="s">
        <v>76</v>
      </c>
      <c r="C6" s="52">
        <v>1.26E-2</v>
      </c>
      <c r="D6" s="36"/>
      <c r="E6" s="36"/>
      <c r="F6" s="53">
        <v>8.5800000000000001E-2</v>
      </c>
      <c r="G6" s="41"/>
      <c r="H6" s="41"/>
      <c r="I6" s="48">
        <v>9.8400000000000001E-2</v>
      </c>
      <c r="J6" s="49"/>
      <c r="K6" s="49"/>
      <c r="L6" s="45">
        <v>0.14685314685314685</v>
      </c>
      <c r="M6" s="45"/>
      <c r="N6" s="45"/>
    </row>
    <row r="7" spans="1:14" x14ac:dyDescent="0.25">
      <c r="A7" s="37"/>
      <c r="B7" s="44" t="s">
        <v>77</v>
      </c>
      <c r="C7" s="52">
        <v>1.2800000000000001E-2</v>
      </c>
      <c r="D7" s="36"/>
      <c r="E7" s="36"/>
      <c r="F7" s="53">
        <v>6.9400000000000003E-2</v>
      </c>
      <c r="G7" s="41"/>
      <c r="H7" s="41"/>
      <c r="I7" s="48">
        <v>8.2200000000000009E-2</v>
      </c>
      <c r="J7" s="49"/>
      <c r="K7" s="49"/>
      <c r="L7" s="45">
        <v>0.18443804034582131</v>
      </c>
      <c r="M7" s="45"/>
      <c r="N7" s="45"/>
    </row>
    <row r="8" spans="1:14" x14ac:dyDescent="0.25">
      <c r="A8" s="37"/>
      <c r="B8" s="44" t="s">
        <v>78</v>
      </c>
      <c r="C8" s="52">
        <v>1.9300000000000001E-2</v>
      </c>
      <c r="D8" s="39">
        <v>1.5466666666666668E-2</v>
      </c>
      <c r="E8" s="40">
        <v>1.0861757582351847E-3</v>
      </c>
      <c r="F8" s="53">
        <v>7.5300000000000006E-2</v>
      </c>
      <c r="G8" s="42">
        <v>7.6700000000000004E-2</v>
      </c>
      <c r="H8" s="43">
        <v>3.3382630213930117E-3</v>
      </c>
      <c r="I8" s="48">
        <v>9.4600000000000004E-2</v>
      </c>
      <c r="J8" s="50">
        <v>9.2166666666666661E-2</v>
      </c>
      <c r="K8" s="51">
        <v>3.6286514176910273E-3</v>
      </c>
      <c r="L8" s="45">
        <v>0.25630810092961487</v>
      </c>
      <c r="M8" s="46">
        <v>0.2031061212809874</v>
      </c>
      <c r="N8" s="47">
        <v>1.5178640980544583E-2</v>
      </c>
    </row>
    <row r="9" spans="1:14" x14ac:dyDescent="0.25">
      <c r="A9" s="37" t="s">
        <v>79</v>
      </c>
      <c r="B9" s="44" t="s">
        <v>73</v>
      </c>
      <c r="C9" s="52">
        <v>2.01E-2</v>
      </c>
      <c r="D9" s="38"/>
      <c r="E9" s="38"/>
      <c r="F9" s="53">
        <v>8.3199999999999996E-2</v>
      </c>
      <c r="G9" s="41"/>
      <c r="H9" s="41"/>
      <c r="I9" s="48">
        <v>0.1033</v>
      </c>
      <c r="J9" s="48"/>
      <c r="K9" s="48"/>
      <c r="L9" s="45">
        <v>0.24158653846153846</v>
      </c>
      <c r="M9" s="45"/>
      <c r="N9" s="45"/>
    </row>
    <row r="10" spans="1:14" x14ac:dyDescent="0.25">
      <c r="A10" s="37" t="s">
        <v>80</v>
      </c>
      <c r="B10" s="44" t="s">
        <v>74</v>
      </c>
      <c r="C10" s="52">
        <v>1.9E-2</v>
      </c>
      <c r="D10" s="38"/>
      <c r="E10" s="38"/>
      <c r="F10" s="53">
        <v>8.9099999999999999E-2</v>
      </c>
      <c r="G10" s="41"/>
      <c r="H10" s="41"/>
      <c r="I10" s="48">
        <v>0.1081</v>
      </c>
      <c r="J10" s="48"/>
      <c r="K10" s="48"/>
      <c r="L10" s="45">
        <v>0.21324354657687991</v>
      </c>
      <c r="M10" s="45"/>
      <c r="N10" s="45"/>
    </row>
    <row r="11" spans="1:14" x14ac:dyDescent="0.25">
      <c r="A11" s="37" t="s">
        <v>81</v>
      </c>
      <c r="B11" s="44" t="s">
        <v>75</v>
      </c>
      <c r="C11" s="52">
        <v>1.09E-2</v>
      </c>
      <c r="D11" s="38"/>
      <c r="E11" s="38"/>
      <c r="F11" s="53">
        <v>8.6800000000000002E-2</v>
      </c>
      <c r="G11" s="41"/>
      <c r="H11" s="41"/>
      <c r="I11" s="48">
        <v>9.7700000000000009E-2</v>
      </c>
      <c r="J11" s="48"/>
      <c r="K11" s="48"/>
      <c r="L11" s="45">
        <v>0.12557603686635943</v>
      </c>
      <c r="M11" s="45"/>
      <c r="N11" s="45"/>
    </row>
    <row r="12" spans="1:14" x14ac:dyDescent="0.25">
      <c r="A12" s="37"/>
      <c r="B12" s="44" t="s">
        <v>76</v>
      </c>
      <c r="C12" s="52">
        <v>1.9E-2</v>
      </c>
      <c r="D12" s="38"/>
      <c r="E12" s="38"/>
      <c r="F12" s="53">
        <v>7.3700000000000002E-2</v>
      </c>
      <c r="G12" s="41"/>
      <c r="H12" s="41"/>
      <c r="I12" s="48">
        <v>9.2700000000000005E-2</v>
      </c>
      <c r="J12" s="48"/>
      <c r="K12" s="48"/>
      <c r="L12" s="45">
        <v>0.25780189959294436</v>
      </c>
      <c r="M12" s="45"/>
      <c r="N12" s="45"/>
    </row>
    <row r="13" spans="1:14" x14ac:dyDescent="0.25">
      <c r="A13" s="37"/>
      <c r="B13" s="44" t="s">
        <v>77</v>
      </c>
      <c r="C13" s="52">
        <v>2.18E-2</v>
      </c>
      <c r="D13" s="38"/>
      <c r="E13" s="38"/>
      <c r="F13" s="53">
        <v>7.8899999999999998E-2</v>
      </c>
      <c r="G13" s="41"/>
      <c r="H13" s="41"/>
      <c r="I13" s="48">
        <v>0.1007</v>
      </c>
      <c r="J13" s="48"/>
      <c r="K13" s="48"/>
      <c r="L13" s="45">
        <v>0.27629911280101394</v>
      </c>
      <c r="M13" s="45"/>
      <c r="N13" s="45"/>
    </row>
    <row r="14" spans="1:14" x14ac:dyDescent="0.25">
      <c r="A14" s="37"/>
      <c r="B14" s="44" t="s">
        <v>78</v>
      </c>
      <c r="C14" s="52">
        <v>1.8200000000000001E-2</v>
      </c>
      <c r="D14" s="39">
        <v>1.8166666666666664E-2</v>
      </c>
      <c r="E14" s="40">
        <v>1.5398412616601466E-3</v>
      </c>
      <c r="F14" s="53">
        <v>0.1045</v>
      </c>
      <c r="G14" s="42">
        <v>8.6033333333333337E-2</v>
      </c>
      <c r="H14" s="43">
        <v>4.3283304453847508E-3</v>
      </c>
      <c r="I14" s="48">
        <v>0.1227</v>
      </c>
      <c r="J14" s="50">
        <v>0.10420000000000001</v>
      </c>
      <c r="K14" s="51">
        <v>4.2623154896526995E-3</v>
      </c>
      <c r="L14" s="45">
        <v>0.17416267942583732</v>
      </c>
      <c r="M14" s="46">
        <v>0.21477830228742889</v>
      </c>
      <c r="N14" s="47">
        <v>2.3067690268641635E-2</v>
      </c>
    </row>
  </sheetData>
  <mergeCells count="4">
    <mergeCell ref="C2:E2"/>
    <mergeCell ref="F2:H2"/>
    <mergeCell ref="L2:N2"/>
    <mergeCell ref="I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29" sqref="C29"/>
    </sheetView>
  </sheetViews>
  <sheetFormatPr defaultRowHeight="15" x14ac:dyDescent="0.25"/>
  <cols>
    <col min="1" max="1" width="19.5703125" bestFit="1" customWidth="1"/>
    <col min="2" max="2" width="10.7109375" bestFit="1" customWidth="1"/>
  </cols>
  <sheetData>
    <row r="1" spans="1:7" x14ac:dyDescent="0.25">
      <c r="A1" s="1"/>
      <c r="B1" s="1"/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</row>
    <row r="2" spans="1:7" x14ac:dyDescent="0.25">
      <c r="A2" s="83" t="s">
        <v>14</v>
      </c>
      <c r="B2" s="15" t="s">
        <v>22</v>
      </c>
      <c r="C2" s="9">
        <f>'[1]Investigator Data'!D4</f>
        <v>41.538347799450001</v>
      </c>
      <c r="D2" s="9">
        <f>'[1]Investigator Data'!E4</f>
        <v>-25.55442063008568</v>
      </c>
      <c r="E2" s="9">
        <f>'[1]Investigator Data'!F4</f>
        <v>2.7403550000000001</v>
      </c>
      <c r="F2" s="9">
        <f>'[1]Investigator Data'!G4</f>
        <v>-0.28841070270726304</v>
      </c>
      <c r="G2" s="9">
        <f>'[1]Investigator Data'!H4</f>
        <v>15.158017045036136</v>
      </c>
    </row>
    <row r="3" spans="1:7" x14ac:dyDescent="0.25">
      <c r="A3" s="83"/>
      <c r="B3" s="15" t="s">
        <v>23</v>
      </c>
      <c r="C3" s="9">
        <f>'[1]Investigator Data'!D5</f>
        <v>41.322084396800001</v>
      </c>
      <c r="D3" s="9">
        <f>'[1]Investigator Data'!E5</f>
        <v>-24.797210257810129</v>
      </c>
      <c r="E3" s="9">
        <f>'[1]Investigator Data'!F5</f>
        <v>2.80898</v>
      </c>
      <c r="F3" s="9">
        <f>'[1]Investigator Data'!G5</f>
        <v>-1.2315985141841719</v>
      </c>
      <c r="G3" s="9">
        <f>'[1]Investigator Data'!H5</f>
        <v>14.710707942669581</v>
      </c>
    </row>
    <row r="4" spans="1:7" x14ac:dyDescent="0.25">
      <c r="A4" s="83"/>
      <c r="B4" s="15" t="s">
        <v>24</v>
      </c>
      <c r="C4" s="9">
        <f>'[1]Investigator Data'!D6</f>
        <v>41.640243288000001</v>
      </c>
      <c r="D4" s="9">
        <f>'[1]Investigator Data'!E6</f>
        <v>-25.017576288013302</v>
      </c>
      <c r="E4" s="9">
        <f>'[1]Investigator Data'!F6</f>
        <v>2.7994129999999999</v>
      </c>
      <c r="F4" s="9">
        <f>'[1]Investigator Data'!G6</f>
        <v>-0.87854183073282599</v>
      </c>
      <c r="G4" s="9">
        <f>'[1]Investigator Data'!H6</f>
        <v>14.874633820733132</v>
      </c>
    </row>
    <row r="5" spans="1:7" x14ac:dyDescent="0.25">
      <c r="A5" s="83"/>
      <c r="B5" s="15" t="s">
        <v>25</v>
      </c>
      <c r="C5" s="9">
        <f>'[1]Investigator Data'!D7</f>
        <v>42.128283143799997</v>
      </c>
      <c r="D5" s="9">
        <f>'[1]Investigator Data'!E7</f>
        <v>-25.270891484749054</v>
      </c>
      <c r="E5" s="9">
        <f>'[1]Investigator Data'!F7</f>
        <v>2.678112</v>
      </c>
      <c r="F5" s="9">
        <f>'[1]Investigator Data'!G7</f>
        <v>-2.3707833125442335</v>
      </c>
      <c r="G5" s="9">
        <f>'[1]Investigator Data'!H7</f>
        <v>15.730590484565244</v>
      </c>
    </row>
    <row r="6" spans="1:7" x14ac:dyDescent="0.25">
      <c r="A6" s="83"/>
      <c r="B6" s="15" t="s">
        <v>26</v>
      </c>
      <c r="C6" s="9">
        <f>'[1]Investigator Data'!D8</f>
        <v>41.916594239100007</v>
      </c>
      <c r="D6" s="9">
        <f>'[1]Investigator Data'!E8</f>
        <v>-24.744580425038357</v>
      </c>
      <c r="E6" s="9">
        <f>'[1]Investigator Data'!F8</f>
        <v>2.753368</v>
      </c>
      <c r="F6" s="9">
        <f>'[1]Investigator Data'!G8</f>
        <v>-1.0951028588023508</v>
      </c>
      <c r="G6" s="9">
        <f>'[1]Investigator Data'!H8</f>
        <v>15.223752959684287</v>
      </c>
    </row>
    <row r="7" spans="1:7" x14ac:dyDescent="0.25">
      <c r="A7" s="83"/>
      <c r="B7" s="15" t="s">
        <v>27</v>
      </c>
      <c r="C7" s="9">
        <f>'[1]Investigator Data'!D9</f>
        <v>41.698316109700002</v>
      </c>
      <c r="D7" s="9">
        <f>'[1]Investigator Data'!E9</f>
        <v>-25.351904538485368</v>
      </c>
      <c r="E7" s="9">
        <f>'[1]Investigator Data'!F9</f>
        <v>2.6785869999999998</v>
      </c>
      <c r="F7" s="9">
        <f>'[1]Investigator Data'!G9</f>
        <v>-1.7319249491785982</v>
      </c>
      <c r="G7" s="9">
        <f>'[1]Investigator Data'!H9</f>
        <v>15.567280849828661</v>
      </c>
    </row>
    <row r="8" spans="1:7" x14ac:dyDescent="0.25">
      <c r="A8" s="83" t="s">
        <v>15</v>
      </c>
      <c r="B8" s="15" t="s">
        <v>34</v>
      </c>
      <c r="C8" s="9">
        <f>'[1]Investigator Data'!D16</f>
        <v>40.678286040799996</v>
      </c>
      <c r="D8" s="9">
        <f>'[1]Investigator Data'!E16</f>
        <v>-24.903692664853704</v>
      </c>
      <c r="E8" s="9">
        <f>'[1]Investigator Data'!F16</f>
        <v>2.7063579999999998</v>
      </c>
      <c r="F8" s="9">
        <f>'[1]Investigator Data'!G16</f>
        <v>-2.461729445254186</v>
      </c>
      <c r="G8" s="9">
        <f>'[1]Investigator Data'!H16</f>
        <v>15.030637499103962</v>
      </c>
    </row>
    <row r="9" spans="1:7" x14ac:dyDescent="0.25">
      <c r="A9" s="83"/>
      <c r="B9" s="15" t="s">
        <v>35</v>
      </c>
      <c r="C9" s="9">
        <f>'[1]Investigator Data'!D17</f>
        <v>40.803705389450002</v>
      </c>
      <c r="D9" s="9">
        <f>'[1]Investigator Data'!E17</f>
        <v>-25.256849244687288</v>
      </c>
      <c r="E9" s="9">
        <f>'[1]Investigator Data'!F17</f>
        <v>2.6957870000000002</v>
      </c>
      <c r="F9" s="9">
        <f>'[1]Investigator Data'!G17</f>
        <v>-1.9830913601324385</v>
      </c>
      <c r="G9" s="9">
        <f>'[1]Investigator Data'!H17</f>
        <v>15.136101401724245</v>
      </c>
    </row>
    <row r="10" spans="1:7" x14ac:dyDescent="0.25">
      <c r="A10" s="83"/>
      <c r="B10" s="15" t="s">
        <v>36</v>
      </c>
      <c r="C10" s="9">
        <f>'[1]Investigator Data'!D18</f>
        <v>40.620280790700001</v>
      </c>
      <c r="D10" s="9">
        <f>'[1]Investigator Data'!E18</f>
        <v>-25.372697181745675</v>
      </c>
      <c r="E10" s="9">
        <f>'[1]Investigator Data'!F18</f>
        <v>2.6298889999999999</v>
      </c>
      <c r="F10" s="9">
        <f>'[1]Investigator Data'!G18</f>
        <v>-2.286673990740328</v>
      </c>
      <c r="G10" s="9">
        <f>'[1]Investigator Data'!H18</f>
        <v>15.445625572296018</v>
      </c>
    </row>
    <row r="11" spans="1:7" x14ac:dyDescent="0.25">
      <c r="A11" s="83"/>
      <c r="B11" s="15" t="s">
        <v>37</v>
      </c>
      <c r="C11" s="9">
        <f>'[1]Investigator Data'!D19</f>
        <v>40.723952518000004</v>
      </c>
      <c r="D11" s="9">
        <f>'[1]Investigator Data'!E19</f>
        <v>-25.879137078439634</v>
      </c>
      <c r="E11" s="9">
        <f>'[1]Investigator Data'!F19</f>
        <v>2.9435730000000002</v>
      </c>
      <c r="F11" s="9">
        <f>'[1]Investigator Data'!G19</f>
        <v>-2.6754745992507027</v>
      </c>
      <c r="G11" s="9">
        <f>'[1]Investigator Data'!H19</f>
        <v>13.834870926591595</v>
      </c>
    </row>
    <row r="12" spans="1:7" x14ac:dyDescent="0.25">
      <c r="A12" s="83"/>
      <c r="B12" s="15" t="s">
        <v>38</v>
      </c>
      <c r="C12" s="9">
        <f>'[1]Investigator Data'!D20</f>
        <v>40.131122028699998</v>
      </c>
      <c r="D12" s="9">
        <f>'[1]Investigator Data'!E20</f>
        <v>-25.641147915340159</v>
      </c>
      <c r="E12" s="9">
        <f>'[1]Investigator Data'!F20</f>
        <v>2.741803</v>
      </c>
      <c r="F12" s="9">
        <f>'[1]Investigator Data'!G20</f>
        <v>-2.6293062907275448</v>
      </c>
      <c r="G12" s="9">
        <f>'[1]Investigator Data'!H20</f>
        <v>14.636763483262655</v>
      </c>
    </row>
    <row r="13" spans="1:7" x14ac:dyDescent="0.25">
      <c r="A13" s="83"/>
      <c r="B13" s="15" t="s">
        <v>39</v>
      </c>
      <c r="C13" s="9">
        <f>'[1]Investigator Data'!D21</f>
        <v>37.746328480600006</v>
      </c>
      <c r="D13" s="9">
        <f>'[1]Investigator Data'!E21</f>
        <v>-25.722672973338494</v>
      </c>
      <c r="E13" s="9">
        <f>'[1]Investigator Data'!F21</f>
        <v>2.5692409999999999</v>
      </c>
      <c r="F13" s="9">
        <f>'[1]Investigator Data'!G21</f>
        <v>-1.4501105845941393</v>
      </c>
      <c r="G13" s="9">
        <f>'[1]Investigator Data'!H21</f>
        <v>14.691626235374574</v>
      </c>
    </row>
  </sheetData>
  <protectedRanges>
    <protectedRange password="94AB" sqref="B2:B7" name="Sample IDs_1_1_4"/>
    <protectedRange password="94AB" sqref="B8:B13" name="Sample IDs_1_1_5"/>
  </protectedRanges>
  <mergeCells count="2">
    <mergeCell ref="A2:A7"/>
    <mergeCell ref="A8:A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10" sqref="J10"/>
    </sheetView>
  </sheetViews>
  <sheetFormatPr defaultRowHeight="15" x14ac:dyDescent="0.25"/>
  <cols>
    <col min="1" max="1" width="19.5703125" bestFit="1" customWidth="1"/>
    <col min="2" max="2" width="10.7109375" bestFit="1" customWidth="1"/>
  </cols>
  <sheetData>
    <row r="1" spans="1:7" x14ac:dyDescent="0.25">
      <c r="A1" s="1"/>
      <c r="B1" s="1"/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</row>
    <row r="2" spans="1:7" x14ac:dyDescent="0.25">
      <c r="A2" s="83" t="s">
        <v>14</v>
      </c>
      <c r="B2" s="15" t="s">
        <v>16</v>
      </c>
      <c r="C2" s="9">
        <f>'[1]Investigator Data'!D10</f>
        <v>41.731556368400007</v>
      </c>
      <c r="D2" s="9">
        <f>'[1]Investigator Data'!E10</f>
        <v>-26.199914216417923</v>
      </c>
      <c r="E2" s="9">
        <f>'[1]Investigator Data'!F10</f>
        <v>2.784897</v>
      </c>
      <c r="F2" s="9">
        <f>'[1]Investigator Data'!G10</f>
        <v>-2.814340167662019</v>
      </c>
      <c r="G2" s="9">
        <f>'[1]Investigator Data'!H10</f>
        <v>14.984955051623096</v>
      </c>
    </row>
    <row r="3" spans="1:7" x14ac:dyDescent="0.25">
      <c r="A3" s="83"/>
      <c r="B3" s="15" t="s">
        <v>17</v>
      </c>
      <c r="C3" s="9">
        <f>'[1]Investigator Data'!D11</f>
        <v>42.093609969700005</v>
      </c>
      <c r="D3" s="9">
        <f>'[1]Investigator Data'!E11</f>
        <v>-25.278601348218132</v>
      </c>
      <c r="E3" s="9">
        <f>'[1]Investigator Data'!F11</f>
        <v>2.869345</v>
      </c>
      <c r="F3" s="9">
        <f>'[1]Investigator Data'!G11</f>
        <v>-3.0388595286523503</v>
      </c>
      <c r="G3" s="9">
        <f>'[1]Investigator Data'!H11</f>
        <v>14.670111112361882</v>
      </c>
    </row>
    <row r="4" spans="1:7" x14ac:dyDescent="0.25">
      <c r="A4" s="83"/>
      <c r="B4" s="15" t="s">
        <v>18</v>
      </c>
      <c r="C4" s="9">
        <f>'[1]Investigator Data'!D12</f>
        <v>42.392386742399999</v>
      </c>
      <c r="D4" s="9">
        <f>'[1]Investigator Data'!E12</f>
        <v>-25.568990848734447</v>
      </c>
      <c r="E4" s="9">
        <f>'[1]Investigator Data'!F12</f>
        <v>2.9866039999999998</v>
      </c>
      <c r="F4" s="9">
        <f>'[1]Investigator Data'!G12</f>
        <v>-2.8132899294843656</v>
      </c>
      <c r="G4" s="9">
        <f>'[1]Investigator Data'!H12</f>
        <v>14.194177313898997</v>
      </c>
    </row>
    <row r="5" spans="1:7" x14ac:dyDescent="0.25">
      <c r="A5" s="83"/>
      <c r="B5" s="15" t="s">
        <v>19</v>
      </c>
      <c r="C5" s="9">
        <f>'[1]Investigator Data'!D13</f>
        <v>42.059448551100004</v>
      </c>
      <c r="D5" s="9">
        <f>'[1]Investigator Data'!E13</f>
        <v>-25.368047455430222</v>
      </c>
      <c r="E5" s="9">
        <f>'[1]Investigator Data'!F13</f>
        <v>2.586179</v>
      </c>
      <c r="F5" s="9">
        <f>'[1]Investigator Data'!G13</f>
        <v>-3.0727056050829504</v>
      </c>
      <c r="G5" s="9">
        <f>'[1]Investigator Data'!H13</f>
        <v>16.263162198401581</v>
      </c>
    </row>
    <row r="6" spans="1:7" x14ac:dyDescent="0.25">
      <c r="A6" s="83"/>
      <c r="B6" s="15" t="s">
        <v>20</v>
      </c>
      <c r="C6" s="9">
        <f>'[1]Investigator Data'!D14</f>
        <v>42.121937375599998</v>
      </c>
      <c r="D6" s="9">
        <f>'[1]Investigator Data'!E14</f>
        <v>-25.558624422837802</v>
      </c>
      <c r="E6" s="9">
        <f>'[1]Investigator Data'!F14</f>
        <v>2.658944</v>
      </c>
      <c r="F6" s="9">
        <f>'[1]Investigator Data'!G14</f>
        <v>-3.0558438703467883</v>
      </c>
      <c r="G6" s="9">
        <f>'[1]Investigator Data'!H14</f>
        <v>15.84160380045612</v>
      </c>
    </row>
    <row r="7" spans="1:7" x14ac:dyDescent="0.25">
      <c r="A7" s="83"/>
      <c r="B7" s="15" t="s">
        <v>21</v>
      </c>
      <c r="C7" s="9">
        <f>'[1]Investigator Data'!D15</f>
        <v>42.157183914600004</v>
      </c>
      <c r="D7" s="9">
        <f>'[1]Investigator Data'!E15</f>
        <v>-25.896564253778006</v>
      </c>
      <c r="E7" s="9">
        <f>'[1]Investigator Data'!F15</f>
        <v>2.8066140000000002</v>
      </c>
      <c r="F7" s="9">
        <f>'[1]Investigator Data'!G15</f>
        <v>-3.4976114237085389</v>
      </c>
      <c r="G7" s="9">
        <f>'[1]Investigator Data'!H15</f>
        <v>15.020656176659848</v>
      </c>
    </row>
    <row r="8" spans="1:7" x14ac:dyDescent="0.25">
      <c r="A8" s="83" t="s">
        <v>15</v>
      </c>
      <c r="B8" s="15" t="s">
        <v>28</v>
      </c>
      <c r="C8" s="9">
        <f>'[1]Investigator Data'!D22</f>
        <v>41.619098345700003</v>
      </c>
      <c r="D8" s="9">
        <f>'[1]Investigator Data'!E22</f>
        <v>-25.90714612340129</v>
      </c>
      <c r="E8" s="9">
        <f>'[1]Investigator Data'!F22</f>
        <v>2.8891079999999998</v>
      </c>
      <c r="F8" s="9">
        <f>'[1]Investigator Data'!G22</f>
        <v>-3.9177538428199372</v>
      </c>
      <c r="G8" s="9">
        <f>'[1]Investigator Data'!H22</f>
        <v>14.405518362657265</v>
      </c>
    </row>
    <row r="9" spans="1:7" x14ac:dyDescent="0.25">
      <c r="A9" s="83"/>
      <c r="B9" s="15" t="s">
        <v>29</v>
      </c>
      <c r="C9" s="9">
        <f>'[1]Investigator Data'!D23</f>
        <v>41.587829587800002</v>
      </c>
      <c r="D9" s="9">
        <f>'[1]Investigator Data'!E23</f>
        <v>-25.725554836881873</v>
      </c>
      <c r="E9" s="9">
        <f>'[1]Investigator Data'!F23</f>
        <v>3.0303179999999998</v>
      </c>
      <c r="F9" s="9">
        <f>'[1]Investigator Data'!G23</f>
        <v>-3.5518322037136345</v>
      </c>
      <c r="G9" s="9">
        <f>'[1]Investigator Data'!H23</f>
        <v>13.72391596782912</v>
      </c>
    </row>
    <row r="10" spans="1:7" x14ac:dyDescent="0.25">
      <c r="A10" s="83"/>
      <c r="B10" s="15" t="s">
        <v>30</v>
      </c>
      <c r="C10" s="9">
        <f>'[1]Investigator Data'!D24</f>
        <v>41.780603413000001</v>
      </c>
      <c r="D10" s="9">
        <f>'[1]Investigator Data'!E24</f>
        <v>-25.2897895322964</v>
      </c>
      <c r="E10" s="9">
        <f>'[1]Investigator Data'!F24</f>
        <v>2.622109</v>
      </c>
      <c r="F10" s="9">
        <f>'[1]Investigator Data'!G24</f>
        <v>-2.7988886966695752</v>
      </c>
      <c r="G10" s="9">
        <f>'[1]Investigator Data'!H24</f>
        <v>15.933968958956321</v>
      </c>
    </row>
    <row r="11" spans="1:7" x14ac:dyDescent="0.25">
      <c r="A11" s="83"/>
      <c r="B11" s="15" t="s">
        <v>31</v>
      </c>
      <c r="C11" s="9">
        <f>'[1]Investigator Data'!D25</f>
        <v>41.627017140999996</v>
      </c>
      <c r="D11" s="9">
        <f>'[1]Investigator Data'!E25</f>
        <v>-26.614242501419724</v>
      </c>
      <c r="E11" s="9">
        <f>'[1]Investigator Data'!F25</f>
        <v>2.8945479999999999</v>
      </c>
      <c r="F11" s="9">
        <f>'[1]Investigator Data'!G25</f>
        <v>-3.8302021417038778</v>
      </c>
      <c r="G11" s="9">
        <f>'[1]Investigator Data'!H25</f>
        <v>14.3811804609908</v>
      </c>
    </row>
    <row r="12" spans="1:7" x14ac:dyDescent="0.25">
      <c r="A12" s="83"/>
      <c r="B12" s="15" t="s">
        <v>32</v>
      </c>
      <c r="C12" s="9">
        <f>'[1]Investigator Data'!D26</f>
        <v>41.711010627200004</v>
      </c>
      <c r="D12" s="9">
        <f>'[1]Investigator Data'!E26</f>
        <v>-26.734694663102147</v>
      </c>
      <c r="E12" s="9">
        <f>'[1]Investigator Data'!F26</f>
        <v>2.8397619999999999</v>
      </c>
      <c r="F12" s="9">
        <f>'[1]Investigator Data'!G26</f>
        <v>-3.7819049223024592</v>
      </c>
      <c r="G12" s="9">
        <f>'[1]Investigator Data'!H26</f>
        <v>14.688206486036508</v>
      </c>
    </row>
    <row r="13" spans="1:7" x14ac:dyDescent="0.25">
      <c r="A13" s="83"/>
      <c r="B13" s="15" t="s">
        <v>33</v>
      </c>
      <c r="C13" s="9">
        <f>'[1]Investigator Data'!D27</f>
        <v>41.755149787500002</v>
      </c>
      <c r="D13" s="9">
        <f>'[1]Investigator Data'!E27</f>
        <v>-25.981349725878736</v>
      </c>
      <c r="E13" s="9">
        <f>'[1]Investigator Data'!F27</f>
        <v>2.570173</v>
      </c>
      <c r="F13" s="9">
        <f>'[1]Investigator Data'!G27</f>
        <v>-2.8067755140877315</v>
      </c>
      <c r="G13" s="9">
        <f>'[1]Investigator Data'!H27</f>
        <v>16.246046389678828</v>
      </c>
    </row>
  </sheetData>
  <protectedRanges>
    <protectedRange password="94AB" sqref="B2:B7" name="Sample IDs_1_1_1"/>
    <protectedRange password="94AB" sqref="B8:B13" name="Sample IDs_1_1_4"/>
  </protectedRanges>
  <mergeCells count="2">
    <mergeCell ref="A2:A7"/>
    <mergeCell ref="A8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6"/>
  <sheetViews>
    <sheetView topLeftCell="M1" zoomScaleNormal="100" workbookViewId="0">
      <selection activeCell="AN58" sqref="AN58"/>
    </sheetView>
  </sheetViews>
  <sheetFormatPr defaultRowHeight="15" x14ac:dyDescent="0.25"/>
  <cols>
    <col min="1" max="1" width="19.5703125" bestFit="1" customWidth="1"/>
    <col min="10" max="10" width="11.7109375" bestFit="1" customWidth="1"/>
    <col min="11" max="11" width="11.5703125" bestFit="1" customWidth="1"/>
    <col min="12" max="12" width="20.7109375" bestFit="1" customWidth="1"/>
    <col min="15" max="15" width="9.85546875" bestFit="1" customWidth="1"/>
  </cols>
  <sheetData>
    <row r="1" spans="1:22" x14ac:dyDescent="0.25">
      <c r="A1" s="1"/>
      <c r="B1" s="1"/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63</v>
      </c>
      <c r="I1" s="2"/>
      <c r="J1" s="2" t="s">
        <v>59</v>
      </c>
      <c r="K1" s="2" t="s">
        <v>60</v>
      </c>
      <c r="L1" s="2" t="s">
        <v>62</v>
      </c>
      <c r="N1" s="2"/>
      <c r="O1" s="2"/>
      <c r="P1" s="2"/>
    </row>
    <row r="2" spans="1:22" ht="15.75" x14ac:dyDescent="0.25">
      <c r="A2" s="83" t="s">
        <v>0</v>
      </c>
      <c r="B2" s="7" t="str">
        <f>'shoot C N data'!B2</f>
        <v>HPWHS11</v>
      </c>
      <c r="C2" s="11">
        <f>'root C N data'!C2</f>
        <v>41.538347799450001</v>
      </c>
      <c r="D2" s="11">
        <f>'root C N data'!D2</f>
        <v>-25.55442063008568</v>
      </c>
      <c r="E2" s="11">
        <f>'root C N data'!E2</f>
        <v>2.7403550000000001</v>
      </c>
      <c r="F2" s="11">
        <f>'root C N data'!F2</f>
        <v>-0.28841070270726304</v>
      </c>
      <c r="G2" s="11">
        <f>'root C N data'!G2</f>
        <v>15.158017045036136</v>
      </c>
      <c r="H2" s="34">
        <f t="shared" ref="H2:H13" si="0">K2*L2</f>
        <v>1.6457606548603778</v>
      </c>
      <c r="I2" s="12"/>
      <c r="J2" s="28">
        <f>0.0036765*(F2/1000+1)</f>
        <v>3.6754396580514969E-3</v>
      </c>
      <c r="K2" s="29">
        <f>E2/(100*(1+1/J2))*1000000</f>
        <v>100.35125944270595</v>
      </c>
      <c r="L2" s="32">
        <f>'root shoot biomass'!C3</f>
        <v>1.6400000000000001E-2</v>
      </c>
      <c r="N2" s="13"/>
      <c r="O2" s="13"/>
      <c r="P2" s="3"/>
    </row>
    <row r="3" spans="1:22" ht="15.75" x14ac:dyDescent="0.25">
      <c r="A3" s="83"/>
      <c r="B3" s="7" t="str">
        <f>'shoot C N data'!B3</f>
        <v>HPWHS12</v>
      </c>
      <c r="C3" s="11">
        <f>'root C N data'!C3</f>
        <v>41.322084396800001</v>
      </c>
      <c r="D3" s="11">
        <f>'root C N data'!D3</f>
        <v>-24.797210257810129</v>
      </c>
      <c r="E3" s="11">
        <f>'root C N data'!E3</f>
        <v>2.80898</v>
      </c>
      <c r="F3" s="11">
        <f>'root C N data'!F3</f>
        <v>-1.2315985141841719</v>
      </c>
      <c r="G3" s="11">
        <f>'root C N data'!G3</f>
        <v>14.710707942669581</v>
      </c>
      <c r="H3" s="34">
        <f t="shared" si="0"/>
        <v>1.7778794820904982</v>
      </c>
      <c r="I3" s="12"/>
      <c r="J3" s="28">
        <f t="shared" ref="J3:J13" si="1">0.0036765*(F3/1000+1)</f>
        <v>3.6719720280626021E-3</v>
      </c>
      <c r="K3" s="29">
        <f t="shared" ref="K3:K13" si="2">E3/(100*(1+1/J3))*1000000</f>
        <v>102.76760012083805</v>
      </c>
      <c r="L3" s="32">
        <f>'root shoot biomass'!C4</f>
        <v>1.7299999999999999E-2</v>
      </c>
      <c r="N3" s="13"/>
      <c r="O3" t="s">
        <v>2</v>
      </c>
    </row>
    <row r="4" spans="1:22" ht="15.75" x14ac:dyDescent="0.25">
      <c r="A4" s="83"/>
      <c r="B4" s="7" t="str">
        <f>'shoot C N data'!B4</f>
        <v>HPWHS13</v>
      </c>
      <c r="C4" s="11">
        <f>'root C N data'!C4</f>
        <v>41.640243288000001</v>
      </c>
      <c r="D4" s="11">
        <f>'root C N data'!D4</f>
        <v>-25.017576288013302</v>
      </c>
      <c r="E4" s="11">
        <f>'root C N data'!E4</f>
        <v>2.7994129999999999</v>
      </c>
      <c r="F4" s="11">
        <f>'root C N data'!F4</f>
        <v>-0.87854183073282599</v>
      </c>
      <c r="G4" s="11">
        <f>'root C N data'!G4</f>
        <v>14.874633820733132</v>
      </c>
      <c r="H4" s="34">
        <f t="shared" si="0"/>
        <v>1.475332690970582</v>
      </c>
      <c r="I4" s="12"/>
      <c r="J4" s="28">
        <f t="shared" si="1"/>
        <v>3.6732700409593112E-3</v>
      </c>
      <c r="K4" s="29">
        <f t="shared" si="2"/>
        <v>102.4536590951793</v>
      </c>
      <c r="L4" s="32">
        <f>'root shoot biomass'!C5</f>
        <v>1.44E-2</v>
      </c>
      <c r="N4" s="13"/>
      <c r="P4" s="2" t="str">
        <f t="shared" ref="P4:U4" si="3">C1</f>
        <v>%C</v>
      </c>
      <c r="Q4" s="2" t="str">
        <f t="shared" si="3"/>
        <v>δ13C</v>
      </c>
      <c r="R4" s="2" t="str">
        <f t="shared" si="3"/>
        <v>%N</v>
      </c>
      <c r="S4" s="2" t="str">
        <f t="shared" si="3"/>
        <v>δ15N</v>
      </c>
      <c r="T4" s="2" t="str">
        <f t="shared" si="3"/>
        <v>C/N</v>
      </c>
      <c r="U4" s="2" t="str">
        <f t="shared" si="3"/>
        <v>ug N15</v>
      </c>
      <c r="V4" s="21" t="s">
        <v>65</v>
      </c>
    </row>
    <row r="5" spans="1:22" ht="15.75" x14ac:dyDescent="0.25">
      <c r="A5" s="83"/>
      <c r="B5" s="7" t="str">
        <f>'shoot C N data'!B5</f>
        <v>HPWHS14</v>
      </c>
      <c r="C5" s="11">
        <f>'root C N data'!C5</f>
        <v>42.128283143799997</v>
      </c>
      <c r="D5" s="11">
        <f>'root C N data'!D5</f>
        <v>-25.270891484749054</v>
      </c>
      <c r="E5" s="11">
        <f>'root C N data'!E5</f>
        <v>2.678112</v>
      </c>
      <c r="F5" s="11">
        <f>'root C N data'!F5</f>
        <v>-2.3707833125442335</v>
      </c>
      <c r="G5" s="11">
        <f>'root C N data'!G5</f>
        <v>15.730590484565244</v>
      </c>
      <c r="H5" s="34">
        <f t="shared" si="0"/>
        <v>1.2331418193373647</v>
      </c>
      <c r="I5" s="12"/>
      <c r="J5" s="28">
        <f t="shared" si="1"/>
        <v>3.6677838151514311E-3</v>
      </c>
      <c r="K5" s="29">
        <f t="shared" si="2"/>
        <v>97.868398360108301</v>
      </c>
      <c r="L5" s="32">
        <f>'root shoot biomass'!C6</f>
        <v>1.26E-2</v>
      </c>
      <c r="N5" s="13"/>
      <c r="O5" t="s">
        <v>56</v>
      </c>
      <c r="P5" s="4">
        <f t="shared" ref="P5:U5" si="4">AVERAGE(C2:C7)</f>
        <v>41.707311496141664</v>
      </c>
      <c r="Q5" s="4">
        <f t="shared" si="4"/>
        <v>-25.122763937363647</v>
      </c>
      <c r="R5" s="4">
        <f t="shared" si="4"/>
        <v>2.7431358333333336</v>
      </c>
      <c r="S5" s="4">
        <f t="shared" si="4"/>
        <v>-1.2660603613582406</v>
      </c>
      <c r="T5" s="4">
        <f t="shared" si="4"/>
        <v>15.210830517086174</v>
      </c>
      <c r="U5" s="4">
        <f t="shared" si="4"/>
        <v>1.5520122116044641</v>
      </c>
      <c r="V5" s="4">
        <f>AVERAGE(K2:K7)</f>
        <v>100.35597639904624</v>
      </c>
    </row>
    <row r="6" spans="1:22" ht="15.75" x14ac:dyDescent="0.25">
      <c r="A6" s="83"/>
      <c r="B6" s="7" t="str">
        <f>'shoot C N data'!B6</f>
        <v>HPWHS15</v>
      </c>
      <c r="C6" s="11">
        <f>'root C N data'!C6</f>
        <v>41.916594239100007</v>
      </c>
      <c r="D6" s="11">
        <f>'root C N data'!D6</f>
        <v>-24.744580425038357</v>
      </c>
      <c r="E6" s="11">
        <f>'root C N data'!E6</f>
        <v>2.753368</v>
      </c>
      <c r="F6" s="11">
        <f>'root C N data'!F6</f>
        <v>-1.0951028588023508</v>
      </c>
      <c r="G6" s="11">
        <f>'root C N data'!G6</f>
        <v>15.223752959684287</v>
      </c>
      <c r="H6" s="34">
        <f t="shared" si="0"/>
        <v>1.2895581463200341</v>
      </c>
      <c r="I6" s="12"/>
      <c r="J6" s="28">
        <f t="shared" si="1"/>
        <v>3.6724738543396133E-3</v>
      </c>
      <c r="K6" s="29">
        <f t="shared" si="2"/>
        <v>100.74673018125266</v>
      </c>
      <c r="L6" s="32">
        <f>'root shoot biomass'!C7</f>
        <v>1.2800000000000001E-2</v>
      </c>
      <c r="N6" s="13"/>
      <c r="O6" t="s">
        <v>57</v>
      </c>
      <c r="P6" s="4">
        <f t="shared" ref="P6:U6" si="5">AVERAGE(C8:C13)</f>
        <v>40.117279208041666</v>
      </c>
      <c r="Q6" s="4">
        <f t="shared" si="5"/>
        <v>-25.462699509734161</v>
      </c>
      <c r="R6" s="4">
        <f t="shared" si="5"/>
        <v>2.7144418333333333</v>
      </c>
      <c r="S6" s="4">
        <f t="shared" si="5"/>
        <v>-2.2477310451165562</v>
      </c>
      <c r="T6" s="4">
        <f t="shared" si="5"/>
        <v>14.795937519725507</v>
      </c>
      <c r="U6" s="4">
        <f t="shared" si="5"/>
        <v>1.807522054139729</v>
      </c>
      <c r="V6" s="4">
        <f>AVERAGE(K8:K13)</f>
        <v>99.206855533124113</v>
      </c>
    </row>
    <row r="7" spans="1:22" ht="15.75" x14ac:dyDescent="0.25">
      <c r="A7" s="83"/>
      <c r="B7" s="7" t="str">
        <f>'shoot C N data'!B7</f>
        <v>HPWHS16</v>
      </c>
      <c r="C7" s="11">
        <f>'root C N data'!C7</f>
        <v>41.698316109700002</v>
      </c>
      <c r="D7" s="11">
        <f>'root C N data'!D7</f>
        <v>-25.351904538485368</v>
      </c>
      <c r="E7" s="11">
        <f>'root C N data'!E7</f>
        <v>2.6785869999999998</v>
      </c>
      <c r="F7" s="11">
        <f>'root C N data'!F7</f>
        <v>-1.7319249491785982</v>
      </c>
      <c r="G7" s="11">
        <f>'root C N data'!G7</f>
        <v>15.567280849828661</v>
      </c>
      <c r="H7" s="34">
        <f t="shared" si="0"/>
        <v>1.8904004760479283</v>
      </c>
      <c r="I7" s="12"/>
      <c r="J7" s="28">
        <f t="shared" si="1"/>
        <v>3.6701325779243451E-3</v>
      </c>
      <c r="K7" s="29">
        <f t="shared" si="2"/>
        <v>97.948211194193163</v>
      </c>
      <c r="L7" s="32">
        <f>'root shoot biomass'!C8</f>
        <v>1.9300000000000001E-2</v>
      </c>
      <c r="N7" s="13"/>
      <c r="P7" s="4"/>
      <c r="Q7" s="4"/>
      <c r="R7" s="4"/>
      <c r="S7" s="4"/>
      <c r="T7" s="4"/>
      <c r="U7" s="4"/>
      <c r="V7" s="4"/>
    </row>
    <row r="8" spans="1:22" ht="15.75" x14ac:dyDescent="0.25">
      <c r="A8" s="83" t="s">
        <v>1</v>
      </c>
      <c r="B8" s="7" t="str">
        <f>'shoot C N data'!B8</f>
        <v>HPWHS21</v>
      </c>
      <c r="C8" s="11">
        <f>'root C N data'!C8</f>
        <v>40.678286040799996</v>
      </c>
      <c r="D8" s="11">
        <f>'root C N data'!D8</f>
        <v>-24.903692664853704</v>
      </c>
      <c r="E8" s="11">
        <f>'root C N data'!E8</f>
        <v>2.7063579999999998</v>
      </c>
      <c r="F8" s="11">
        <f>'root C N data'!F8</f>
        <v>-2.461729445254186</v>
      </c>
      <c r="G8" s="11">
        <f>'root C N data'!G8</f>
        <v>15.030637499103962</v>
      </c>
      <c r="H8" s="34">
        <f t="shared" si="0"/>
        <v>1.9877217945952967</v>
      </c>
      <c r="I8" s="12"/>
      <c r="J8" s="28">
        <f t="shared" si="1"/>
        <v>3.6674494516945231E-3</v>
      </c>
      <c r="K8" s="29">
        <f t="shared" si="2"/>
        <v>98.891631571905307</v>
      </c>
      <c r="L8" s="32">
        <f>'root shoot biomass'!C9</f>
        <v>2.01E-2</v>
      </c>
      <c r="N8" s="13"/>
      <c r="P8" s="4"/>
      <c r="Q8" s="4"/>
      <c r="R8" s="4"/>
      <c r="S8" s="4"/>
      <c r="T8" s="4"/>
      <c r="U8" s="4"/>
      <c r="V8" s="4"/>
    </row>
    <row r="9" spans="1:22" ht="15.75" x14ac:dyDescent="0.25">
      <c r="A9" s="83"/>
      <c r="B9" s="7" t="str">
        <f>'shoot C N data'!B9</f>
        <v>HPWHS22</v>
      </c>
      <c r="C9" s="11">
        <f>'root C N data'!C9</f>
        <v>40.803705389450002</v>
      </c>
      <c r="D9" s="11">
        <f>'root C N data'!D9</f>
        <v>-25.256849244687288</v>
      </c>
      <c r="E9" s="11">
        <f>'root C N data'!E9</f>
        <v>2.6957870000000002</v>
      </c>
      <c r="F9" s="11">
        <f>'root C N data'!F9</f>
        <v>-1.9830913601324385</v>
      </c>
      <c r="G9" s="11">
        <f>'root C N data'!G9</f>
        <v>15.136101401724245</v>
      </c>
      <c r="H9" s="34">
        <f t="shared" si="0"/>
        <v>1.8724966277997934</v>
      </c>
      <c r="I9" s="12"/>
      <c r="J9" s="28">
        <f t="shared" si="1"/>
        <v>3.6692091646144732E-3</v>
      </c>
      <c r="K9" s="29">
        <f t="shared" si="2"/>
        <v>98.552454094725974</v>
      </c>
      <c r="L9" s="32">
        <f>'root shoot biomass'!C10</f>
        <v>1.9E-2</v>
      </c>
      <c r="N9" s="13"/>
    </row>
    <row r="10" spans="1:22" ht="15.75" x14ac:dyDescent="0.25">
      <c r="A10" s="83"/>
      <c r="B10" s="7" t="str">
        <f>'shoot C N data'!B10</f>
        <v>HPWHS23</v>
      </c>
      <c r="C10" s="11">
        <f>'root C N data'!C10</f>
        <v>40.620280790700001</v>
      </c>
      <c r="D10" s="11">
        <f>'root C N data'!D10</f>
        <v>-25.372697181745675</v>
      </c>
      <c r="E10" s="11">
        <f>'root C N data'!E10</f>
        <v>2.6298889999999999</v>
      </c>
      <c r="F10" s="11">
        <f>'root C N data'!F10</f>
        <v>-2.286673990740328</v>
      </c>
      <c r="G10" s="11">
        <f>'root C N data'!G10</f>
        <v>15.445625572296018</v>
      </c>
      <c r="H10" s="34">
        <f t="shared" si="0"/>
        <v>1.0476449930892602</v>
      </c>
      <c r="I10" s="12"/>
      <c r="J10" s="28">
        <f t="shared" si="1"/>
        <v>3.6680930430730433E-3</v>
      </c>
      <c r="K10" s="29">
        <f t="shared" si="2"/>
        <v>96.114219549473404</v>
      </c>
      <c r="L10" s="32">
        <f>'root shoot biomass'!C11</f>
        <v>1.09E-2</v>
      </c>
      <c r="N10" s="13"/>
      <c r="O10" t="s">
        <v>3</v>
      </c>
      <c r="P10" s="3"/>
      <c r="Q10" s="3"/>
      <c r="R10" s="3"/>
      <c r="S10" s="3"/>
      <c r="T10" s="3"/>
      <c r="U10" s="3"/>
      <c r="V10" s="3"/>
    </row>
    <row r="11" spans="1:22" ht="15.75" x14ac:dyDescent="0.25">
      <c r="A11" s="83"/>
      <c r="B11" s="7" t="str">
        <f>'shoot C N data'!B11</f>
        <v>HPWHS24</v>
      </c>
      <c r="C11" s="11">
        <f>'root C N data'!C11</f>
        <v>40.723952518000004</v>
      </c>
      <c r="D11" s="11">
        <f>'root C N data'!D11</f>
        <v>-25.879137078439634</v>
      </c>
      <c r="E11" s="11">
        <f>'root C N data'!E11</f>
        <v>2.9435730000000002</v>
      </c>
      <c r="F11" s="11">
        <f>'root C N data'!F11</f>
        <v>-2.6754745992507027</v>
      </c>
      <c r="G11" s="11">
        <f>'root C N data'!G11</f>
        <v>13.834870926591595</v>
      </c>
      <c r="H11" s="34">
        <f t="shared" si="0"/>
        <v>2.0431957731364263</v>
      </c>
      <c r="I11" s="12"/>
      <c r="J11" s="28">
        <f t="shared" si="1"/>
        <v>3.6666636176358549E-3</v>
      </c>
      <c r="K11" s="29">
        <f t="shared" si="2"/>
        <v>107.53661963875929</v>
      </c>
      <c r="L11" s="32">
        <f>'root shoot biomass'!C12</f>
        <v>1.9E-2</v>
      </c>
      <c r="N11" s="13"/>
      <c r="O11" t="str">
        <f>O5</f>
        <v>Ce-0</v>
      </c>
      <c r="P11" s="4">
        <f t="shared" ref="P11:U11" si="6">STDEV(C2:C7)/SQRT(6)</f>
        <v>0.11583668172903491</v>
      </c>
      <c r="Q11" s="4">
        <f t="shared" si="6"/>
        <v>0.1317633098387587</v>
      </c>
      <c r="R11" s="4">
        <f t="shared" si="6"/>
        <v>2.3100977487856326E-2</v>
      </c>
      <c r="S11" s="4">
        <f t="shared" si="6"/>
        <v>0.29290647917559903</v>
      </c>
      <c r="T11" s="4">
        <f t="shared" si="6"/>
        <v>0.15951116198545853</v>
      </c>
      <c r="U11" s="4">
        <f t="shared" si="6"/>
        <v>0.10812826092752384</v>
      </c>
      <c r="V11" s="4">
        <f>STDEV(K2:K7)/SQRT(6)</f>
        <v>0.86321666300449207</v>
      </c>
    </row>
    <row r="12" spans="1:22" ht="15.75" x14ac:dyDescent="0.25">
      <c r="A12" s="83"/>
      <c r="B12" s="7" t="str">
        <f>'shoot C N data'!B12</f>
        <v>HPWHS25</v>
      </c>
      <c r="C12" s="11">
        <f>'root C N data'!C12</f>
        <v>40.131122028699998</v>
      </c>
      <c r="D12" s="11">
        <f>'root C N data'!D12</f>
        <v>-25.641147915340159</v>
      </c>
      <c r="E12" s="11">
        <f>'root C N data'!E12</f>
        <v>2.741803</v>
      </c>
      <c r="F12" s="11">
        <f>'root C N data'!F12</f>
        <v>-2.6293062907275448</v>
      </c>
      <c r="G12" s="11">
        <f>'root C N data'!G12</f>
        <v>14.636763483262655</v>
      </c>
      <c r="H12" s="34">
        <f t="shared" si="0"/>
        <v>2.1837068741737502</v>
      </c>
      <c r="I12" s="12"/>
      <c r="J12" s="28">
        <f t="shared" si="1"/>
        <v>3.6668333554221401E-3</v>
      </c>
      <c r="K12" s="29">
        <f t="shared" si="2"/>
        <v>100.1700400997133</v>
      </c>
      <c r="L12" s="32">
        <f>'root shoot biomass'!C13</f>
        <v>2.18E-2</v>
      </c>
      <c r="N12" s="13"/>
      <c r="O12" t="str">
        <f>O6</f>
        <v>Ce-500</v>
      </c>
      <c r="P12" s="4">
        <f t="shared" ref="P12:U12" si="7">STDEV(C8:C13)/SQRT(6)</f>
        <v>0.48403070294272565</v>
      </c>
      <c r="Q12" s="4">
        <f t="shared" si="7"/>
        <v>0.14558086952589841</v>
      </c>
      <c r="R12" s="4">
        <f t="shared" si="7"/>
        <v>5.2247979154806716E-2</v>
      </c>
      <c r="S12" s="4">
        <f t="shared" si="7"/>
        <v>0.18992179498890335</v>
      </c>
      <c r="T12" s="4">
        <f t="shared" si="7"/>
        <v>0.22750504221184528</v>
      </c>
      <c r="U12" s="4">
        <f t="shared" si="7"/>
        <v>0.16538874993791633</v>
      </c>
      <c r="V12" s="4">
        <f>STDEV(K8:K13)/SQRT(6)</f>
        <v>1.8952993501060442</v>
      </c>
    </row>
    <row r="13" spans="1:22" ht="15.75" x14ac:dyDescent="0.25">
      <c r="A13" s="83"/>
      <c r="B13" s="7" t="str">
        <f>'shoot C N data'!B13</f>
        <v>HPWHS26</v>
      </c>
      <c r="C13" s="11">
        <f>'root C N data'!C13</f>
        <v>37.746328480600006</v>
      </c>
      <c r="D13" s="11">
        <f>'root C N data'!D13</f>
        <v>-25.722672973338494</v>
      </c>
      <c r="E13" s="11">
        <f>'root C N data'!E13</f>
        <v>2.5692409999999999</v>
      </c>
      <c r="F13" s="11">
        <f>'root C N data'!F13</f>
        <v>-1.4501105845941393</v>
      </c>
      <c r="G13" s="11">
        <f>'root C N data'!G13</f>
        <v>14.691626235374574</v>
      </c>
      <c r="H13" s="34">
        <f t="shared" si="0"/>
        <v>1.7103662620438478</v>
      </c>
      <c r="I13" s="12"/>
      <c r="J13" s="28">
        <f t="shared" si="1"/>
        <v>3.6711686684357397E-3</v>
      </c>
      <c r="K13" s="29">
        <f t="shared" si="2"/>
        <v>93.976168244167454</v>
      </c>
      <c r="L13" s="32">
        <f>'root shoot biomass'!C14</f>
        <v>1.8200000000000001E-2</v>
      </c>
      <c r="N13" s="13"/>
      <c r="P13" s="4"/>
      <c r="Q13" s="4"/>
      <c r="R13" s="4"/>
      <c r="S13" s="4"/>
      <c r="T13" s="4"/>
    </row>
    <row r="14" spans="1:22" ht="15.75" x14ac:dyDescent="0.25">
      <c r="A14" s="13"/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P14" s="4"/>
      <c r="Q14" s="4"/>
      <c r="R14" s="4"/>
      <c r="S14" s="4"/>
      <c r="T14" s="4"/>
    </row>
    <row r="15" spans="1:22" ht="15.75" x14ac:dyDescent="0.2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  <c r="P15" s="3"/>
      <c r="T15" s="4"/>
      <c r="U15" s="4"/>
    </row>
    <row r="16" spans="1:22" ht="15.75" x14ac:dyDescent="0.25">
      <c r="A16" s="13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3"/>
      <c r="P16" s="3"/>
      <c r="T16" s="4"/>
      <c r="U16" s="4"/>
    </row>
    <row r="17" spans="1:21" ht="15.75" x14ac:dyDescent="0.25">
      <c r="A17" s="13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3"/>
      <c r="P17" s="3"/>
      <c r="T17" s="4"/>
      <c r="U17" s="4"/>
    </row>
    <row r="18" spans="1:21" ht="15.75" x14ac:dyDescent="0.25">
      <c r="A18" s="13"/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3"/>
      <c r="P18" s="3"/>
      <c r="T18" s="4"/>
      <c r="U18" s="4"/>
    </row>
    <row r="19" spans="1:21" ht="15.75" x14ac:dyDescent="0.25">
      <c r="A19" s="13"/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3"/>
      <c r="P19" s="3"/>
      <c r="T19" s="4"/>
      <c r="U19" s="8"/>
    </row>
    <row r="20" spans="1:21" ht="15.75" x14ac:dyDescent="0.25">
      <c r="A20" s="13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3"/>
      <c r="P20" s="3"/>
      <c r="R20" s="4"/>
      <c r="S20" s="4"/>
      <c r="T20" s="4"/>
      <c r="U20" s="4"/>
    </row>
    <row r="21" spans="1:21" ht="15.75" x14ac:dyDescent="0.25">
      <c r="A21" s="13"/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3"/>
      <c r="P21" s="3"/>
      <c r="T21" s="4"/>
      <c r="U21" s="4"/>
    </row>
    <row r="22" spans="1:21" ht="15.75" x14ac:dyDescent="0.25">
      <c r="A22" s="13"/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3"/>
      <c r="P22" s="3"/>
      <c r="R22" s="4"/>
      <c r="S22" s="4"/>
      <c r="T22" s="4"/>
      <c r="U22" s="4"/>
    </row>
    <row r="23" spans="1:21" ht="15.75" x14ac:dyDescent="0.25">
      <c r="A23" s="13"/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3"/>
      <c r="P23" s="3"/>
      <c r="Q23" s="6"/>
      <c r="R23" s="5"/>
      <c r="S23" s="5"/>
      <c r="T23" s="5"/>
      <c r="U23" s="5"/>
    </row>
    <row r="24" spans="1:21" ht="15.75" x14ac:dyDescent="0.25">
      <c r="A24" s="13"/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3"/>
      <c r="P24" s="3"/>
      <c r="Q24" s="6"/>
      <c r="R24" s="8"/>
      <c r="S24" s="5"/>
      <c r="T24" s="5"/>
      <c r="U24" s="5"/>
    </row>
    <row r="25" spans="1:21" ht="15.75" x14ac:dyDescent="0.25">
      <c r="A25" s="13"/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3"/>
      <c r="P25" s="3"/>
      <c r="Q25" s="6"/>
      <c r="S25" s="5"/>
      <c r="T25" s="5"/>
      <c r="U25" s="5"/>
    </row>
    <row r="26" spans="1:2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2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2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58" spans="40:40" x14ac:dyDescent="0.25">
      <c r="AN58" s="8"/>
    </row>
    <row r="64" spans="40:40" x14ac:dyDescent="0.25">
      <c r="AN64" s="8"/>
    </row>
    <row r="65" spans="21:21" x14ac:dyDescent="0.25">
      <c r="U65" s="8"/>
    </row>
    <row r="106" spans="22:22" x14ac:dyDescent="0.25">
      <c r="V106" s="8"/>
    </row>
  </sheetData>
  <protectedRanges>
    <protectedRange password="94AB" sqref="O2 O15:O25 N2:N13 A14:N25 L2:L13 B2:I13" name="Sample IDs_1_1"/>
  </protectedRanges>
  <mergeCells count="2">
    <mergeCell ref="A2:A7"/>
    <mergeCell ref="A8:A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6"/>
  <sheetViews>
    <sheetView zoomScale="70" zoomScaleNormal="70" workbookViewId="0">
      <selection activeCell="U65" sqref="U65"/>
    </sheetView>
  </sheetViews>
  <sheetFormatPr defaultRowHeight="15" x14ac:dyDescent="0.25"/>
  <cols>
    <col min="1" max="1" width="19.5703125" bestFit="1" customWidth="1"/>
    <col min="10" max="10" width="11.7109375" bestFit="1" customWidth="1"/>
    <col min="11" max="11" width="11.5703125" bestFit="1" customWidth="1"/>
    <col min="12" max="12" width="22.42578125" bestFit="1" customWidth="1"/>
    <col min="15" max="15" width="9.85546875" bestFit="1" customWidth="1"/>
  </cols>
  <sheetData>
    <row r="1" spans="1:22" x14ac:dyDescent="0.25">
      <c r="A1" s="1"/>
      <c r="B1" s="1"/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63</v>
      </c>
      <c r="I1" s="2"/>
      <c r="J1" s="2" t="s">
        <v>59</v>
      </c>
      <c r="K1" s="2" t="s">
        <v>60</v>
      </c>
      <c r="L1" s="2" t="s">
        <v>64</v>
      </c>
      <c r="M1" s="2"/>
      <c r="N1" s="2"/>
      <c r="O1" s="2"/>
      <c r="P1" s="2"/>
    </row>
    <row r="2" spans="1:22" ht="15.75" x14ac:dyDescent="0.25">
      <c r="A2" s="83" t="s">
        <v>0</v>
      </c>
      <c r="B2" s="7" t="str">
        <f>'shoot C N data'!B2</f>
        <v>HPWHS11</v>
      </c>
      <c r="C2" s="11">
        <f>'shoot C N data'!C2</f>
        <v>41.731556368400007</v>
      </c>
      <c r="D2" s="11">
        <f>'shoot C N data'!D2</f>
        <v>-26.199914216417923</v>
      </c>
      <c r="E2" s="11">
        <f>'shoot C N data'!E2</f>
        <v>2.784897</v>
      </c>
      <c r="F2" s="11">
        <f>'shoot C N data'!F2</f>
        <v>-2.814340167662019</v>
      </c>
      <c r="G2" s="11">
        <f>'shoot C N data'!G2</f>
        <v>14.984955051623096</v>
      </c>
      <c r="H2" s="34">
        <f t="shared" ref="H2:H13" si="0">K2*L2</f>
        <v>8.6059895930010235</v>
      </c>
      <c r="I2" s="12"/>
      <c r="J2" s="28">
        <f>0.0036765*(F2/1000+1)</f>
        <v>3.6661530783735907E-3</v>
      </c>
      <c r="K2" s="29">
        <f>E2/(100*(1+1/J2))*1000000</f>
        <v>101.72564530734071</v>
      </c>
      <c r="L2" s="32">
        <f>'root shoot biomass'!F3</f>
        <v>8.4599999999999995E-2</v>
      </c>
      <c r="M2" s="32"/>
      <c r="N2" s="13"/>
      <c r="O2" s="13"/>
      <c r="P2" s="3"/>
    </row>
    <row r="3" spans="1:22" ht="15.75" x14ac:dyDescent="0.25">
      <c r="A3" s="83"/>
      <c r="B3" s="7" t="str">
        <f>'shoot C N data'!B3</f>
        <v>HPWHS12</v>
      </c>
      <c r="C3" s="11">
        <f>'shoot C N data'!C3</f>
        <v>42.093609969700005</v>
      </c>
      <c r="D3" s="11">
        <f>'shoot C N data'!D3</f>
        <v>-25.278601348218132</v>
      </c>
      <c r="E3" s="11">
        <f>'shoot C N data'!E3</f>
        <v>2.869345</v>
      </c>
      <c r="F3" s="11">
        <f>'shoot C N data'!F3</f>
        <v>-3.0388595286523503</v>
      </c>
      <c r="G3" s="11">
        <f>'shoot C N data'!G3</f>
        <v>14.670111112361882</v>
      </c>
      <c r="H3" s="34">
        <f t="shared" si="0"/>
        <v>8.3410306453777476</v>
      </c>
      <c r="I3" s="12"/>
      <c r="J3" s="28">
        <f t="shared" ref="J3:J13" si="1">0.0036765*(F3/1000+1)</f>
        <v>3.6653276329429098E-3</v>
      </c>
      <c r="K3" s="29">
        <f t="shared" ref="K3:K13" si="2">E3/(100*(1+1/J3))*1000000</f>
        <v>104.78681715298677</v>
      </c>
      <c r="L3" s="32">
        <f>'root shoot biomass'!F4</f>
        <v>7.9600000000000004E-2</v>
      </c>
      <c r="M3" s="32"/>
      <c r="N3" s="13"/>
      <c r="O3" t="s">
        <v>2</v>
      </c>
    </row>
    <row r="4" spans="1:22" ht="15.75" x14ac:dyDescent="0.25">
      <c r="A4" s="83"/>
      <c r="B4" s="7" t="str">
        <f>'shoot C N data'!B4</f>
        <v>HPWHS13</v>
      </c>
      <c r="C4" s="11">
        <f>'shoot C N data'!C4</f>
        <v>42.392386742399999</v>
      </c>
      <c r="D4" s="11">
        <f>'shoot C N data'!D4</f>
        <v>-25.568990848734447</v>
      </c>
      <c r="E4" s="11">
        <f>'shoot C N data'!E4</f>
        <v>2.9866039999999998</v>
      </c>
      <c r="F4" s="11">
        <f>'shoot C N data'!F4</f>
        <v>-2.8132899294843656</v>
      </c>
      <c r="G4" s="11">
        <f>'shoot C N data'!G4</f>
        <v>14.194177313898997</v>
      </c>
      <c r="H4" s="34">
        <f t="shared" si="0"/>
        <v>7.1456331196865497</v>
      </c>
      <c r="I4" s="12"/>
      <c r="J4" s="28">
        <f t="shared" si="1"/>
        <v>3.6661569395742507E-3</v>
      </c>
      <c r="K4" s="29">
        <f t="shared" si="2"/>
        <v>109.09363541506183</v>
      </c>
      <c r="L4" s="32">
        <f>'root shoot biomass'!F5</f>
        <v>6.5500000000000003E-2</v>
      </c>
      <c r="M4" s="32"/>
      <c r="N4" s="13"/>
      <c r="P4" s="2" t="str">
        <f t="shared" ref="P4:U4" si="3">C1</f>
        <v>%C</v>
      </c>
      <c r="Q4" s="2" t="str">
        <f t="shared" si="3"/>
        <v>δ13C</v>
      </c>
      <c r="R4" s="2" t="str">
        <f t="shared" si="3"/>
        <v>%N</v>
      </c>
      <c r="S4" s="2" t="str">
        <f t="shared" si="3"/>
        <v>δ15N</v>
      </c>
      <c r="T4" s="2" t="str">
        <f t="shared" si="3"/>
        <v>C/N</v>
      </c>
      <c r="U4" s="2" t="str">
        <f t="shared" si="3"/>
        <v>ug N15</v>
      </c>
      <c r="V4" s="21" t="s">
        <v>65</v>
      </c>
    </row>
    <row r="5" spans="1:22" ht="15.75" x14ac:dyDescent="0.25">
      <c r="A5" s="83"/>
      <c r="B5" s="7" t="str">
        <f>'shoot C N data'!B5</f>
        <v>HPWHS14</v>
      </c>
      <c r="C5" s="11">
        <f>'shoot C N data'!C5</f>
        <v>42.059448551100004</v>
      </c>
      <c r="D5" s="11">
        <f>'shoot C N data'!D5</f>
        <v>-25.368047455430222</v>
      </c>
      <c r="E5" s="11">
        <f>'shoot C N data'!E5</f>
        <v>2.586179</v>
      </c>
      <c r="F5" s="11">
        <f>'shoot C N data'!F5</f>
        <v>-3.0727056050829504</v>
      </c>
      <c r="G5" s="11">
        <f>'shoot C N data'!G5</f>
        <v>16.263162198401581</v>
      </c>
      <c r="H5" s="34">
        <f t="shared" si="0"/>
        <v>8.1031720102085245</v>
      </c>
      <c r="I5" s="12"/>
      <c r="J5" s="28">
        <f t="shared" si="1"/>
        <v>3.6652031978429123E-3</v>
      </c>
      <c r="K5" s="29">
        <f t="shared" si="2"/>
        <v>94.442564221544572</v>
      </c>
      <c r="L5" s="32">
        <f>'root shoot biomass'!F6</f>
        <v>8.5800000000000001E-2</v>
      </c>
      <c r="M5" s="32"/>
      <c r="N5" s="13"/>
      <c r="O5" t="s">
        <v>56</v>
      </c>
      <c r="P5" s="4">
        <f t="shared" ref="P5:U5" si="4">AVERAGE(C2:C7)</f>
        <v>42.092687153633335</v>
      </c>
      <c r="Q5" s="4">
        <f t="shared" si="4"/>
        <v>-25.645123757569419</v>
      </c>
      <c r="R5" s="4">
        <f t="shared" si="4"/>
        <v>2.7820971666666665</v>
      </c>
      <c r="S5" s="4">
        <f t="shared" si="4"/>
        <v>-3.0487750874895023</v>
      </c>
      <c r="T5" s="4">
        <f t="shared" si="4"/>
        <v>15.162444275566921</v>
      </c>
      <c r="U5" s="4">
        <f t="shared" si="4"/>
        <v>7.7748449784200124</v>
      </c>
      <c r="V5" s="4">
        <f>AVERAGE(K2:K7)</f>
        <v>101.59983906890687</v>
      </c>
    </row>
    <row r="6" spans="1:22" ht="15.75" x14ac:dyDescent="0.25">
      <c r="A6" s="83"/>
      <c r="B6" s="7" t="str">
        <f>'shoot C N data'!B6</f>
        <v>HPWHS15</v>
      </c>
      <c r="C6" s="11">
        <f>'shoot C N data'!C6</f>
        <v>42.121937375599998</v>
      </c>
      <c r="D6" s="11">
        <f>'shoot C N data'!D6</f>
        <v>-25.558624422837802</v>
      </c>
      <c r="E6" s="11">
        <f>'shoot C N data'!E6</f>
        <v>2.658944</v>
      </c>
      <c r="F6" s="11">
        <f>'shoot C N data'!F6</f>
        <v>-3.0558438703467883</v>
      </c>
      <c r="G6" s="11">
        <f>'shoot C N data'!G6</f>
        <v>15.84160380045612</v>
      </c>
      <c r="H6" s="34">
        <f t="shared" si="0"/>
        <v>6.7388403734173616</v>
      </c>
      <c r="I6" s="12"/>
      <c r="J6" s="28">
        <f t="shared" si="1"/>
        <v>3.6652651900106704E-3</v>
      </c>
      <c r="K6" s="29">
        <f t="shared" si="2"/>
        <v>97.101446302843826</v>
      </c>
      <c r="L6" s="32">
        <f>'root shoot biomass'!F7</f>
        <v>6.9400000000000003E-2</v>
      </c>
      <c r="M6" s="32"/>
      <c r="N6" s="13"/>
      <c r="O6" t="s">
        <v>57</v>
      </c>
      <c r="P6" s="4">
        <f t="shared" ref="P6:U6" si="5">AVERAGE(C8:C13)</f>
        <v>41.680118150366667</v>
      </c>
      <c r="Q6" s="4">
        <f t="shared" si="5"/>
        <v>-26.042129563830027</v>
      </c>
      <c r="R6" s="4">
        <f t="shared" si="5"/>
        <v>2.807669666666667</v>
      </c>
      <c r="S6" s="4">
        <f t="shared" si="5"/>
        <v>-3.4478928868828693</v>
      </c>
      <c r="T6" s="4">
        <f t="shared" si="5"/>
        <v>14.896472771024806</v>
      </c>
      <c r="U6" s="4">
        <f t="shared" si="5"/>
        <v>8.7852025306613672</v>
      </c>
      <c r="V6" s="4">
        <f>AVERAGE(K8:K13)</f>
        <v>102.49025582215758</v>
      </c>
    </row>
    <row r="7" spans="1:22" ht="15.75" x14ac:dyDescent="0.25">
      <c r="A7" s="83"/>
      <c r="B7" s="7" t="str">
        <f>'shoot C N data'!B7</f>
        <v>HPWHS16</v>
      </c>
      <c r="C7" s="11">
        <f>'shoot C N data'!C7</f>
        <v>42.157183914600004</v>
      </c>
      <c r="D7" s="11">
        <f>'shoot C N data'!D7</f>
        <v>-25.896564253778006</v>
      </c>
      <c r="E7" s="11">
        <f>'shoot C N data'!E7</f>
        <v>2.8066140000000002</v>
      </c>
      <c r="F7" s="11">
        <f>'shoot C N data'!F7</f>
        <v>-3.4976114237085389</v>
      </c>
      <c r="G7" s="11">
        <f>'shoot C N data'!G7</f>
        <v>15.020656176659848</v>
      </c>
      <c r="H7" s="34">
        <f t="shared" si="0"/>
        <v>7.7144041288288685</v>
      </c>
      <c r="I7" s="12"/>
      <c r="J7" s="28">
        <f t="shared" si="1"/>
        <v>3.6636410316007355E-3</v>
      </c>
      <c r="K7" s="29">
        <f t="shared" si="2"/>
        <v>102.44892601366358</v>
      </c>
      <c r="L7" s="32">
        <f>'root shoot biomass'!F8</f>
        <v>7.5300000000000006E-2</v>
      </c>
      <c r="M7" s="32"/>
      <c r="N7" s="13"/>
      <c r="P7" s="4"/>
      <c r="Q7" s="4"/>
      <c r="R7" s="4"/>
      <c r="S7" s="4"/>
      <c r="T7" s="4"/>
      <c r="U7" s="4"/>
      <c r="V7" s="4"/>
    </row>
    <row r="8" spans="1:22" ht="15.75" x14ac:dyDescent="0.25">
      <c r="A8" s="83" t="s">
        <v>1</v>
      </c>
      <c r="B8" s="7" t="str">
        <f>'shoot C N data'!B8</f>
        <v>HPWHS21</v>
      </c>
      <c r="C8" s="11">
        <f>'shoot C N data'!C8</f>
        <v>41.619098345700003</v>
      </c>
      <c r="D8" s="11">
        <f>'shoot C N data'!D8</f>
        <v>-25.90714612340129</v>
      </c>
      <c r="E8" s="11">
        <f>'shoot C N data'!E8</f>
        <v>2.8891079999999998</v>
      </c>
      <c r="F8" s="11">
        <f>'shoot C N data'!F8</f>
        <v>-3.9177538428199372</v>
      </c>
      <c r="G8" s="11">
        <f>'shoot C N data'!G8</f>
        <v>14.405518362657265</v>
      </c>
      <c r="H8" s="34">
        <f t="shared" si="0"/>
        <v>8.7706009102851574</v>
      </c>
      <c r="I8" s="12"/>
      <c r="J8" s="28">
        <f t="shared" si="1"/>
        <v>3.6620963779968726E-3</v>
      </c>
      <c r="K8" s="29">
        <f t="shared" si="2"/>
        <v>105.41587632554275</v>
      </c>
      <c r="L8" s="32">
        <f>'root shoot biomass'!F9</f>
        <v>8.3199999999999996E-2</v>
      </c>
      <c r="M8" s="32"/>
      <c r="N8" s="13"/>
      <c r="P8" s="4"/>
      <c r="Q8" s="4"/>
      <c r="R8" s="4"/>
      <c r="S8" s="4"/>
      <c r="T8" s="4"/>
      <c r="U8" s="4"/>
      <c r="V8" s="4"/>
    </row>
    <row r="9" spans="1:22" ht="15.75" x14ac:dyDescent="0.25">
      <c r="A9" s="83"/>
      <c r="B9" s="7" t="str">
        <f>'shoot C N data'!B9</f>
        <v>HPWHS22</v>
      </c>
      <c r="C9" s="11">
        <f>'shoot C N data'!C9</f>
        <v>41.587829587800002</v>
      </c>
      <c r="D9" s="11">
        <f>'shoot C N data'!D9</f>
        <v>-25.725554836881873</v>
      </c>
      <c r="E9" s="11">
        <f>'shoot C N data'!E9</f>
        <v>3.0303179999999998</v>
      </c>
      <c r="F9" s="11">
        <f>'shoot C N data'!F9</f>
        <v>-3.5518322037136345</v>
      </c>
      <c r="G9" s="11">
        <f>'shoot C N data'!G9</f>
        <v>13.72391596782912</v>
      </c>
      <c r="H9" s="34">
        <f t="shared" si="0"/>
        <v>9.8552373357137846</v>
      </c>
      <c r="I9" s="12"/>
      <c r="J9" s="28">
        <f t="shared" si="1"/>
        <v>3.6634416889030465E-3</v>
      </c>
      <c r="K9" s="29">
        <f t="shared" si="2"/>
        <v>110.60872430655202</v>
      </c>
      <c r="L9" s="32">
        <f>'root shoot biomass'!F10</f>
        <v>8.9099999999999999E-2</v>
      </c>
      <c r="M9" s="32"/>
      <c r="N9" s="13"/>
    </row>
    <row r="10" spans="1:22" ht="15.75" x14ac:dyDescent="0.25">
      <c r="A10" s="83"/>
      <c r="B10" s="7" t="str">
        <f>'shoot C N data'!B10</f>
        <v>HPWHS23</v>
      </c>
      <c r="C10" s="11">
        <f>'shoot C N data'!C10</f>
        <v>41.780603413000001</v>
      </c>
      <c r="D10" s="11">
        <f>'shoot C N data'!D10</f>
        <v>-25.2897895322964</v>
      </c>
      <c r="E10" s="11">
        <f>'shoot C N data'!E10</f>
        <v>2.622109</v>
      </c>
      <c r="F10" s="11">
        <f>'shoot C N data'!F10</f>
        <v>-2.7988886966695752</v>
      </c>
      <c r="G10" s="11">
        <f>'shoot C N data'!G10</f>
        <v>15.933968958956321</v>
      </c>
      <c r="H10" s="34">
        <f t="shared" si="0"/>
        <v>8.3137792219190469</v>
      </c>
      <c r="I10" s="12"/>
      <c r="J10" s="28">
        <f t="shared" si="1"/>
        <v>3.6662098857066943E-3</v>
      </c>
      <c r="K10" s="29">
        <f t="shared" si="2"/>
        <v>95.780866611970595</v>
      </c>
      <c r="L10" s="32">
        <f>'root shoot biomass'!F11</f>
        <v>8.6800000000000002E-2</v>
      </c>
      <c r="M10" s="32"/>
      <c r="N10" s="13"/>
      <c r="O10" t="s">
        <v>3</v>
      </c>
      <c r="P10" s="3"/>
      <c r="Q10" s="3"/>
      <c r="R10" s="3"/>
      <c r="S10" s="3"/>
      <c r="T10" s="3"/>
      <c r="U10" s="3"/>
      <c r="V10" s="3"/>
    </row>
    <row r="11" spans="1:22" ht="15.75" x14ac:dyDescent="0.25">
      <c r="A11" s="83"/>
      <c r="B11" s="7" t="str">
        <f>'shoot C N data'!B11</f>
        <v>HPWHS24</v>
      </c>
      <c r="C11" s="11">
        <f>'shoot C N data'!C11</f>
        <v>41.627017140999996</v>
      </c>
      <c r="D11" s="11">
        <f>'shoot C N data'!D11</f>
        <v>-26.614242501419724</v>
      </c>
      <c r="E11" s="11">
        <f>'shoot C N data'!E11</f>
        <v>2.8945479999999999</v>
      </c>
      <c r="F11" s="11">
        <f>'shoot C N data'!F11</f>
        <v>-3.8302021417038778</v>
      </c>
      <c r="G11" s="11">
        <f>'shoot C N data'!G11</f>
        <v>14.3811804609908</v>
      </c>
      <c r="H11" s="34">
        <f t="shared" si="0"/>
        <v>7.7844605498087995</v>
      </c>
      <c r="I11" s="12"/>
      <c r="J11" s="28">
        <f t="shared" si="1"/>
        <v>3.6624182618260255E-3</v>
      </c>
      <c r="K11" s="29">
        <f t="shared" si="2"/>
        <v>105.62361668668656</v>
      </c>
      <c r="L11" s="32">
        <f>'root shoot biomass'!F12</f>
        <v>7.3700000000000002E-2</v>
      </c>
      <c r="M11" s="32"/>
      <c r="N11" s="13"/>
      <c r="O11" t="str">
        <f>O5</f>
        <v>Ce-0</v>
      </c>
      <c r="P11" s="4">
        <f t="shared" ref="P11:U11" si="6">STDEV(C2:C7)/SQRT(6)</f>
        <v>8.6863178140164837E-2</v>
      </c>
      <c r="Q11" s="4">
        <f t="shared" si="6"/>
        <v>0.14087856293553502</v>
      </c>
      <c r="R11" s="4">
        <f t="shared" si="6"/>
        <v>5.8763586790583529E-2</v>
      </c>
      <c r="S11" s="4">
        <f t="shared" si="6"/>
        <v>0.10207644254122784</v>
      </c>
      <c r="T11" s="4">
        <f t="shared" si="6"/>
        <v>0.31114716497471878</v>
      </c>
      <c r="U11" s="4">
        <f t="shared" si="6"/>
        <v>0.2939406074178515</v>
      </c>
      <c r="V11" s="4">
        <f>STDEV(K2:K7)/SQRT(6)</f>
        <v>2.1487415662342886</v>
      </c>
    </row>
    <row r="12" spans="1:22" ht="15.75" x14ac:dyDescent="0.25">
      <c r="A12" s="83"/>
      <c r="B12" s="7" t="str">
        <f>'shoot C N data'!B12</f>
        <v>HPWHS25</v>
      </c>
      <c r="C12" s="11">
        <f>'shoot C N data'!C12</f>
        <v>41.711010627200004</v>
      </c>
      <c r="D12" s="11">
        <f>'shoot C N data'!D12</f>
        <v>-26.734694663102147</v>
      </c>
      <c r="E12" s="11">
        <f>'shoot C N data'!E12</f>
        <v>2.8397619999999999</v>
      </c>
      <c r="F12" s="11">
        <f>'shoot C N data'!F12</f>
        <v>-3.7819049223024592</v>
      </c>
      <c r="G12" s="11">
        <f>'shoot C N data'!G12</f>
        <v>14.688206486036508</v>
      </c>
      <c r="H12" s="34">
        <f t="shared" si="0"/>
        <v>8.1763637390307906</v>
      </c>
      <c r="I12" s="12"/>
      <c r="J12" s="28">
        <f t="shared" si="1"/>
        <v>3.6625958265531552E-3</v>
      </c>
      <c r="K12" s="29">
        <f t="shared" si="2"/>
        <v>103.62945169874259</v>
      </c>
      <c r="L12" s="32">
        <f>'root shoot biomass'!F13</f>
        <v>7.8899999999999998E-2</v>
      </c>
      <c r="M12" s="32"/>
      <c r="N12" s="13"/>
      <c r="O12" t="str">
        <f>O6</f>
        <v>Ce-500</v>
      </c>
      <c r="P12" s="4">
        <f t="shared" ref="P12:U12" si="7">STDEV(C8:C13)/SQRT(6)</f>
        <v>3.2527779020520994E-2</v>
      </c>
      <c r="Q12" s="4">
        <f t="shared" si="7"/>
        <v>0.22324197848739494</v>
      </c>
      <c r="R12" s="4">
        <f t="shared" si="7"/>
        <v>7.2023068717676192E-2</v>
      </c>
      <c r="S12" s="4">
        <f t="shared" si="7"/>
        <v>0.20988370035477763</v>
      </c>
      <c r="T12" s="4">
        <f t="shared" si="7"/>
        <v>0.40093947964742155</v>
      </c>
      <c r="U12" s="4">
        <f t="shared" si="7"/>
        <v>0.35549929571662497</v>
      </c>
      <c r="V12" s="4">
        <f>STDEV(K8:K13)/SQRT(6)</f>
        <v>2.6120571188695574</v>
      </c>
    </row>
    <row r="13" spans="1:22" ht="15.75" x14ac:dyDescent="0.25">
      <c r="A13" s="83"/>
      <c r="B13" s="7" t="str">
        <f>'shoot C N data'!B13</f>
        <v>HPWHS26</v>
      </c>
      <c r="C13" s="11">
        <f>'shoot C N data'!C13</f>
        <v>41.755149787500002</v>
      </c>
      <c r="D13" s="11">
        <f>'shoot C N data'!D13</f>
        <v>-25.981349725878736</v>
      </c>
      <c r="E13" s="11">
        <f>'shoot C N data'!E13</f>
        <v>2.570173</v>
      </c>
      <c r="F13" s="11">
        <f>'shoot C N data'!F13</f>
        <v>-2.8067755140877315</v>
      </c>
      <c r="G13" s="11">
        <f>'shoot C N data'!G13</f>
        <v>16.246046389678828</v>
      </c>
      <c r="H13" s="34">
        <f t="shared" si="0"/>
        <v>9.8107734272106288</v>
      </c>
      <c r="I13" s="12"/>
      <c r="J13" s="28">
        <f t="shared" si="1"/>
        <v>3.6661808898224568E-3</v>
      </c>
      <c r="K13" s="29">
        <f t="shared" si="2"/>
        <v>93.882999303451001</v>
      </c>
      <c r="L13" s="32">
        <f>'root shoot biomass'!F14</f>
        <v>0.1045</v>
      </c>
      <c r="M13" s="32"/>
      <c r="N13" s="13"/>
      <c r="P13" s="4"/>
      <c r="Q13" s="4"/>
      <c r="R13" s="4"/>
      <c r="S13" s="4"/>
      <c r="T13" s="4"/>
    </row>
    <row r="14" spans="1:22" ht="15.75" x14ac:dyDescent="0.25">
      <c r="A14" s="13"/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P14" s="4"/>
      <c r="Q14" s="4"/>
      <c r="R14" s="4"/>
      <c r="S14" s="4"/>
      <c r="T14" s="4"/>
    </row>
    <row r="15" spans="1:22" ht="15.75" x14ac:dyDescent="0.2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  <c r="P15" s="3"/>
      <c r="T15" s="4"/>
      <c r="U15" s="4"/>
    </row>
    <row r="16" spans="1:22" ht="15.75" x14ac:dyDescent="0.25">
      <c r="A16" s="13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3"/>
      <c r="P16" s="3"/>
      <c r="T16" s="4"/>
      <c r="U16" s="4"/>
    </row>
    <row r="17" spans="1:21" ht="15.75" x14ac:dyDescent="0.25">
      <c r="A17" s="13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3"/>
      <c r="P17" s="3"/>
      <c r="T17" s="4"/>
      <c r="U17" s="4"/>
    </row>
    <row r="18" spans="1:21" ht="15.75" x14ac:dyDescent="0.25">
      <c r="A18" s="13"/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3"/>
      <c r="P18" s="3"/>
      <c r="T18" s="4"/>
      <c r="U18" s="4"/>
    </row>
    <row r="19" spans="1:21" ht="15.75" x14ac:dyDescent="0.25">
      <c r="A19" s="13"/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3"/>
      <c r="P19" s="3"/>
      <c r="T19" s="4"/>
      <c r="U19" s="8"/>
    </row>
    <row r="20" spans="1:21" ht="15.75" x14ac:dyDescent="0.25">
      <c r="A20" s="13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3"/>
      <c r="P20" s="3"/>
      <c r="R20" s="4"/>
      <c r="S20" s="4"/>
      <c r="T20" s="4"/>
      <c r="U20" s="4"/>
    </row>
    <row r="21" spans="1:21" ht="15.75" x14ac:dyDescent="0.25">
      <c r="A21" s="13"/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3"/>
      <c r="P21" s="3"/>
      <c r="T21" s="4"/>
      <c r="U21" s="4"/>
    </row>
    <row r="22" spans="1:21" ht="15.75" x14ac:dyDescent="0.25">
      <c r="A22" s="13"/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3"/>
      <c r="P22" s="3"/>
      <c r="R22" s="4"/>
      <c r="S22" s="4"/>
      <c r="T22" s="4"/>
      <c r="U22" s="4"/>
    </row>
    <row r="23" spans="1:21" ht="15.75" x14ac:dyDescent="0.25">
      <c r="A23" s="13"/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3"/>
      <c r="P23" s="3"/>
      <c r="Q23" s="6"/>
      <c r="R23" s="5"/>
      <c r="S23" s="5"/>
      <c r="T23" s="5"/>
      <c r="U23" s="5"/>
    </row>
    <row r="24" spans="1:21" ht="15.75" x14ac:dyDescent="0.25">
      <c r="A24" s="13"/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3"/>
      <c r="P24" s="3"/>
      <c r="Q24" s="6"/>
      <c r="R24" s="8"/>
      <c r="S24" s="5"/>
      <c r="T24" s="5"/>
      <c r="U24" s="5"/>
    </row>
    <row r="25" spans="1:21" ht="15.75" x14ac:dyDescent="0.25">
      <c r="A25" s="13"/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3"/>
      <c r="P25" s="3"/>
      <c r="Q25" s="6"/>
      <c r="S25" s="5"/>
      <c r="T25" s="5"/>
      <c r="U25" s="5"/>
    </row>
    <row r="26" spans="1:2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2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2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58" spans="40:40" x14ac:dyDescent="0.25">
      <c r="AN58" s="8" t="s">
        <v>13</v>
      </c>
    </row>
    <row r="64" spans="40:40" x14ac:dyDescent="0.25">
      <c r="AN64" s="8" t="s">
        <v>12</v>
      </c>
    </row>
    <row r="65" spans="21:21" x14ac:dyDescent="0.25">
      <c r="U65" s="8"/>
    </row>
    <row r="106" spans="22:22" x14ac:dyDescent="0.25">
      <c r="V106" s="8" t="s">
        <v>11</v>
      </c>
    </row>
  </sheetData>
  <protectedRanges>
    <protectedRange password="94AB" sqref="O2 O15:O25 B2:G13 L2:N13 A14:N25 I2:I13" name="Sample IDs_1_1"/>
    <protectedRange password="94AB" sqref="H2:H13" name="Sample IDs_1_1_1"/>
  </protectedRanges>
  <mergeCells count="2">
    <mergeCell ref="A2:A7"/>
    <mergeCell ref="A8:A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B1" zoomScale="93" zoomScaleNormal="62" workbookViewId="0">
      <selection activeCell="D2" sqref="D2"/>
    </sheetView>
  </sheetViews>
  <sheetFormatPr defaultRowHeight="15" x14ac:dyDescent="0.25"/>
  <cols>
    <col min="1" max="1" width="19.28515625" bestFit="1" customWidth="1"/>
    <col min="2" max="2" width="10.28515625" bestFit="1" customWidth="1"/>
    <col min="3" max="3" width="12" bestFit="1" customWidth="1"/>
    <col min="4" max="4" width="12" customWidth="1"/>
    <col min="5" max="5" width="12" style="54" customWidth="1"/>
    <col min="6" max="6" width="10.7109375" bestFit="1" customWidth="1"/>
  </cols>
  <sheetData>
    <row r="1" spans="1:9" x14ac:dyDescent="0.25">
      <c r="A1" s="1"/>
      <c r="B1" s="1"/>
      <c r="C1" s="24" t="s">
        <v>61</v>
      </c>
      <c r="D1" s="24" t="s">
        <v>84</v>
      </c>
      <c r="E1" s="30"/>
    </row>
    <row r="2" spans="1:9" ht="15.75" x14ac:dyDescent="0.25">
      <c r="A2" s="83" t="s">
        <v>0</v>
      </c>
      <c r="B2" s="7" t="str">
        <f>'shoot C N data'!B2</f>
        <v>HPWHS11</v>
      </c>
      <c r="C2" s="25">
        <f>(('Shoot C N Graph'!F2*'Total C N'!F2)+('Root C N Graph'!F2*'Total C N'!K2))/('Total C N'!F2+'Total C N'!K2)</f>
        <v>-2.4096983695258642</v>
      </c>
      <c r="D2" s="25">
        <f>'Root C N Graph'!H2+'Shoot C N Graph'!H2</f>
        <v>10.251750247861402</v>
      </c>
      <c r="E2" s="31"/>
    </row>
    <row r="3" spans="1:9" ht="15.75" x14ac:dyDescent="0.25">
      <c r="A3" s="83"/>
      <c r="B3" s="7" t="str">
        <f>'shoot C N data'!B3</f>
        <v>HPWHS12</v>
      </c>
      <c r="C3" s="25">
        <f>(('Shoot C N Graph'!F3*'Total C N'!F3)+('Root C N Graph'!F3*'Total C N'!K3))/('Total C N'!F3+'Total C N'!K3)</f>
        <v>-2.7217981366300408</v>
      </c>
      <c r="D3" s="25">
        <f>'Root C N Graph'!H3+'Shoot C N Graph'!H3</f>
        <v>10.118910127468245</v>
      </c>
      <c r="E3" s="31"/>
      <c r="F3" s="2"/>
      <c r="G3" s="30" t="s">
        <v>52</v>
      </c>
      <c r="H3" s="30" t="s">
        <v>52</v>
      </c>
    </row>
    <row r="4" spans="1:9" ht="15.75" x14ac:dyDescent="0.25">
      <c r="A4" s="83"/>
      <c r="B4" s="7" t="str">
        <f>'shoot C N data'!B4</f>
        <v>HPWHS13</v>
      </c>
      <c r="C4" s="25">
        <f>(('Shoot C N Graph'!F4*'Total C N'!F4)+('Root C N Graph'!F4*'Total C N'!K4))/('Total C N'!F4+'Total C N'!K4)</f>
        <v>-2.4827201379125206</v>
      </c>
      <c r="D4" s="25">
        <f>'Root C N Graph'!H4+'Shoot C N Graph'!H4</f>
        <v>8.6209658106571325</v>
      </c>
      <c r="E4" s="31"/>
      <c r="F4" s="21" t="s">
        <v>50</v>
      </c>
      <c r="G4" s="22">
        <f>AVERAGE(C2:C7)</f>
        <v>-2.7477117868562027</v>
      </c>
      <c r="H4" s="22">
        <f>AVERAGE(D2:D7)</f>
        <v>9.3268571900244766</v>
      </c>
    </row>
    <row r="5" spans="1:9" ht="15.75" x14ac:dyDescent="0.25">
      <c r="A5" s="83"/>
      <c r="B5" s="7" t="str">
        <f>'shoot C N data'!B5</f>
        <v>HPWHS14</v>
      </c>
      <c r="C5" s="25">
        <f>(('Shoot C N Graph'!F5*'Total C N'!F5)+('Root C N Graph'!F5*'Total C N'!K5))/('Total C N'!F5+'Total C N'!K5)</f>
        <v>-2.9800520095330856</v>
      </c>
      <c r="D5" s="25">
        <f>'Root C N Graph'!H5+'Shoot C N Graph'!H5</f>
        <v>9.3363138295458885</v>
      </c>
      <c r="E5" s="31"/>
      <c r="F5" s="21" t="s">
        <v>51</v>
      </c>
      <c r="G5" s="22">
        <f>AVERAGE(C8:C13)</f>
        <v>-3.237912291245014</v>
      </c>
      <c r="H5" s="22">
        <f>AVERAGE(D8:D13)</f>
        <v>10.592724584801097</v>
      </c>
    </row>
    <row r="6" spans="1:9" ht="15.75" x14ac:dyDescent="0.25">
      <c r="A6" s="83"/>
      <c r="B6" s="7" t="str">
        <f>'shoot C N data'!B6</f>
        <v>HPWHS15</v>
      </c>
      <c r="C6" s="25">
        <f>(('Shoot C N Graph'!F6*'Total C N'!F6)+('Root C N Graph'!F6*'Total C N'!K6))/('Total C N'!F6+'Total C N'!K6)</f>
        <v>-2.7414178359903572</v>
      </c>
      <c r="D6" s="25">
        <f>'Root C N Graph'!H6+'Shoot C N Graph'!H6</f>
        <v>8.0283985197373955</v>
      </c>
      <c r="E6" s="31"/>
      <c r="G6" s="22"/>
      <c r="H6" s="22"/>
    </row>
    <row r="7" spans="1:9" ht="15.75" x14ac:dyDescent="0.25">
      <c r="A7" s="83"/>
      <c r="B7" s="7" t="str">
        <f>'shoot C N data'!B7</f>
        <v>HPWHS16</v>
      </c>
      <c r="C7" s="25">
        <f>(('Shoot C N Graph'!F7*'Total C N'!F7)+('Root C N Graph'!F7*'Total C N'!K7))/('Total C N'!F7+'Total C N'!K7)</f>
        <v>-3.1505842315453494</v>
      </c>
      <c r="D7" s="25">
        <f>'Root C N Graph'!H7+'Shoot C N Graph'!H7</f>
        <v>9.6048046048767972</v>
      </c>
      <c r="E7" s="31"/>
      <c r="F7" s="14" t="s">
        <v>3</v>
      </c>
      <c r="G7" s="22">
        <f>STDEV(C2:C7)/SQRT(6)</f>
        <v>0.11568246210411844</v>
      </c>
      <c r="H7" s="22">
        <f>STDEV(D2:D7)/SQRT(6)</f>
        <v>0.35328915331548622</v>
      </c>
    </row>
    <row r="8" spans="1:9" ht="15.75" x14ac:dyDescent="0.25">
      <c r="A8" s="83" t="s">
        <v>1</v>
      </c>
      <c r="B8" s="7" t="str">
        <f>'shoot C N data'!B8</f>
        <v>HPWHS21</v>
      </c>
      <c r="C8" s="25">
        <f>(('Shoot C N Graph'!F8*'Total C N'!F8)+('Root C N Graph'!F8*'Total C N'!K8))/('Total C N'!F8+'Total C N'!K8)</f>
        <v>-3.6490558988647481</v>
      </c>
      <c r="D8" s="25">
        <f>'Root C N Graph'!H8+'Shoot C N Graph'!H8</f>
        <v>10.758322704880454</v>
      </c>
      <c r="E8" s="31"/>
      <c r="G8" s="22">
        <f>STDEV(C8:C13)/SQRT(6)</f>
        <v>0.18567248583378251</v>
      </c>
      <c r="H8" s="22">
        <f>STDEV(D8:D13)/SQRT(6)</f>
        <v>0.38005181882505479</v>
      </c>
    </row>
    <row r="9" spans="1:9" ht="15.75" x14ac:dyDescent="0.25">
      <c r="A9" s="83"/>
      <c r="B9" s="7" t="str">
        <f>'shoot C N data'!B9</f>
        <v>HPWHS22</v>
      </c>
      <c r="C9" s="25">
        <f>(('Shoot C N Graph'!F9*'Total C N'!F9)+('Root C N Graph'!F9*'Total C N'!K9))/('Total C N'!F9+'Total C N'!K9)</f>
        <v>-3.3016905238833139</v>
      </c>
      <c r="D9" s="25">
        <f>'Root C N Graph'!H9+'Shoot C N Graph'!H9</f>
        <v>11.727733963513579</v>
      </c>
      <c r="E9" s="31"/>
      <c r="I9" s="22"/>
    </row>
    <row r="10" spans="1:9" ht="15.75" x14ac:dyDescent="0.25">
      <c r="A10" s="83"/>
      <c r="B10" s="7" t="str">
        <f>'shoot C N data'!B10</f>
        <v>HPWHS23</v>
      </c>
      <c r="C10" s="25">
        <f>(('Shoot C N Graph'!F10*'Total C N'!F10)+('Root C N Graph'!F10*'Total C N'!K10))/('Total C N'!F10+'Total C N'!K10)</f>
        <v>-2.7415923520018777</v>
      </c>
      <c r="D10" s="25">
        <f>'Root C N Graph'!H10+'Shoot C N Graph'!H10</f>
        <v>9.3614242150083076</v>
      </c>
      <c r="E10" s="31"/>
    </row>
    <row r="11" spans="1:9" ht="15.75" x14ac:dyDescent="0.25">
      <c r="A11" s="83"/>
      <c r="B11" s="7" t="str">
        <f>'shoot C N data'!B11</f>
        <v>HPWHS24</v>
      </c>
      <c r="C11" s="25">
        <f>(('Shoot C N Graph'!F11*'Total C N'!F11)+('Root C N Graph'!F11*'Total C N'!K11))/('Total C N'!F11+'Total C N'!K11)</f>
        <v>-3.5903506486371035</v>
      </c>
      <c r="D11" s="25">
        <f>'Root C N Graph'!H11+'Shoot C N Graph'!H11</f>
        <v>9.8276563229452254</v>
      </c>
      <c r="E11" s="31"/>
    </row>
    <row r="12" spans="1:9" ht="15.75" x14ac:dyDescent="0.25">
      <c r="A12" s="83"/>
      <c r="B12" s="7" t="str">
        <f>'shoot C N data'!B12</f>
        <v>HPWHS25</v>
      </c>
      <c r="C12" s="25">
        <f>(('Shoot C N Graph'!F12*'Total C N'!F12)+('Root C N Graph'!F12*'Total C N'!K12))/('Total C N'!F12+'Total C N'!K12)</f>
        <v>-3.5391797618292791</v>
      </c>
      <c r="D12" s="25">
        <f>'Root C N Graph'!H12+'Shoot C N Graph'!H12</f>
        <v>10.360070613204542</v>
      </c>
      <c r="E12" s="31"/>
    </row>
    <row r="13" spans="1:9" ht="15.75" x14ac:dyDescent="0.25">
      <c r="A13" s="83"/>
      <c r="B13" s="7" t="str">
        <f>'shoot C N data'!B13</f>
        <v>HPWHS26</v>
      </c>
      <c r="C13" s="25">
        <f>(('Shoot C N Graph'!F13*'Total C N'!F13)+('Root C N Graph'!F13*'Total C N'!K13))/('Total C N'!F13+'Total C N'!K13)</f>
        <v>-2.6056045622537622</v>
      </c>
      <c r="D13" s="25">
        <f>'Root C N Graph'!H13+'Shoot C N Graph'!H13</f>
        <v>11.521139689254477</v>
      </c>
      <c r="E13" s="31"/>
    </row>
  </sheetData>
  <protectedRanges>
    <protectedRange password="94AB" sqref="B2:B13" name="Sample IDs_1_1_1"/>
  </protectedRanges>
  <mergeCells count="2">
    <mergeCell ref="A2:A7"/>
    <mergeCell ref="A8:A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zoomScale="90" zoomScaleNormal="90" workbookViewId="0">
      <selection activeCell="P13" activeCellId="3" sqref="O7 P7 O13 P13"/>
    </sheetView>
  </sheetViews>
  <sheetFormatPr defaultRowHeight="15" x14ac:dyDescent="0.25"/>
  <cols>
    <col min="1" max="1" width="19.28515625" bestFit="1" customWidth="1"/>
    <col min="7" max="7" width="10.7109375" customWidth="1"/>
    <col min="14" max="16" width="9.140625" style="54"/>
    <col min="18" max="18" width="19.28515625" style="54" bestFit="1" customWidth="1"/>
    <col min="19" max="19" width="9.42578125" style="54" bestFit="1" customWidth="1"/>
    <col min="20" max="27" width="9.140625" style="54"/>
    <col min="28" max="29" width="16.42578125" style="54" bestFit="1" customWidth="1"/>
  </cols>
  <sheetData>
    <row r="1" spans="1:29" ht="38.25" customHeight="1" x14ac:dyDescent="0.25">
      <c r="A1" s="1"/>
      <c r="B1" s="16" t="s">
        <v>40</v>
      </c>
      <c r="C1" s="16" t="s">
        <v>41</v>
      </c>
      <c r="D1" s="16" t="s">
        <v>42</v>
      </c>
      <c r="E1" s="16" t="s">
        <v>43</v>
      </c>
      <c r="F1" s="16" t="s">
        <v>44</v>
      </c>
      <c r="G1" s="16" t="s">
        <v>45</v>
      </c>
      <c r="H1" s="16" t="s">
        <v>46</v>
      </c>
      <c r="I1" s="16" t="s">
        <v>47</v>
      </c>
      <c r="J1" s="16" t="s">
        <v>48</v>
      </c>
      <c r="K1" s="16" t="s">
        <v>49</v>
      </c>
      <c r="L1" s="27" t="s">
        <v>53</v>
      </c>
      <c r="M1" s="27" t="s">
        <v>54</v>
      </c>
      <c r="N1" s="27" t="s">
        <v>54</v>
      </c>
      <c r="O1" s="26"/>
      <c r="P1" s="26"/>
      <c r="Q1" s="26"/>
      <c r="R1" s="26"/>
      <c r="S1" s="26" t="s">
        <v>85</v>
      </c>
      <c r="T1" s="26" t="s">
        <v>86</v>
      </c>
      <c r="U1" s="72" t="s">
        <v>87</v>
      </c>
      <c r="V1" s="72" t="s">
        <v>88</v>
      </c>
      <c r="W1" s="72" t="s">
        <v>89</v>
      </c>
      <c r="X1" s="72" t="s">
        <v>90</v>
      </c>
      <c r="Y1" s="72" t="s">
        <v>91</v>
      </c>
      <c r="Z1" s="72" t="s">
        <v>89</v>
      </c>
      <c r="AA1" s="72" t="s">
        <v>92</v>
      </c>
      <c r="AB1" s="72" t="s">
        <v>93</v>
      </c>
      <c r="AC1" s="72" t="s">
        <v>94</v>
      </c>
    </row>
    <row r="2" spans="1:29" x14ac:dyDescent="0.25">
      <c r="A2" s="83" t="s">
        <v>0</v>
      </c>
      <c r="B2" s="1">
        <f>'root shoot biomass'!F3</f>
        <v>8.4599999999999995E-2</v>
      </c>
      <c r="C2" s="17">
        <f>'Shoot C N Graph'!C2</f>
        <v>41.731556368400007</v>
      </c>
      <c r="D2" s="19">
        <f>(C2/100)*B2</f>
        <v>3.5304896687666405E-2</v>
      </c>
      <c r="E2" s="17">
        <f>'Shoot C N Graph'!E2</f>
        <v>2.784897</v>
      </c>
      <c r="F2" s="18">
        <f>(E2/100)*B2</f>
        <v>2.3560228619999997E-3</v>
      </c>
      <c r="G2" s="19">
        <f>'root shoot biomass'!C3</f>
        <v>1.6400000000000001E-2</v>
      </c>
      <c r="H2" s="17">
        <f>'Root C N Graph'!C2</f>
        <v>41.538347799450001</v>
      </c>
      <c r="I2" s="19">
        <f>(H2/100)*G2</f>
        <v>6.8122890391098014E-3</v>
      </c>
      <c r="J2" s="17">
        <f>'Root C N Graph'!E2</f>
        <v>2.7403550000000001</v>
      </c>
      <c r="K2" s="18">
        <f>(J2/100)*G2</f>
        <v>4.4941822000000008E-4</v>
      </c>
      <c r="L2" s="19">
        <f>D2+I2</f>
        <v>4.211718572677621E-2</v>
      </c>
      <c r="M2" s="18">
        <f>F2+K2</f>
        <v>2.8054410819999998E-3</v>
      </c>
      <c r="N2" s="75">
        <f>M2*1000000</f>
        <v>2805.4410819999998</v>
      </c>
      <c r="O2" s="76"/>
      <c r="P2" s="76"/>
      <c r="S2" s="22">
        <f t="shared" ref="S2:S13" si="0">F2/M2</f>
        <v>0.83980479116688145</v>
      </c>
      <c r="T2" s="22">
        <f>(M2/14*1000)/('root shoot biomass'!C3)</f>
        <v>12.218820043554006</v>
      </c>
      <c r="U2" s="73">
        <f>'Shoot C N Graph'!F2-3.21</f>
        <v>-6.024340167662019</v>
      </c>
      <c r="V2" s="73">
        <f>'Root C N Graph'!F2-3.21</f>
        <v>-3.4984107027072628</v>
      </c>
      <c r="W2" s="73">
        <f>(U2+V2)</f>
        <v>-9.5227508703692827</v>
      </c>
      <c r="X2" s="22">
        <f>ABS(U2-V2)/15</f>
        <v>0.16839529766365041</v>
      </c>
      <c r="Y2" s="33">
        <f>1-(S2*X2)</f>
        <v>0.8585808222120932</v>
      </c>
      <c r="Z2" s="73">
        <f>('[3]Root C N Graph'!F2+'[3]Shoot C N Graph'!F2)-3.21</f>
        <v>2.5685791318750075</v>
      </c>
      <c r="AA2" s="22">
        <f>Z2/(-15*Y2)</f>
        <v>-0.19944378486171976</v>
      </c>
      <c r="AB2" s="54">
        <f>(M2*Y2*1000)/'[3]root shoot biomass'!C3</f>
        <v>27.033646586432592</v>
      </c>
      <c r="AC2" s="54">
        <f>(M2*(1-Y2)*1000)/'[3]root shoot biomass'!F3</f>
        <v>3.2788691830483936</v>
      </c>
    </row>
    <row r="3" spans="1:29" x14ac:dyDescent="0.25">
      <c r="A3" s="83"/>
      <c r="B3" s="1">
        <f>'root shoot biomass'!F4</f>
        <v>7.9600000000000004E-2</v>
      </c>
      <c r="C3" s="17">
        <f>'Shoot C N Graph'!C3</f>
        <v>42.093609969700005</v>
      </c>
      <c r="D3" s="19">
        <f t="shared" ref="D3:D13" si="1">(C3/100)*B3</f>
        <v>3.3506513535881202E-2</v>
      </c>
      <c r="E3" s="17">
        <f>'Shoot C N Graph'!E3</f>
        <v>2.869345</v>
      </c>
      <c r="F3" s="18">
        <f t="shared" ref="F3:F13" si="2">(E3/100)*B3</f>
        <v>2.2839986199999999E-3</v>
      </c>
      <c r="G3" s="19">
        <f>'root shoot biomass'!C4</f>
        <v>1.7299999999999999E-2</v>
      </c>
      <c r="H3" s="17">
        <f>'Root C N Graph'!C3</f>
        <v>41.322084396800001</v>
      </c>
      <c r="I3" s="19">
        <f t="shared" ref="I3:I13" si="3">(H3/100)*G3</f>
        <v>7.1487206006463997E-3</v>
      </c>
      <c r="J3" s="17">
        <f>'Root C N Graph'!E3</f>
        <v>2.80898</v>
      </c>
      <c r="K3" s="18">
        <f t="shared" ref="K3:K13" si="4">(J3/100)*G3</f>
        <v>4.8595354000000002E-4</v>
      </c>
      <c r="L3" s="19">
        <f t="shared" ref="L3:L13" si="5">D3+I3</f>
        <v>4.06552341365276E-2</v>
      </c>
      <c r="M3" s="18">
        <f t="shared" ref="M3:M13" si="6">F3+K3</f>
        <v>2.7699521599999998E-3</v>
      </c>
      <c r="N3" s="75">
        <f t="shared" ref="N3:N13" si="7">M3*1000000</f>
        <v>2769.9521599999998</v>
      </c>
      <c r="O3" s="76"/>
      <c r="P3" s="76"/>
      <c r="S3" s="22">
        <f t="shared" si="0"/>
        <v>0.82456247908628144</v>
      </c>
      <c r="T3" s="22">
        <f>(M3/14*1000)/('root shoot biomass'!C4)</f>
        <v>11.436631544178365</v>
      </c>
      <c r="U3" s="73">
        <f>'Shoot C N Graph'!F3-3.21</f>
        <v>-6.2488595286523498</v>
      </c>
      <c r="V3" s="73">
        <f>'Root C N Graph'!F3-3.21</f>
        <v>-4.4415985141841716</v>
      </c>
      <c r="W3" s="73">
        <f t="shared" ref="W3:W13" si="8">(U3+V3)</f>
        <v>-10.690458042836521</v>
      </c>
      <c r="X3" s="22">
        <f t="shared" ref="X3:X13" si="9">ABS(U3-V3)/15</f>
        <v>0.12048406763121187</v>
      </c>
      <c r="Y3" s="33">
        <f t="shared" ref="Y3:Y13" si="10">1-(S3*X3)</f>
        <v>0.90065335850360873</v>
      </c>
      <c r="Z3" s="73">
        <f>('[3]Root C N Graph'!F3+'[3]Shoot C N Graph'!F3)-3.21</f>
        <v>2.5154073697762982</v>
      </c>
      <c r="AA3" s="22">
        <f t="shared" ref="AA3:AA13" si="11">Z3/(-15*Y3)</f>
        <v>-0.18619130553220639</v>
      </c>
      <c r="AB3" s="54">
        <f>(M3*Y3*1000)/'[3]root shoot biomass'!C4</f>
        <v>31.539402222481986</v>
      </c>
      <c r="AC3" s="54">
        <f>(M3*(1-Y3)*1000)/'[3]root shoot biomass'!F4</f>
        <v>2.08158429804595</v>
      </c>
    </row>
    <row r="4" spans="1:29" x14ac:dyDescent="0.25">
      <c r="A4" s="83"/>
      <c r="B4" s="1">
        <f>'root shoot biomass'!F5</f>
        <v>6.5500000000000003E-2</v>
      </c>
      <c r="C4" s="17">
        <f>'Shoot C N Graph'!C4</f>
        <v>42.392386742399999</v>
      </c>
      <c r="D4" s="19">
        <f t="shared" si="1"/>
        <v>2.7767013316272002E-2</v>
      </c>
      <c r="E4" s="17">
        <f>'Shoot C N Graph'!E4</f>
        <v>2.9866039999999998</v>
      </c>
      <c r="F4" s="18">
        <f t="shared" si="2"/>
        <v>1.9562256199999999E-3</v>
      </c>
      <c r="G4" s="19">
        <f>'root shoot biomass'!C5</f>
        <v>1.44E-2</v>
      </c>
      <c r="H4" s="17">
        <f>'Root C N Graph'!C4</f>
        <v>41.640243288000001</v>
      </c>
      <c r="I4" s="19">
        <f t="shared" si="3"/>
        <v>5.9961950334719996E-3</v>
      </c>
      <c r="J4" s="17">
        <f>'Root C N Graph'!E4</f>
        <v>2.7994129999999999</v>
      </c>
      <c r="K4" s="18">
        <f t="shared" si="4"/>
        <v>4.0311547199999996E-4</v>
      </c>
      <c r="L4" s="19">
        <f t="shared" si="5"/>
        <v>3.3763208349744001E-2</v>
      </c>
      <c r="M4" s="18">
        <f t="shared" si="6"/>
        <v>2.3593410919999997E-3</v>
      </c>
      <c r="N4" s="75">
        <f t="shared" si="7"/>
        <v>2359.3410919999997</v>
      </c>
      <c r="O4" s="76"/>
      <c r="P4" s="76"/>
      <c r="S4" s="22">
        <f t="shared" si="0"/>
        <v>0.82914065568269268</v>
      </c>
      <c r="T4" s="22">
        <f>(M4/14*1000)/('root shoot biomass'!C5)</f>
        <v>11.703080813492063</v>
      </c>
      <c r="U4" s="73">
        <f>'Shoot C N Graph'!F4-3.21</f>
        <v>-6.0232899294843651</v>
      </c>
      <c r="V4" s="73">
        <f>'Root C N Graph'!F4-3.21</f>
        <v>-4.0885418307328258</v>
      </c>
      <c r="W4" s="73">
        <f t="shared" si="8"/>
        <v>-10.111831760217191</v>
      </c>
      <c r="X4" s="22">
        <f t="shared" si="9"/>
        <v>0.12898320658343596</v>
      </c>
      <c r="Y4" s="33">
        <f t="shared" si="10"/>
        <v>0.8930547795213537</v>
      </c>
      <c r="Z4" s="73">
        <f>('[3]Root C N Graph'!F4+'[3]Shoot C N Graph'!F4)-3.21</f>
        <v>2.8847693781392598</v>
      </c>
      <c r="AA4" s="22">
        <f t="shared" si="11"/>
        <v>-0.21534844552950386</v>
      </c>
      <c r="AB4" s="54">
        <f>(M4*Y4*1000)/'[3]root shoot biomass'!C5</f>
        <v>31.780103148291552</v>
      </c>
      <c r="AC4" s="54">
        <f>(M4*(1-Y4)*1000)/'[3]root shoot biomass'!F5</f>
        <v>2.2017474107178892</v>
      </c>
    </row>
    <row r="5" spans="1:29" x14ac:dyDescent="0.25">
      <c r="A5" s="83"/>
      <c r="B5" s="1">
        <f>'root shoot biomass'!F6</f>
        <v>8.5800000000000001E-2</v>
      </c>
      <c r="C5" s="17">
        <f>'Shoot C N Graph'!C5</f>
        <v>42.059448551100004</v>
      </c>
      <c r="D5" s="19">
        <f t="shared" si="1"/>
        <v>3.6087006856843802E-2</v>
      </c>
      <c r="E5" s="17">
        <f>'Shoot C N Graph'!E5</f>
        <v>2.586179</v>
      </c>
      <c r="F5" s="18">
        <f t="shared" si="2"/>
        <v>2.2189415820000002E-3</v>
      </c>
      <c r="G5" s="19">
        <f>'root shoot biomass'!C6</f>
        <v>1.26E-2</v>
      </c>
      <c r="H5" s="17">
        <f>'Root C N Graph'!C5</f>
        <v>42.128283143799997</v>
      </c>
      <c r="I5" s="19">
        <f t="shared" si="3"/>
        <v>5.3081636761188001E-3</v>
      </c>
      <c r="J5" s="17">
        <f>'Root C N Graph'!E5</f>
        <v>2.678112</v>
      </c>
      <c r="K5" s="18">
        <f t="shared" si="4"/>
        <v>3.3744211200000001E-4</v>
      </c>
      <c r="L5" s="19">
        <f t="shared" si="5"/>
        <v>4.13951705329626E-2</v>
      </c>
      <c r="M5" s="18">
        <f t="shared" si="6"/>
        <v>2.556383694E-3</v>
      </c>
      <c r="N5" s="75">
        <f t="shared" si="7"/>
        <v>2556.3836940000001</v>
      </c>
      <c r="O5" s="76"/>
      <c r="P5" s="76"/>
      <c r="S5" s="22">
        <f t="shared" si="0"/>
        <v>0.86800020951784407</v>
      </c>
      <c r="T5" s="22">
        <f>(M5/14*1000)/('root shoot biomass'!C6)</f>
        <v>14.491971054421768</v>
      </c>
      <c r="U5" s="73">
        <f>'Shoot C N Graph'!F5-3.21</f>
        <v>-6.2827056050829508</v>
      </c>
      <c r="V5" s="73">
        <f>'Root C N Graph'!F5-3.21</f>
        <v>-5.5807833125442334</v>
      </c>
      <c r="W5" s="73">
        <f t="shared" si="8"/>
        <v>-11.863488917627183</v>
      </c>
      <c r="X5" s="22">
        <f t="shared" si="9"/>
        <v>4.6794819502581159E-2</v>
      </c>
      <c r="Y5" s="33">
        <f t="shared" si="10"/>
        <v>0.95938208686740989</v>
      </c>
      <c r="Z5" s="73">
        <f>('[3]Root C N Graph'!F5+'[3]Shoot C N Graph'!F5)-3.21</f>
        <v>2.9232617750999026</v>
      </c>
      <c r="AA5" s="22">
        <f t="shared" si="11"/>
        <v>-0.20313503973826771</v>
      </c>
      <c r="AB5" s="54">
        <f>(M5*Y5*1000)/'[3]root shoot biomass'!C6</f>
        <v>34.689515179399415</v>
      </c>
      <c r="AC5" s="54">
        <f>(M5*(1-Y5)*1000)/'[3]root shoot biomass'!F6</f>
        <v>0.97132807124847353</v>
      </c>
    </row>
    <row r="6" spans="1:29" x14ac:dyDescent="0.25">
      <c r="A6" s="83"/>
      <c r="B6" s="1">
        <f>'root shoot biomass'!F7</f>
        <v>6.9400000000000003E-2</v>
      </c>
      <c r="C6" s="17">
        <f>'Shoot C N Graph'!C6</f>
        <v>42.121937375599998</v>
      </c>
      <c r="D6" s="19">
        <f t="shared" si="1"/>
        <v>2.9232624538666402E-2</v>
      </c>
      <c r="E6" s="17">
        <f>'Shoot C N Graph'!E6</f>
        <v>2.658944</v>
      </c>
      <c r="F6" s="18">
        <f t="shared" si="2"/>
        <v>1.8453071359999999E-3</v>
      </c>
      <c r="G6" s="19">
        <f>'root shoot biomass'!C7</f>
        <v>1.2800000000000001E-2</v>
      </c>
      <c r="H6" s="17">
        <f>'Root C N Graph'!C6</f>
        <v>41.916594239100007</v>
      </c>
      <c r="I6" s="19">
        <f t="shared" si="3"/>
        <v>5.365324062604801E-3</v>
      </c>
      <c r="J6" s="17">
        <f>'Root C N Graph'!E6</f>
        <v>2.753368</v>
      </c>
      <c r="K6" s="18">
        <f t="shared" si="4"/>
        <v>3.5243110400000002E-4</v>
      </c>
      <c r="L6" s="19">
        <f t="shared" si="5"/>
        <v>3.4597948601271203E-2</v>
      </c>
      <c r="M6" s="18">
        <f t="shared" si="6"/>
        <v>2.1977382399999998E-3</v>
      </c>
      <c r="N6" s="75">
        <f t="shared" si="7"/>
        <v>2197.7382399999997</v>
      </c>
      <c r="O6" s="76"/>
      <c r="P6" s="76"/>
      <c r="S6" s="22">
        <f t="shared" si="0"/>
        <v>0.83963918105187996</v>
      </c>
      <c r="T6" s="22">
        <f>(M6/14*1000)/('root shoot biomass'!C7)</f>
        <v>12.264164285714283</v>
      </c>
      <c r="U6" s="73">
        <f>'Shoot C N Graph'!F6-3.21</f>
        <v>-6.2658438703467887</v>
      </c>
      <c r="V6" s="73">
        <f>'Root C N Graph'!F6-3.21</f>
        <v>-4.3051028588023508</v>
      </c>
      <c r="W6" s="73">
        <f t="shared" si="8"/>
        <v>-10.570946729149139</v>
      </c>
      <c r="X6" s="22">
        <f t="shared" si="9"/>
        <v>0.13071606743629585</v>
      </c>
      <c r="Y6" s="33">
        <f t="shared" si="10"/>
        <v>0.8902456681874662</v>
      </c>
      <c r="Z6" s="73">
        <f>('[3]Root C N Graph'!F6+'[3]Shoot C N Graph'!F6)-3.21</f>
        <v>2.0736688231566545</v>
      </c>
      <c r="AA6" s="22">
        <f t="shared" si="11"/>
        <v>-0.15528813354622509</v>
      </c>
      <c r="AB6" s="54">
        <f>(M6*Y6*1000)/'[3]root shoot biomass'!C7</f>
        <v>21.243506492616131</v>
      </c>
      <c r="AC6" s="54">
        <f>(M6*(1-Y6)*1000)/'[3]root shoot biomass'!F7</f>
        <v>1.8455339864579494</v>
      </c>
    </row>
    <row r="7" spans="1:29" x14ac:dyDescent="0.25">
      <c r="A7" s="83"/>
      <c r="B7" s="1">
        <f>'root shoot biomass'!F8</f>
        <v>7.5300000000000006E-2</v>
      </c>
      <c r="C7" s="17">
        <f>'Shoot C N Graph'!C7</f>
        <v>42.157183914600004</v>
      </c>
      <c r="D7" s="19">
        <f t="shared" si="1"/>
        <v>3.1744359487693809E-2</v>
      </c>
      <c r="E7" s="17">
        <f>'Shoot C N Graph'!E7</f>
        <v>2.8066140000000002</v>
      </c>
      <c r="F7" s="18">
        <f t="shared" si="2"/>
        <v>2.1133803420000006E-3</v>
      </c>
      <c r="G7" s="19">
        <f>'root shoot biomass'!C8</f>
        <v>1.9300000000000001E-2</v>
      </c>
      <c r="H7" s="17">
        <f>'Root C N Graph'!C7</f>
        <v>41.698316109700002</v>
      </c>
      <c r="I7" s="19">
        <f t="shared" si="3"/>
        <v>8.0477750091721006E-3</v>
      </c>
      <c r="J7" s="17">
        <f>'Root C N Graph'!E7</f>
        <v>2.6785869999999998</v>
      </c>
      <c r="K7" s="18">
        <f t="shared" si="4"/>
        <v>5.1696729100000004E-4</v>
      </c>
      <c r="L7" s="19">
        <f t="shared" si="5"/>
        <v>3.9792134496865909E-2</v>
      </c>
      <c r="M7" s="18">
        <f t="shared" si="6"/>
        <v>2.6303476330000004E-3</v>
      </c>
      <c r="N7" s="75">
        <f t="shared" si="7"/>
        <v>2630.3476330000003</v>
      </c>
      <c r="O7" s="77">
        <f>AVERAGE(N2:N7)</f>
        <v>2553.2006501666669</v>
      </c>
      <c r="P7" s="76">
        <f>STDEV(N2:N7)/SQRT(6)</f>
        <v>96.695965880847154</v>
      </c>
      <c r="S7" s="22">
        <f t="shared" si="0"/>
        <v>0.80346046867942655</v>
      </c>
      <c r="T7" s="22">
        <f>(M7/14*1000)/('root shoot biomass'!C8)</f>
        <v>9.7348172945965974</v>
      </c>
      <c r="U7" s="73">
        <f>'Shoot C N Graph'!F7-3.21</f>
        <v>-6.7076114237085385</v>
      </c>
      <c r="V7" s="73">
        <f>'Root C N Graph'!F7-3.21</f>
        <v>-4.9419249491785981</v>
      </c>
      <c r="W7" s="73">
        <f t="shared" si="8"/>
        <v>-11.649536372887138</v>
      </c>
      <c r="X7" s="22">
        <f t="shared" si="9"/>
        <v>0.11771243163532935</v>
      </c>
      <c r="Y7" s="33">
        <f t="shared" si="10"/>
        <v>0.90542271450888334</v>
      </c>
      <c r="Z7" s="73">
        <f>('[3]Root C N Graph'!F7+'[3]Shoot C N Graph'!F7)-3.21</f>
        <v>3.0343017700720045</v>
      </c>
      <c r="AA7" s="22">
        <f t="shared" si="11"/>
        <v>-0.22341695368355186</v>
      </c>
      <c r="AB7" s="54">
        <f>(M7*Y7*1000)/'[3]root shoot biomass'!C8</f>
        <v>33.781226864863498</v>
      </c>
      <c r="AC7" s="54">
        <f>(M7*(1-Y7)*1000)/'[3]root shoot biomass'!F8</f>
        <v>2.2739592232826689</v>
      </c>
    </row>
    <row r="8" spans="1:29" x14ac:dyDescent="0.25">
      <c r="A8" s="83" t="s">
        <v>1</v>
      </c>
      <c r="B8" s="1">
        <f>'root shoot biomass'!F9</f>
        <v>8.3199999999999996E-2</v>
      </c>
      <c r="C8" s="17">
        <f>'Shoot C N Graph'!C8</f>
        <v>41.619098345700003</v>
      </c>
      <c r="D8" s="19">
        <f t="shared" si="1"/>
        <v>3.4627089823622399E-2</v>
      </c>
      <c r="E8" s="17">
        <f>'Shoot C N Graph'!E8</f>
        <v>2.8891079999999998</v>
      </c>
      <c r="F8" s="18">
        <f t="shared" si="2"/>
        <v>2.403737856E-3</v>
      </c>
      <c r="G8" s="19">
        <f>'root shoot biomass'!C9</f>
        <v>2.01E-2</v>
      </c>
      <c r="H8" s="17">
        <f>'Root C N Graph'!C8</f>
        <v>40.678286040799996</v>
      </c>
      <c r="I8" s="19">
        <f t="shared" si="3"/>
        <v>8.1763354942007982E-3</v>
      </c>
      <c r="J8" s="17">
        <f>'Root C N Graph'!E8</f>
        <v>2.7063579999999998</v>
      </c>
      <c r="K8" s="18">
        <f t="shared" si="4"/>
        <v>5.4397795799999993E-4</v>
      </c>
      <c r="L8" s="19">
        <f t="shared" si="5"/>
        <v>4.2803425317823197E-2</v>
      </c>
      <c r="M8" s="18">
        <f t="shared" si="6"/>
        <v>2.9477158139999998E-3</v>
      </c>
      <c r="N8" s="75">
        <f t="shared" si="7"/>
        <v>2947.7158139999997</v>
      </c>
      <c r="P8" s="76"/>
      <c r="S8" s="22">
        <f t="shared" si="0"/>
        <v>0.81545780111623756</v>
      </c>
      <c r="T8" s="22">
        <f>(M8/14*1000)/('root shoot biomass'!C9)</f>
        <v>10.475180575692963</v>
      </c>
      <c r="U8" s="73">
        <f>'Shoot C N Graph'!F8-3.21</f>
        <v>-7.1277538428199367</v>
      </c>
      <c r="V8" s="73">
        <f>'Root C N Graph'!F8-3.21</f>
        <v>-5.6717294452541864</v>
      </c>
      <c r="W8" s="73">
        <f t="shared" si="8"/>
        <v>-12.799483288074123</v>
      </c>
      <c r="X8" s="22">
        <f t="shared" si="9"/>
        <v>9.7068293171050021E-2</v>
      </c>
      <c r="Y8" s="33">
        <f t="shared" si="10"/>
        <v>0.92084490309262923</v>
      </c>
      <c r="Z8" s="73">
        <f>('[3]Root C N Graph'!F8+'[3]Shoot C N Graph'!F8)-3.21</f>
        <v>3.400079427949656</v>
      </c>
      <c r="AA8" s="22">
        <f t="shared" si="11"/>
        <v>-0.24615650377391415</v>
      </c>
      <c r="AB8" s="54">
        <f>(M8*Y8*1000)/'[3]root shoot biomass'!C9</f>
        <v>35.343607852701048</v>
      </c>
      <c r="AC8" s="54">
        <f>(M8*(1-Y8)*1000)/'[3]root shoot biomass'!F9</f>
        <v>2.1173024583716811</v>
      </c>
    </row>
    <row r="9" spans="1:29" x14ac:dyDescent="0.25">
      <c r="A9" s="83"/>
      <c r="B9" s="1">
        <f>'root shoot biomass'!F10</f>
        <v>8.9099999999999999E-2</v>
      </c>
      <c r="C9" s="17">
        <f>'Shoot C N Graph'!C9</f>
        <v>41.587829587800002</v>
      </c>
      <c r="D9" s="19">
        <f t="shared" si="1"/>
        <v>3.7054756162729803E-2</v>
      </c>
      <c r="E9" s="17">
        <f>'Shoot C N Graph'!E9</f>
        <v>3.0303179999999998</v>
      </c>
      <c r="F9" s="18">
        <f t="shared" si="2"/>
        <v>2.7000133379999998E-3</v>
      </c>
      <c r="G9" s="19">
        <f>'root shoot biomass'!C10</f>
        <v>1.9E-2</v>
      </c>
      <c r="H9" s="17">
        <f>'Root C N Graph'!C9</f>
        <v>40.803705389450002</v>
      </c>
      <c r="I9" s="19">
        <f t="shared" si="3"/>
        <v>7.7527040239955001E-3</v>
      </c>
      <c r="J9" s="17">
        <f>'Root C N Graph'!E9</f>
        <v>2.6957870000000002</v>
      </c>
      <c r="K9" s="18">
        <f t="shared" si="4"/>
        <v>5.1219953000000002E-4</v>
      </c>
      <c r="L9" s="19">
        <f t="shared" si="5"/>
        <v>4.4807460186725302E-2</v>
      </c>
      <c r="M9" s="18">
        <f t="shared" si="6"/>
        <v>3.2122128679999999E-3</v>
      </c>
      <c r="N9" s="75">
        <f t="shared" si="7"/>
        <v>3212.2128680000001</v>
      </c>
      <c r="P9" s="76"/>
      <c r="S9" s="22">
        <f t="shared" si="0"/>
        <v>0.84054620566945559</v>
      </c>
      <c r="T9" s="22">
        <f>(M9/14*1000)/('root shoot biomass'!C10)</f>
        <v>12.075988225563909</v>
      </c>
      <c r="U9" s="73">
        <f>'Shoot C N Graph'!F9-3.21</f>
        <v>-6.7618322037136345</v>
      </c>
      <c r="V9" s="73">
        <f>'Root C N Graph'!F9-3.21</f>
        <v>-5.1930913601324384</v>
      </c>
      <c r="W9" s="73">
        <f t="shared" si="8"/>
        <v>-11.954923563846073</v>
      </c>
      <c r="X9" s="22">
        <f t="shared" si="9"/>
        <v>0.10458272290541307</v>
      </c>
      <c r="Y9" s="33">
        <f t="shared" si="10"/>
        <v>0.91209338908327497</v>
      </c>
      <c r="Z9" s="73">
        <f>('[3]Root C N Graph'!F9+'[3]Shoot C N Graph'!F9)-3.21</f>
        <v>2.4437209890923484</v>
      </c>
      <c r="AA9" s="22">
        <f t="shared" si="11"/>
        <v>-0.17861628486299913</v>
      </c>
      <c r="AB9" s="54">
        <f>(M9*Y9*1000)/'[3]root shoot biomass'!C10</f>
        <v>42.646843103799519</v>
      </c>
      <c r="AC9" s="54">
        <f>(M9*(1-Y9)*1000)/'[3]root shoot biomass'!F10</f>
        <v>2.3550854609589105</v>
      </c>
    </row>
    <row r="10" spans="1:29" x14ac:dyDescent="0.25">
      <c r="A10" s="83"/>
      <c r="B10" s="1">
        <f>'root shoot biomass'!F11</f>
        <v>8.6800000000000002E-2</v>
      </c>
      <c r="C10" s="17">
        <f>'Shoot C N Graph'!C10</f>
        <v>41.780603413000001</v>
      </c>
      <c r="D10" s="19">
        <f t="shared" si="1"/>
        <v>3.6265563762484E-2</v>
      </c>
      <c r="E10" s="17">
        <f>'Shoot C N Graph'!E10</f>
        <v>2.622109</v>
      </c>
      <c r="F10" s="18">
        <f t="shared" si="2"/>
        <v>2.275990612E-3</v>
      </c>
      <c r="G10" s="19">
        <f>'root shoot biomass'!C11</f>
        <v>1.09E-2</v>
      </c>
      <c r="H10" s="17">
        <f>'Root C N Graph'!C10</f>
        <v>40.620280790700001</v>
      </c>
      <c r="I10" s="19">
        <f t="shared" si="3"/>
        <v>4.4276106061863002E-3</v>
      </c>
      <c r="J10" s="17">
        <f>'Root C N Graph'!E10</f>
        <v>2.6298889999999999</v>
      </c>
      <c r="K10" s="18">
        <f t="shared" si="4"/>
        <v>2.8665790099999998E-4</v>
      </c>
      <c r="L10" s="19">
        <f t="shared" si="5"/>
        <v>4.0693174368670301E-2</v>
      </c>
      <c r="M10" s="18">
        <f t="shared" si="6"/>
        <v>2.562648513E-3</v>
      </c>
      <c r="N10" s="75">
        <f t="shared" si="7"/>
        <v>2562.6485130000001</v>
      </c>
      <c r="P10" s="76"/>
      <c r="S10" s="22">
        <f t="shared" si="0"/>
        <v>0.88813998504054703</v>
      </c>
      <c r="T10" s="22">
        <f>(M10/14*1000)/('root shoot biomass'!C11)</f>
        <v>16.793240583224115</v>
      </c>
      <c r="U10" s="73">
        <f>'Shoot C N Graph'!F10-3.21</f>
        <v>-6.0088886966695751</v>
      </c>
      <c r="V10" s="73">
        <f>'Root C N Graph'!F10-3.21</f>
        <v>-5.4966739907403284</v>
      </c>
      <c r="W10" s="73">
        <f t="shared" si="8"/>
        <v>-11.505562687409903</v>
      </c>
      <c r="X10" s="22">
        <f t="shared" si="9"/>
        <v>3.4147647061949789E-2</v>
      </c>
      <c r="Y10" s="33">
        <f t="shared" si="10"/>
        <v>0.96967210924923009</v>
      </c>
      <c r="Z10" s="73">
        <f>('[3]Root C N Graph'!F10+'[3]Shoot C N Graph'!F10)-3.21</f>
        <v>3.4908396850182255</v>
      </c>
      <c r="AA10" s="22">
        <f t="shared" si="11"/>
        <v>-0.24000138134123244</v>
      </c>
      <c r="AB10" s="54">
        <f>(M10*Y10*1000)/'[3]root shoot biomass'!C11</f>
        <v>36.543070424486949</v>
      </c>
      <c r="AC10" s="54">
        <f>(M10*(1-Y10)*1000)/'[3]root shoot biomass'!F11</f>
        <v>0.74018784890368561</v>
      </c>
    </row>
    <row r="11" spans="1:29" x14ac:dyDescent="0.25">
      <c r="A11" s="83"/>
      <c r="B11" s="1">
        <f>'root shoot biomass'!F12</f>
        <v>7.3700000000000002E-2</v>
      </c>
      <c r="C11" s="17">
        <f>'Shoot C N Graph'!C11</f>
        <v>41.627017140999996</v>
      </c>
      <c r="D11" s="19">
        <f t="shared" si="1"/>
        <v>3.0679111632916995E-2</v>
      </c>
      <c r="E11" s="17">
        <f>'Shoot C N Graph'!E11</f>
        <v>2.8945479999999999</v>
      </c>
      <c r="F11" s="18">
        <f t="shared" si="2"/>
        <v>2.1332818759999999E-3</v>
      </c>
      <c r="G11" s="19">
        <f>'root shoot biomass'!C12</f>
        <v>1.9E-2</v>
      </c>
      <c r="H11" s="17">
        <f>'Root C N Graph'!C11</f>
        <v>40.723952518000004</v>
      </c>
      <c r="I11" s="19">
        <f t="shared" si="3"/>
        <v>7.7375509784200006E-3</v>
      </c>
      <c r="J11" s="17">
        <f>'Root C N Graph'!E11</f>
        <v>2.9435730000000002</v>
      </c>
      <c r="K11" s="18">
        <f t="shared" si="4"/>
        <v>5.5927887000000007E-4</v>
      </c>
      <c r="L11" s="19">
        <f t="shared" si="5"/>
        <v>3.8416662611336999E-2</v>
      </c>
      <c r="M11" s="18">
        <f t="shared" si="6"/>
        <v>2.6925607459999997E-3</v>
      </c>
      <c r="N11" s="75">
        <f t="shared" si="7"/>
        <v>2692.5607459999997</v>
      </c>
      <c r="P11" s="76"/>
      <c r="S11" s="22">
        <f t="shared" si="0"/>
        <v>0.79228737148053185</v>
      </c>
      <c r="T11" s="22">
        <f>(M11/14*1000)/('root shoot biomass'!C12)</f>
        <v>10.122408819548872</v>
      </c>
      <c r="U11" s="73">
        <f>'Shoot C N Graph'!F11-3.21</f>
        <v>-7.0402021417038778</v>
      </c>
      <c r="V11" s="73">
        <f>'Root C N Graph'!F11-3.21</f>
        <v>-5.8854745992507027</v>
      </c>
      <c r="W11" s="73">
        <f t="shared" si="8"/>
        <v>-12.925676740954581</v>
      </c>
      <c r="X11" s="22">
        <f t="shared" si="9"/>
        <v>7.6981836163545009E-2</v>
      </c>
      <c r="Y11" s="33">
        <f t="shared" si="10"/>
        <v>0.93900826337423993</v>
      </c>
      <c r="Z11" s="73">
        <f>('[3]Root C N Graph'!F11+'[3]Shoot C N Graph'!F11)-3.21</f>
        <v>3.0065817271974149</v>
      </c>
      <c r="AA11" s="22">
        <f t="shared" si="11"/>
        <v>-0.2134579530673166</v>
      </c>
      <c r="AB11" s="54">
        <f>(M11*Y11*1000)/'[3]root shoot biomass'!C12</f>
        <v>35.018515098768802</v>
      </c>
      <c r="AC11" s="54">
        <f>(M11*(1-Y11)*1000)/'[3]root shoot biomass'!F12</f>
        <v>1.5913174018303493</v>
      </c>
    </row>
    <row r="12" spans="1:29" x14ac:dyDescent="0.25">
      <c r="A12" s="83"/>
      <c r="B12" s="1">
        <f>'root shoot biomass'!F13</f>
        <v>7.8899999999999998E-2</v>
      </c>
      <c r="C12" s="17">
        <f>'Shoot C N Graph'!C12</f>
        <v>41.711010627200004</v>
      </c>
      <c r="D12" s="19">
        <f t="shared" si="1"/>
        <v>3.2909987384860798E-2</v>
      </c>
      <c r="E12" s="17">
        <f>'Shoot C N Graph'!E12</f>
        <v>2.8397619999999999</v>
      </c>
      <c r="F12" s="18">
        <f t="shared" si="2"/>
        <v>2.2405722179999997E-3</v>
      </c>
      <c r="G12" s="19">
        <f>'root shoot biomass'!C13</f>
        <v>2.18E-2</v>
      </c>
      <c r="H12" s="17">
        <f>'Root C N Graph'!C12</f>
        <v>40.131122028699998</v>
      </c>
      <c r="I12" s="19">
        <f t="shared" si="3"/>
        <v>8.7485846022566007E-3</v>
      </c>
      <c r="J12" s="17">
        <f>'Root C N Graph'!E12</f>
        <v>2.741803</v>
      </c>
      <c r="K12" s="18">
        <f t="shared" si="4"/>
        <v>5.9771305399999993E-4</v>
      </c>
      <c r="L12" s="19">
        <f t="shared" si="5"/>
        <v>4.16585719871174E-2</v>
      </c>
      <c r="M12" s="18">
        <f t="shared" si="6"/>
        <v>2.8382852719999996E-3</v>
      </c>
      <c r="N12" s="75">
        <f t="shared" si="7"/>
        <v>2838.2852719999996</v>
      </c>
      <c r="P12" s="76"/>
      <c r="S12" s="22">
        <f t="shared" si="0"/>
        <v>0.78941050785257361</v>
      </c>
      <c r="T12" s="22">
        <f>(M12/14*1000)/('root shoot biomass'!C13)</f>
        <v>9.2997551507208378</v>
      </c>
      <c r="U12" s="73">
        <f>'Shoot C N Graph'!F12-3.21</f>
        <v>-6.9919049223024592</v>
      </c>
      <c r="V12" s="73">
        <f>'Root C N Graph'!F12-3.21</f>
        <v>-5.8393062907275448</v>
      </c>
      <c r="W12" s="73">
        <f t="shared" si="8"/>
        <v>-12.831211213030004</v>
      </c>
      <c r="X12" s="22">
        <f t="shared" si="9"/>
        <v>7.6839908771660956E-2</v>
      </c>
      <c r="Y12" s="33">
        <f t="shared" si="10"/>
        <v>0.93934176859321772</v>
      </c>
      <c r="Z12" s="73">
        <f>('[3]Root C N Graph'!F12+'[3]Shoot C N Graph'!F12)-3.21</f>
        <v>3.9226440103401741</v>
      </c>
      <c r="AA12" s="22">
        <f t="shared" si="11"/>
        <v>-0.27839664905031147</v>
      </c>
      <c r="AB12" s="54">
        <f>(M12*Y12*1000)/'[3]root shoot biomass'!C13</f>
        <v>45.188473002924773</v>
      </c>
      <c r="AC12" s="54">
        <f>(M12*(1-Y12)*1000)/'[3]root shoot biomass'!F13</f>
        <v>1.9172089624436297</v>
      </c>
    </row>
    <row r="13" spans="1:29" x14ac:dyDescent="0.25">
      <c r="A13" s="83"/>
      <c r="B13" s="1">
        <f>'root shoot biomass'!F14</f>
        <v>0.1045</v>
      </c>
      <c r="C13" s="17">
        <f>'Shoot C N Graph'!C13</f>
        <v>41.755149787500002</v>
      </c>
      <c r="D13" s="19">
        <f t="shared" si="1"/>
        <v>4.3634131527937499E-2</v>
      </c>
      <c r="E13" s="17">
        <f>'Shoot C N Graph'!E13</f>
        <v>2.570173</v>
      </c>
      <c r="F13" s="18">
        <f t="shared" si="2"/>
        <v>2.6858307849999996E-3</v>
      </c>
      <c r="G13" s="19">
        <f>'root shoot biomass'!C14</f>
        <v>1.8200000000000001E-2</v>
      </c>
      <c r="H13" s="17">
        <f>'Root C N Graph'!C13</f>
        <v>37.746328480600006</v>
      </c>
      <c r="I13" s="19">
        <f t="shared" si="3"/>
        <v>6.8698317834692017E-3</v>
      </c>
      <c r="J13" s="17">
        <f>'Root C N Graph'!E13</f>
        <v>2.5692409999999999</v>
      </c>
      <c r="K13" s="18">
        <f t="shared" si="4"/>
        <v>4.6760186200000002E-4</v>
      </c>
      <c r="L13" s="19">
        <f t="shared" si="5"/>
        <v>5.0503963311406698E-2</v>
      </c>
      <c r="M13" s="18">
        <f t="shared" si="6"/>
        <v>3.1534326469999999E-3</v>
      </c>
      <c r="N13" s="75">
        <f t="shared" si="7"/>
        <v>3153.4326470000001</v>
      </c>
      <c r="O13" s="77">
        <f>AVERAGE(N8:N13)</f>
        <v>2901.1426433333331</v>
      </c>
      <c r="P13" s="76">
        <f>STDEV(N8:N13)/SQRT(6)</f>
        <v>104.0223892801406</v>
      </c>
      <c r="S13" s="22">
        <f t="shared" si="0"/>
        <v>0.85171655324718898</v>
      </c>
      <c r="T13" s="22">
        <f>(M13/14*1000)/('root shoot biomass'!C14)</f>
        <v>12.376109289638931</v>
      </c>
      <c r="U13" s="73">
        <f>'Shoot C N Graph'!F13-3.21</f>
        <v>-6.0167755140877315</v>
      </c>
      <c r="V13" s="73">
        <f>'Root C N Graph'!F13-3.21</f>
        <v>-4.6601105845941397</v>
      </c>
      <c r="W13" s="73">
        <f t="shared" si="8"/>
        <v>-10.676886098681871</v>
      </c>
      <c r="X13" s="22">
        <f t="shared" si="9"/>
        <v>9.0444328632906121E-2</v>
      </c>
      <c r="Y13" s="33">
        <f t="shared" si="10"/>
        <v>0.92296706815602514</v>
      </c>
      <c r="Z13" s="73">
        <f>('[3]Root C N Graph'!F13+'[3]Shoot C N Graph'!F13)-3.21</f>
        <v>3.0652745778914747</v>
      </c>
      <c r="AA13" s="22">
        <f t="shared" si="11"/>
        <v>-0.22140729130711867</v>
      </c>
      <c r="AB13" s="54">
        <f>(M13*Y13*1000)/'[3]root shoot biomass'!C14</f>
        <v>35.580861672727181</v>
      </c>
      <c r="AC13" s="54">
        <f>(M13*(1-Y13)*1000)/'[3]root shoot biomass'!F14</f>
        <v>2.0243180180909688</v>
      </c>
    </row>
    <row r="16" spans="1:29" x14ac:dyDescent="0.25">
      <c r="R16" s="54" t="s">
        <v>0</v>
      </c>
      <c r="S16" s="22">
        <f>AVERAGE(S2:S7)</f>
        <v>0.83410129753083428</v>
      </c>
      <c r="T16" s="22">
        <f t="shared" ref="T16:AC16" si="12">AVERAGE(T2:T7)</f>
        <v>11.974914172659515</v>
      </c>
      <c r="U16" s="22">
        <f t="shared" si="12"/>
        <v>-6.2587750874895027</v>
      </c>
      <c r="V16" s="22">
        <f t="shared" si="12"/>
        <v>-4.4760603613582406</v>
      </c>
      <c r="W16" s="22">
        <f t="shared" si="12"/>
        <v>-10.734835448847745</v>
      </c>
      <c r="X16" s="74">
        <f t="shared" si="12"/>
        <v>0.11884764840875077</v>
      </c>
      <c r="Y16" s="22">
        <f t="shared" si="12"/>
        <v>0.90122323830013595</v>
      </c>
      <c r="Z16" s="22">
        <f t="shared" si="12"/>
        <v>2.6666647080198547</v>
      </c>
      <c r="AA16" s="22">
        <f t="shared" si="12"/>
        <v>-0.19713727714857909</v>
      </c>
      <c r="AB16" s="22">
        <f t="shared" si="12"/>
        <v>30.011233415680863</v>
      </c>
      <c r="AC16" s="74">
        <f t="shared" si="12"/>
        <v>2.1088370288002207</v>
      </c>
    </row>
    <row r="17" spans="18:29" x14ac:dyDescent="0.25">
      <c r="R17" s="54" t="s">
        <v>1</v>
      </c>
      <c r="S17" s="22">
        <f>AVERAGE(S8:S13)</f>
        <v>0.82959307073442246</v>
      </c>
      <c r="T17" s="22">
        <f t="shared" ref="T17:AC17" si="13">AVERAGE(T8:T13)</f>
        <v>11.857113774064937</v>
      </c>
      <c r="U17" s="22">
        <f t="shared" si="13"/>
        <v>-6.6578928868828697</v>
      </c>
      <c r="V17" s="22">
        <f t="shared" si="13"/>
        <v>-5.4577310451165575</v>
      </c>
      <c r="W17" s="22">
        <f t="shared" si="13"/>
        <v>-12.115623931999425</v>
      </c>
      <c r="X17" s="74">
        <f t="shared" si="13"/>
        <v>8.0010789451087486E-2</v>
      </c>
      <c r="Y17" s="22">
        <f t="shared" si="13"/>
        <v>0.93398791692476946</v>
      </c>
      <c r="Z17" s="22">
        <f t="shared" si="13"/>
        <v>3.2215234029148827</v>
      </c>
      <c r="AA17" s="22">
        <f t="shared" si="13"/>
        <v>-0.22967267723381543</v>
      </c>
      <c r="AB17" s="22">
        <f t="shared" si="13"/>
        <v>38.386895192568041</v>
      </c>
      <c r="AC17" s="74">
        <f t="shared" si="13"/>
        <v>1.7909033584332044</v>
      </c>
    </row>
    <row r="18" spans="18:29" x14ac:dyDescent="0.25">
      <c r="X18" s="54" t="s">
        <v>95</v>
      </c>
      <c r="AC18" s="54" t="s">
        <v>95</v>
      </c>
    </row>
    <row r="19" spans="18:29" x14ac:dyDescent="0.25">
      <c r="R19" s="54" t="s">
        <v>3</v>
      </c>
      <c r="S19" s="22">
        <f>STDEV(S2:S7)/SQRT(6)</f>
        <v>8.692509505348214E-3</v>
      </c>
      <c r="T19" s="22">
        <f t="shared" ref="T19:AC19" si="14">STDEV(T2:T7)/SQRT(6)</f>
        <v>0.6287661630572875</v>
      </c>
      <c r="U19" s="22">
        <f t="shared" si="14"/>
        <v>0.10207644254122782</v>
      </c>
      <c r="V19" s="22">
        <f t="shared" si="14"/>
        <v>0.29290647917559987</v>
      </c>
      <c r="W19" s="22">
        <f t="shared" si="14"/>
        <v>0.36499533883177648</v>
      </c>
      <c r="X19" s="22">
        <f t="shared" si="14"/>
        <v>1.6221523967441552E-2</v>
      </c>
      <c r="Y19" s="22">
        <f t="shared" si="14"/>
        <v>1.3423882255525588E-2</v>
      </c>
      <c r="Z19" s="22">
        <f t="shared" si="14"/>
        <v>0.14522538729404982</v>
      </c>
      <c r="AA19" s="22">
        <f t="shared" si="14"/>
        <v>9.8906122179421661E-3</v>
      </c>
      <c r="AB19" s="22">
        <f t="shared" si="14"/>
        <v>2.0599549317383574</v>
      </c>
      <c r="AC19" s="22">
        <f t="shared" si="14"/>
        <v>0.30380206012600386</v>
      </c>
    </row>
    <row r="20" spans="18:29" x14ac:dyDescent="0.25">
      <c r="S20" s="22">
        <f>STDEV(S8:S13)/SQRT(6)</f>
        <v>1.5538468631025256E-2</v>
      </c>
      <c r="T20" s="22">
        <f t="shared" ref="T20:AC20" si="15">STDEV(T8:T13)/SQRT(6)</f>
        <v>1.0975978926604917</v>
      </c>
      <c r="U20" s="22">
        <f t="shared" si="15"/>
        <v>0.20988370035477799</v>
      </c>
      <c r="V20" s="22">
        <f t="shared" si="15"/>
        <v>0.18992179498890274</v>
      </c>
      <c r="W20" s="22">
        <f t="shared" si="15"/>
        <v>0.36985944233153428</v>
      </c>
      <c r="X20" s="22">
        <f t="shared" si="15"/>
        <v>1.0208254762374878E-2</v>
      </c>
      <c r="Y20" s="22">
        <f t="shared" si="15"/>
        <v>8.368188688095116E-3</v>
      </c>
      <c r="Z20" s="22">
        <f t="shared" si="15"/>
        <v>0.20587810586753899</v>
      </c>
      <c r="AA20" s="22">
        <f t="shared" si="15"/>
        <v>1.3772452192393588E-2</v>
      </c>
      <c r="AB20" s="22">
        <f t="shared" si="15"/>
        <v>1.7915515909950115</v>
      </c>
      <c r="AC20" s="22">
        <f t="shared" si="15"/>
        <v>0.23374565680367979</v>
      </c>
    </row>
    <row r="23" spans="18:29" x14ac:dyDescent="0.25">
      <c r="X23" s="54" t="s">
        <v>96</v>
      </c>
    </row>
  </sheetData>
  <mergeCells count="2">
    <mergeCell ref="A2:A7"/>
    <mergeCell ref="A8: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4"/>
  <sheetViews>
    <sheetView zoomScale="50" zoomScaleNormal="50" workbookViewId="0">
      <selection activeCell="AU48" sqref="AU48"/>
    </sheetView>
  </sheetViews>
  <sheetFormatPr defaultRowHeight="15" x14ac:dyDescent="0.25"/>
  <sheetData>
    <row r="2" spans="3:8" x14ac:dyDescent="0.25">
      <c r="D2" t="s">
        <v>58</v>
      </c>
    </row>
    <row r="3" spans="3:8" x14ac:dyDescent="0.25">
      <c r="C3" s="2"/>
      <c r="D3" s="20" t="s">
        <v>9</v>
      </c>
      <c r="E3" s="20" t="s">
        <v>10</v>
      </c>
      <c r="F3" t="s">
        <v>55</v>
      </c>
    </row>
    <row r="4" spans="3:8" x14ac:dyDescent="0.25">
      <c r="C4" s="21" t="e">
        <f>#REF!</f>
        <v>#REF!</v>
      </c>
      <c r="D4" s="23">
        <f>'Root C N Graph'!S5</f>
        <v>-1.2660603613582406</v>
      </c>
      <c r="E4" s="23">
        <f>'Shoot C N Graph'!S5</f>
        <v>-3.0487750874895023</v>
      </c>
      <c r="F4" s="23">
        <f>'whole plant N15 ugN15'!G4</f>
        <v>-2.7477117868562027</v>
      </c>
      <c r="G4" s="23">
        <v>-1.76</v>
      </c>
      <c r="H4" s="23"/>
    </row>
    <row r="5" spans="3:8" x14ac:dyDescent="0.25">
      <c r="C5" s="21" t="e">
        <f>#REF!</f>
        <v>#REF!</v>
      </c>
      <c r="D5" s="23">
        <f>'Root C N Graph'!S6</f>
        <v>-2.2477310451165562</v>
      </c>
      <c r="E5" s="23">
        <f>'Shoot C N Graph'!S6</f>
        <v>-3.4478928868828693</v>
      </c>
      <c r="F5" s="23">
        <f>'whole plant N15 ugN15'!G5</f>
        <v>-3.237912291245014</v>
      </c>
      <c r="G5" s="23">
        <v>-1.76</v>
      </c>
      <c r="H5" s="23"/>
    </row>
    <row r="6" spans="3:8" x14ac:dyDescent="0.25">
      <c r="D6" s="23"/>
      <c r="E6" s="23"/>
      <c r="F6" s="23"/>
      <c r="G6" s="23"/>
    </row>
    <row r="7" spans="3:8" x14ac:dyDescent="0.25">
      <c r="C7" s="14" t="s">
        <v>3</v>
      </c>
      <c r="D7" s="23">
        <f>'Root C N Graph'!S11</f>
        <v>0.29290647917559903</v>
      </c>
      <c r="E7" s="23">
        <f>'Shoot C N Graph'!S11</f>
        <v>0.10207644254122784</v>
      </c>
      <c r="F7" s="23">
        <f>'whole plant N15 ugN15'!G7</f>
        <v>0.11568246210411844</v>
      </c>
      <c r="G7" s="23">
        <v>0.61</v>
      </c>
    </row>
    <row r="8" spans="3:8" x14ac:dyDescent="0.25">
      <c r="D8" s="23">
        <f>'Root C N Graph'!S12</f>
        <v>0.18992179498890335</v>
      </c>
      <c r="E8" s="23">
        <f>'Shoot C N Graph'!S12</f>
        <v>0.20988370035477763</v>
      </c>
      <c r="F8" s="23">
        <f>'whole plant N15 ugN15'!G8</f>
        <v>0.18567248583378251</v>
      </c>
      <c r="G8" s="23">
        <v>0.61</v>
      </c>
      <c r="H8" s="54"/>
    </row>
    <row r="10" spans="3:8" x14ac:dyDescent="0.25">
      <c r="D10" s="23"/>
      <c r="E10" s="23"/>
      <c r="F10" s="23"/>
    </row>
    <row r="11" spans="3:8" x14ac:dyDescent="0.25">
      <c r="E11" s="23"/>
    </row>
    <row r="12" spans="3:8" x14ac:dyDescent="0.25">
      <c r="E12" s="23"/>
    </row>
    <row r="13" spans="3:8" x14ac:dyDescent="0.25">
      <c r="E13" s="23"/>
      <c r="F13" s="23"/>
    </row>
    <row r="14" spans="3:8" x14ac:dyDescent="0.25">
      <c r="F14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root shoot length</vt:lpstr>
      <vt:lpstr>root shoot biomass</vt:lpstr>
      <vt:lpstr>root C N data</vt:lpstr>
      <vt:lpstr>shoot C N data</vt:lpstr>
      <vt:lpstr>Root C N Graph</vt:lpstr>
      <vt:lpstr>Shoot C N Graph</vt:lpstr>
      <vt:lpstr>whole plant N15 ugN15</vt:lpstr>
      <vt:lpstr>Total C N</vt:lpstr>
      <vt:lpstr>delN15 graph</vt:lpstr>
      <vt:lpstr>total N root shoot plant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Rico, Cyren</dc:creator>
  <cp:lastModifiedBy>Rico, Cyren</cp:lastModifiedBy>
  <cp:lastPrinted>2016-11-28T21:58:04Z</cp:lastPrinted>
  <dcterms:created xsi:type="dcterms:W3CDTF">2016-08-02T16:08:56Z</dcterms:created>
  <dcterms:modified xsi:type="dcterms:W3CDTF">2018-09-07T14:43:06Z</dcterms:modified>
</cp:coreProperties>
</file>