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8.xml" ContentType="application/vnd.openxmlformats-officedocument.themeOverrid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9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0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1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2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3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r5740\Desktop\N15\Data for N15\Data Repository CeO2xN\"/>
    </mc:Choice>
  </mc:AlternateContent>
  <bookViews>
    <workbookView xWindow="0" yWindow="0" windowWidth="20490" windowHeight="7620" tabRatio="772" activeTab="9"/>
  </bookViews>
  <sheets>
    <sheet name="root shoot length" sheetId="51" r:id="rId1"/>
    <sheet name="root shoot biomass" sheetId="50" r:id="rId2"/>
    <sheet name="root C N data" sheetId="44" r:id="rId3"/>
    <sheet name="shoot C N data" sheetId="20" r:id="rId4"/>
    <sheet name="Root C N Graph" sheetId="46" r:id="rId5"/>
    <sheet name="Shoot C N Graph" sheetId="36" r:id="rId6"/>
    <sheet name="whole plant delN15 ugn15" sheetId="48" r:id="rId7"/>
    <sheet name="Total C N" sheetId="47" r:id="rId8"/>
    <sheet name="delN15 graph" sheetId="49" r:id="rId9"/>
    <sheet name="total N root shoot plant" sheetId="5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97" i="52" l="1"/>
  <c r="AF97" i="52"/>
  <c r="AE97" i="52"/>
  <c r="F97" i="52"/>
  <c r="E97" i="52"/>
  <c r="D97" i="52"/>
  <c r="AG96" i="52"/>
  <c r="AF96" i="52"/>
  <c r="AE96" i="52"/>
  <c r="F96" i="52"/>
  <c r="E96" i="52"/>
  <c r="D96" i="52"/>
  <c r="AG94" i="52"/>
  <c r="AF94" i="52"/>
  <c r="AE94" i="52"/>
  <c r="F94" i="52"/>
  <c r="E94" i="52"/>
  <c r="D94" i="52"/>
  <c r="AG93" i="52"/>
  <c r="AF93" i="52"/>
  <c r="AE93" i="52"/>
  <c r="F93" i="52"/>
  <c r="E93" i="52"/>
  <c r="D93" i="52"/>
  <c r="L2" i="36" l="1"/>
  <c r="L3" i="36"/>
  <c r="L4" i="36"/>
  <c r="L5" i="36"/>
  <c r="L6" i="36"/>
  <c r="L7" i="36"/>
  <c r="L8" i="36"/>
  <c r="L9" i="36"/>
  <c r="L10" i="36"/>
  <c r="L11" i="36"/>
  <c r="L12" i="36"/>
  <c r="L13" i="36"/>
  <c r="L2" i="46"/>
  <c r="L3" i="46"/>
  <c r="L4" i="46"/>
  <c r="L5" i="46"/>
  <c r="L6" i="46"/>
  <c r="L7" i="46"/>
  <c r="L8" i="46"/>
  <c r="L9" i="46"/>
  <c r="L10" i="46"/>
  <c r="L11" i="46"/>
  <c r="L12" i="46"/>
  <c r="L13" i="46"/>
  <c r="L14" i="50"/>
  <c r="I14" i="50"/>
  <c r="H14" i="50"/>
  <c r="G14" i="50"/>
  <c r="E14" i="50"/>
  <c r="D14" i="50"/>
  <c r="L13" i="50"/>
  <c r="I13" i="50"/>
  <c r="L12" i="50"/>
  <c r="I12" i="50"/>
  <c r="L11" i="50"/>
  <c r="I11" i="50"/>
  <c r="L10" i="50"/>
  <c r="I10" i="50"/>
  <c r="L9" i="50"/>
  <c r="N14" i="50" s="1"/>
  <c r="I9" i="50"/>
  <c r="J14" i="50" s="1"/>
  <c r="L8" i="50"/>
  <c r="I8" i="50"/>
  <c r="H8" i="50"/>
  <c r="G8" i="50"/>
  <c r="E8" i="50"/>
  <c r="D8" i="50"/>
  <c r="L7" i="50"/>
  <c r="I7" i="50"/>
  <c r="L6" i="50"/>
  <c r="I6" i="50"/>
  <c r="L5" i="50"/>
  <c r="I5" i="50"/>
  <c r="L4" i="50"/>
  <c r="I4" i="50"/>
  <c r="L3" i="50"/>
  <c r="N8" i="50" s="1"/>
  <c r="I3" i="50"/>
  <c r="J8" i="50" s="1"/>
  <c r="J15" i="51"/>
  <c r="E15" i="51"/>
  <c r="M15" i="51" s="1"/>
  <c r="J14" i="51"/>
  <c r="E14" i="51"/>
  <c r="M14" i="51" s="1"/>
  <c r="J13" i="51"/>
  <c r="E13" i="51"/>
  <c r="M13" i="51" s="1"/>
  <c r="M12" i="51"/>
  <c r="J12" i="51"/>
  <c r="E12" i="51"/>
  <c r="J11" i="51"/>
  <c r="L15" i="51" s="1"/>
  <c r="E11" i="51"/>
  <c r="M11" i="51" s="1"/>
  <c r="J10" i="51"/>
  <c r="K15" i="51" s="1"/>
  <c r="E10" i="51"/>
  <c r="M10" i="51" s="1"/>
  <c r="J9" i="51"/>
  <c r="E9" i="51"/>
  <c r="M9" i="51" s="1"/>
  <c r="J8" i="51"/>
  <c r="E8" i="51"/>
  <c r="M8" i="51" s="1"/>
  <c r="J7" i="51"/>
  <c r="M7" i="51" s="1"/>
  <c r="E7" i="51"/>
  <c r="M6" i="51"/>
  <c r="J6" i="51"/>
  <c r="E6" i="51"/>
  <c r="J5" i="51"/>
  <c r="L9" i="51" s="1"/>
  <c r="E5" i="51"/>
  <c r="M5" i="51" s="1"/>
  <c r="J4" i="51"/>
  <c r="K9" i="51" s="1"/>
  <c r="E4" i="51"/>
  <c r="M4" i="51" s="1"/>
  <c r="K14" i="50" l="1"/>
  <c r="M8" i="50"/>
  <c r="M14" i="50"/>
  <c r="K8" i="50"/>
  <c r="O9" i="51"/>
  <c r="N9" i="51"/>
  <c r="O15" i="51"/>
  <c r="N15" i="51"/>
  <c r="G9" i="51"/>
  <c r="G15" i="51"/>
  <c r="F9" i="51"/>
  <c r="F15" i="51"/>
  <c r="U4" i="36" l="1"/>
  <c r="U4" i="46" l="1"/>
  <c r="G2" i="47" l="1"/>
  <c r="G3" i="47"/>
  <c r="G4" i="47"/>
  <c r="G5" i="47"/>
  <c r="G6" i="47"/>
  <c r="G7" i="47"/>
  <c r="G8" i="47"/>
  <c r="G9" i="47"/>
  <c r="G10" i="47"/>
  <c r="G11" i="47"/>
  <c r="G12" i="47"/>
  <c r="G13" i="47"/>
  <c r="B2" i="47"/>
  <c r="B3" i="47"/>
  <c r="B4" i="47"/>
  <c r="B5" i="47"/>
  <c r="B6" i="47"/>
  <c r="B7" i="47"/>
  <c r="B8" i="47"/>
  <c r="B9" i="47"/>
  <c r="B10" i="47"/>
  <c r="B11" i="47"/>
  <c r="B12" i="47"/>
  <c r="B13" i="47"/>
  <c r="C2" i="20" l="1"/>
  <c r="D2" i="20"/>
  <c r="E2" i="20"/>
  <c r="F2" i="20"/>
  <c r="G2" i="20"/>
  <c r="C3" i="20"/>
  <c r="D3" i="20"/>
  <c r="E3" i="20"/>
  <c r="F3" i="20"/>
  <c r="G3" i="20"/>
  <c r="C4" i="20"/>
  <c r="D4" i="20"/>
  <c r="E4" i="20"/>
  <c r="F4" i="20"/>
  <c r="G4" i="20"/>
  <c r="C5" i="20"/>
  <c r="D5" i="20"/>
  <c r="E5" i="20"/>
  <c r="F5" i="20"/>
  <c r="G5" i="20"/>
  <c r="C6" i="20"/>
  <c r="D6" i="20"/>
  <c r="E6" i="20"/>
  <c r="F6" i="20"/>
  <c r="G6" i="20"/>
  <c r="C7" i="20"/>
  <c r="D7" i="20"/>
  <c r="E7" i="20"/>
  <c r="F7" i="20"/>
  <c r="G7" i="20"/>
  <c r="C8" i="20"/>
  <c r="D8" i="20"/>
  <c r="E8" i="20"/>
  <c r="F8" i="20"/>
  <c r="G8" i="20"/>
  <c r="C9" i="20"/>
  <c r="D9" i="20"/>
  <c r="E9" i="20"/>
  <c r="F9" i="20"/>
  <c r="G9" i="20"/>
  <c r="C10" i="20"/>
  <c r="D10" i="20"/>
  <c r="E10" i="20"/>
  <c r="F10" i="20"/>
  <c r="G10" i="20"/>
  <c r="C11" i="20"/>
  <c r="D11" i="20"/>
  <c r="E11" i="20"/>
  <c r="F11" i="20"/>
  <c r="G11" i="20"/>
  <c r="C12" i="20"/>
  <c r="D12" i="20"/>
  <c r="E12" i="20"/>
  <c r="F12" i="20"/>
  <c r="G12" i="20"/>
  <c r="C13" i="20"/>
  <c r="D13" i="20"/>
  <c r="E13" i="20"/>
  <c r="F13" i="20"/>
  <c r="G13" i="20"/>
  <c r="C2" i="44"/>
  <c r="D2" i="44"/>
  <c r="E2" i="44"/>
  <c r="F2" i="44"/>
  <c r="G2" i="44"/>
  <c r="C3" i="44"/>
  <c r="D3" i="44"/>
  <c r="E3" i="44"/>
  <c r="F3" i="44"/>
  <c r="G3" i="44"/>
  <c r="C4" i="44"/>
  <c r="D4" i="44"/>
  <c r="E4" i="44"/>
  <c r="F4" i="44"/>
  <c r="G4" i="44"/>
  <c r="C5" i="44"/>
  <c r="D5" i="44"/>
  <c r="E5" i="44"/>
  <c r="F5" i="44"/>
  <c r="G5" i="44"/>
  <c r="C6" i="44"/>
  <c r="D6" i="44"/>
  <c r="E6" i="44"/>
  <c r="F6" i="44"/>
  <c r="G6" i="44"/>
  <c r="C7" i="44"/>
  <c r="D7" i="44"/>
  <c r="E7" i="44"/>
  <c r="F7" i="44"/>
  <c r="G7" i="44"/>
  <c r="C8" i="44"/>
  <c r="D8" i="44"/>
  <c r="E8" i="44"/>
  <c r="F8" i="44"/>
  <c r="G8" i="44"/>
  <c r="C9" i="44"/>
  <c r="D9" i="44"/>
  <c r="E9" i="44"/>
  <c r="F9" i="44"/>
  <c r="G9" i="44"/>
  <c r="C10" i="44"/>
  <c r="D10" i="44"/>
  <c r="E10" i="44"/>
  <c r="F10" i="44"/>
  <c r="G10" i="44"/>
  <c r="C11" i="44"/>
  <c r="D11" i="44"/>
  <c r="E11" i="44"/>
  <c r="F11" i="44"/>
  <c r="G11" i="44"/>
  <c r="C12" i="44"/>
  <c r="D12" i="44"/>
  <c r="E12" i="44"/>
  <c r="F12" i="44"/>
  <c r="G12" i="44"/>
  <c r="C13" i="44"/>
  <c r="D13" i="44"/>
  <c r="E13" i="44"/>
  <c r="F13" i="44"/>
  <c r="G13" i="44"/>
  <c r="C5" i="49" l="1"/>
  <c r="C4" i="49"/>
  <c r="F11" i="36" l="1"/>
  <c r="J11" i="36" s="1"/>
  <c r="B13" i="48" l="1"/>
  <c r="B12" i="48"/>
  <c r="B11" i="48"/>
  <c r="B10" i="48"/>
  <c r="B9" i="48"/>
  <c r="B8" i="48"/>
  <c r="B7" i="48"/>
  <c r="B6" i="48"/>
  <c r="B5" i="48"/>
  <c r="B4" i="48"/>
  <c r="B3" i="48"/>
  <c r="B2" i="48"/>
  <c r="F9" i="36" l="1"/>
  <c r="J9" i="36" s="1"/>
  <c r="F10" i="36"/>
  <c r="J10" i="36" s="1"/>
  <c r="F12" i="36" l="1"/>
  <c r="J12" i="36" s="1"/>
  <c r="F13" i="36"/>
  <c r="J13" i="36" s="1"/>
  <c r="D2" i="46" l="1"/>
  <c r="E2" i="46"/>
  <c r="J2" i="47" s="1"/>
  <c r="K2" i="47" s="1"/>
  <c r="F2" i="46"/>
  <c r="J2" i="46" s="1"/>
  <c r="G2" i="46"/>
  <c r="D3" i="46"/>
  <c r="E3" i="46"/>
  <c r="F3" i="46"/>
  <c r="J3" i="46" s="1"/>
  <c r="G3" i="46"/>
  <c r="D4" i="46"/>
  <c r="E4" i="46"/>
  <c r="F4" i="46"/>
  <c r="J4" i="46" s="1"/>
  <c r="G4" i="46"/>
  <c r="D5" i="46"/>
  <c r="E5" i="46"/>
  <c r="J5" i="47" s="1"/>
  <c r="K5" i="47" s="1"/>
  <c r="F5" i="46"/>
  <c r="J5" i="46" s="1"/>
  <c r="G5" i="46"/>
  <c r="D6" i="46"/>
  <c r="E6" i="46"/>
  <c r="J6" i="47" s="1"/>
  <c r="K6" i="47" s="1"/>
  <c r="F6" i="46"/>
  <c r="J6" i="46" s="1"/>
  <c r="G6" i="46"/>
  <c r="D7" i="46"/>
  <c r="E7" i="46"/>
  <c r="F7" i="46"/>
  <c r="J7" i="46" s="1"/>
  <c r="G7" i="46"/>
  <c r="D8" i="46"/>
  <c r="E8" i="46"/>
  <c r="F8" i="46"/>
  <c r="J8" i="46" s="1"/>
  <c r="G8" i="46"/>
  <c r="D9" i="46"/>
  <c r="E9" i="46"/>
  <c r="J9" i="47" s="1"/>
  <c r="K9" i="47" s="1"/>
  <c r="F9" i="46"/>
  <c r="J9" i="46" s="1"/>
  <c r="G9" i="46"/>
  <c r="D10" i="46"/>
  <c r="E10" i="46"/>
  <c r="J10" i="47" s="1"/>
  <c r="K10" i="47" s="1"/>
  <c r="F10" i="46"/>
  <c r="J10" i="46" s="1"/>
  <c r="G10" i="46"/>
  <c r="D11" i="46"/>
  <c r="E11" i="46"/>
  <c r="F11" i="46"/>
  <c r="J11" i="46" s="1"/>
  <c r="G11" i="46"/>
  <c r="D12" i="46"/>
  <c r="E12" i="46"/>
  <c r="F12" i="46"/>
  <c r="J12" i="46" s="1"/>
  <c r="G12" i="46"/>
  <c r="D13" i="46"/>
  <c r="E13" i="46"/>
  <c r="J13" i="47" s="1"/>
  <c r="K13" i="47" s="1"/>
  <c r="F13" i="46"/>
  <c r="J13" i="46" s="1"/>
  <c r="G13" i="46"/>
  <c r="C3" i="46"/>
  <c r="C4" i="46"/>
  <c r="H4" i="47" s="1"/>
  <c r="I4" i="47" s="1"/>
  <c r="C5" i="46"/>
  <c r="H5" i="47" s="1"/>
  <c r="I5" i="47" s="1"/>
  <c r="C6" i="46"/>
  <c r="H6" i="47" s="1"/>
  <c r="I6" i="47" s="1"/>
  <c r="C7" i="46"/>
  <c r="H7" i="47" s="1"/>
  <c r="I7" i="47" s="1"/>
  <c r="C8" i="46"/>
  <c r="C9" i="46"/>
  <c r="H9" i="47" s="1"/>
  <c r="I9" i="47" s="1"/>
  <c r="C10" i="46"/>
  <c r="H10" i="47" s="1"/>
  <c r="I10" i="47" s="1"/>
  <c r="C11" i="46"/>
  <c r="H11" i="47" s="1"/>
  <c r="I11" i="47" s="1"/>
  <c r="C12" i="46"/>
  <c r="H12" i="47" s="1"/>
  <c r="I12" i="47" s="1"/>
  <c r="C13" i="46"/>
  <c r="H13" i="47" s="1"/>
  <c r="I13" i="47" s="1"/>
  <c r="C2" i="46"/>
  <c r="H2" i="47" s="1"/>
  <c r="I2" i="47" s="1"/>
  <c r="B13" i="46"/>
  <c r="O12" i="46"/>
  <c r="B12" i="46"/>
  <c r="O11" i="46"/>
  <c r="B11" i="46"/>
  <c r="B10" i="46"/>
  <c r="B9" i="46"/>
  <c r="B8" i="46"/>
  <c r="B7" i="46"/>
  <c r="B6" i="46"/>
  <c r="B5" i="46"/>
  <c r="T4" i="46"/>
  <c r="S4" i="46"/>
  <c r="R4" i="46"/>
  <c r="Q4" i="46"/>
  <c r="P4" i="46"/>
  <c r="B4" i="46"/>
  <c r="B3" i="46"/>
  <c r="B2" i="46"/>
  <c r="S11" i="46" l="1"/>
  <c r="D7" i="49" s="1"/>
  <c r="Q12" i="46"/>
  <c r="K13" i="46"/>
  <c r="H13" i="46" s="1"/>
  <c r="K10" i="46"/>
  <c r="H10" i="46" s="1"/>
  <c r="K9" i="46"/>
  <c r="H9" i="46" s="1"/>
  <c r="K6" i="46"/>
  <c r="H6" i="46" s="1"/>
  <c r="K5" i="46"/>
  <c r="H5" i="46" s="1"/>
  <c r="K2" i="46"/>
  <c r="H2" i="46" s="1"/>
  <c r="J12" i="47"/>
  <c r="K12" i="47" s="1"/>
  <c r="K12" i="46"/>
  <c r="H12" i="46" s="1"/>
  <c r="J11" i="47"/>
  <c r="K11" i="47" s="1"/>
  <c r="K11" i="46"/>
  <c r="H11" i="46" s="1"/>
  <c r="K8" i="46"/>
  <c r="J7" i="47"/>
  <c r="K7" i="47" s="1"/>
  <c r="K7" i="46"/>
  <c r="H7" i="46" s="1"/>
  <c r="J4" i="47"/>
  <c r="K4" i="47" s="1"/>
  <c r="K4" i="46"/>
  <c r="H4" i="46" s="1"/>
  <c r="J3" i="47"/>
  <c r="K3" i="47" s="1"/>
  <c r="K3" i="46"/>
  <c r="H3" i="46" s="1"/>
  <c r="Q11" i="46"/>
  <c r="Q6" i="46"/>
  <c r="S5" i="46"/>
  <c r="D4" i="49" s="1"/>
  <c r="R11" i="46"/>
  <c r="R12" i="46"/>
  <c r="T12" i="46"/>
  <c r="S6" i="46"/>
  <c r="D5" i="49" s="1"/>
  <c r="P6" i="46"/>
  <c r="H8" i="47"/>
  <c r="I8" i="47" s="1"/>
  <c r="R6" i="46"/>
  <c r="J8" i="47"/>
  <c r="K8" i="47" s="1"/>
  <c r="S12" i="46"/>
  <c r="D8" i="49" s="1"/>
  <c r="R5" i="46"/>
  <c r="T5" i="46"/>
  <c r="P5" i="46"/>
  <c r="H3" i="47"/>
  <c r="I3" i="47" s="1"/>
  <c r="T11" i="46"/>
  <c r="T6" i="46"/>
  <c r="P12" i="46"/>
  <c r="P11" i="46"/>
  <c r="Q5" i="46"/>
  <c r="H8" i="46" l="1"/>
  <c r="V6" i="46"/>
  <c r="V12" i="46"/>
  <c r="V5" i="46"/>
  <c r="V11" i="46"/>
  <c r="U11" i="46"/>
  <c r="U5" i="46"/>
  <c r="U12" i="46"/>
  <c r="U6" i="46"/>
  <c r="C3" i="36" l="1"/>
  <c r="D3" i="36"/>
  <c r="E3" i="36"/>
  <c r="F3" i="36"/>
  <c r="J3" i="36" s="1"/>
  <c r="G3" i="36"/>
  <c r="C4" i="36"/>
  <c r="D4" i="36"/>
  <c r="E4" i="36"/>
  <c r="F4" i="36"/>
  <c r="J4" i="36" s="1"/>
  <c r="G4" i="36"/>
  <c r="C5" i="36"/>
  <c r="C5" i="47" s="1"/>
  <c r="D5" i="47" s="1"/>
  <c r="D5" i="36"/>
  <c r="E5" i="36"/>
  <c r="F5" i="36"/>
  <c r="J5" i="36" s="1"/>
  <c r="G5" i="36"/>
  <c r="C6" i="36"/>
  <c r="D6" i="36"/>
  <c r="E6" i="36"/>
  <c r="F6" i="36"/>
  <c r="J6" i="36" s="1"/>
  <c r="G6" i="36"/>
  <c r="C7" i="36"/>
  <c r="D7" i="36"/>
  <c r="E7" i="36"/>
  <c r="F7" i="36"/>
  <c r="J7" i="36" s="1"/>
  <c r="G7" i="36"/>
  <c r="C8" i="36"/>
  <c r="C8" i="47" s="1"/>
  <c r="D8" i="47" s="1"/>
  <c r="D8" i="36"/>
  <c r="E8" i="36"/>
  <c r="F8" i="36"/>
  <c r="J8" i="36" s="1"/>
  <c r="G8" i="36"/>
  <c r="C9" i="36"/>
  <c r="D9" i="36"/>
  <c r="E9" i="36"/>
  <c r="G9" i="36"/>
  <c r="C10" i="36"/>
  <c r="D10" i="36"/>
  <c r="E10" i="36"/>
  <c r="K10" i="36" s="1"/>
  <c r="H10" i="36" s="1"/>
  <c r="G10" i="36"/>
  <c r="C11" i="36"/>
  <c r="D11" i="36"/>
  <c r="E11" i="36"/>
  <c r="K11" i="36" s="1"/>
  <c r="H11" i="36" s="1"/>
  <c r="G11" i="36"/>
  <c r="C12" i="36"/>
  <c r="D12" i="36"/>
  <c r="E12" i="36"/>
  <c r="K12" i="36" s="1"/>
  <c r="H12" i="36" s="1"/>
  <c r="G12" i="36"/>
  <c r="C13" i="36"/>
  <c r="D13" i="36"/>
  <c r="E13" i="36"/>
  <c r="K13" i="36" s="1"/>
  <c r="H13" i="36" s="1"/>
  <c r="G13" i="36"/>
  <c r="D2" i="36"/>
  <c r="E2" i="36"/>
  <c r="F2" i="36"/>
  <c r="J2" i="36" s="1"/>
  <c r="G2" i="36"/>
  <c r="C2" i="36"/>
  <c r="B3" i="36"/>
  <c r="B4" i="36"/>
  <c r="B5" i="36"/>
  <c r="B6" i="36"/>
  <c r="B7" i="36"/>
  <c r="B8" i="36"/>
  <c r="B9" i="36"/>
  <c r="B10" i="36"/>
  <c r="B11" i="36"/>
  <c r="B12" i="36"/>
  <c r="B13" i="36"/>
  <c r="B2" i="36"/>
  <c r="O12" i="36"/>
  <c r="O11" i="36"/>
  <c r="T4" i="36"/>
  <c r="S4" i="36"/>
  <c r="R4" i="36"/>
  <c r="Q4" i="36"/>
  <c r="P4" i="36"/>
  <c r="K2" i="36" l="1"/>
  <c r="H2" i="36" s="1"/>
  <c r="K8" i="36"/>
  <c r="H8" i="36" s="1"/>
  <c r="K4" i="36"/>
  <c r="H4" i="36" s="1"/>
  <c r="D4" i="48" s="1"/>
  <c r="D13" i="48"/>
  <c r="D12" i="48"/>
  <c r="D11" i="48"/>
  <c r="D10" i="48"/>
  <c r="K7" i="36"/>
  <c r="H7" i="36" s="1"/>
  <c r="K3" i="36"/>
  <c r="H3" i="36" s="1"/>
  <c r="K6" i="36"/>
  <c r="H6" i="36" s="1"/>
  <c r="E9" i="47"/>
  <c r="F9" i="47" s="1"/>
  <c r="K9" i="36"/>
  <c r="H9" i="36" s="1"/>
  <c r="K5" i="36"/>
  <c r="H5" i="36" s="1"/>
  <c r="E12" i="47"/>
  <c r="F12" i="47" s="1"/>
  <c r="C9" i="47"/>
  <c r="D9" i="47" s="1"/>
  <c r="C13" i="47"/>
  <c r="D13" i="47" s="1"/>
  <c r="E11" i="47"/>
  <c r="F11" i="47" s="1"/>
  <c r="E10" i="47"/>
  <c r="F10" i="47" s="1"/>
  <c r="L8" i="47"/>
  <c r="C12" i="47"/>
  <c r="D12" i="47" s="1"/>
  <c r="E13" i="47"/>
  <c r="F13" i="47" s="1"/>
  <c r="C11" i="47"/>
  <c r="D11" i="47" s="1"/>
  <c r="C10" i="47"/>
  <c r="D10" i="47" s="1"/>
  <c r="E8" i="47"/>
  <c r="F8" i="47" s="1"/>
  <c r="E7" i="47"/>
  <c r="F7" i="47" s="1"/>
  <c r="E6" i="47"/>
  <c r="F6" i="47" s="1"/>
  <c r="C4" i="47"/>
  <c r="D4" i="47" s="1"/>
  <c r="C7" i="47"/>
  <c r="D7" i="47" s="1"/>
  <c r="E5" i="47"/>
  <c r="F5" i="47" s="1"/>
  <c r="C5" i="48" s="1"/>
  <c r="C3" i="47"/>
  <c r="D3" i="47" s="1"/>
  <c r="C2" i="47"/>
  <c r="D2" i="47" s="1"/>
  <c r="L5" i="47"/>
  <c r="E3" i="47"/>
  <c r="F3" i="47" s="1"/>
  <c r="C3" i="48" s="1"/>
  <c r="E2" i="47"/>
  <c r="F2" i="47" s="1"/>
  <c r="C6" i="47"/>
  <c r="D6" i="47" s="1"/>
  <c r="E4" i="47"/>
  <c r="F4" i="47" s="1"/>
  <c r="S11" i="36"/>
  <c r="R6" i="36"/>
  <c r="S5" i="36"/>
  <c r="P6" i="36"/>
  <c r="R12" i="36"/>
  <c r="Q11" i="36"/>
  <c r="T11" i="36"/>
  <c r="S6" i="36"/>
  <c r="T6" i="36"/>
  <c r="Q12" i="36"/>
  <c r="P11" i="36"/>
  <c r="Q6" i="36"/>
  <c r="R11" i="36"/>
  <c r="P5" i="36"/>
  <c r="T5" i="36"/>
  <c r="S12" i="36"/>
  <c r="Q5" i="36"/>
  <c r="P12" i="36"/>
  <c r="T12" i="36"/>
  <c r="R5" i="36"/>
  <c r="D2" i="48" l="1"/>
  <c r="C9" i="48"/>
  <c r="V5" i="36"/>
  <c r="D8" i="48"/>
  <c r="V12" i="36"/>
  <c r="V11" i="36"/>
  <c r="V6" i="36"/>
  <c r="M9" i="47"/>
  <c r="N9" i="47" s="1"/>
  <c r="D3" i="48"/>
  <c r="D6" i="48"/>
  <c r="U12" i="36"/>
  <c r="D7" i="48"/>
  <c r="U11" i="36"/>
  <c r="D5" i="48"/>
  <c r="U6" i="36"/>
  <c r="D9" i="48"/>
  <c r="U5" i="36"/>
  <c r="E8" i="49"/>
  <c r="E4" i="49"/>
  <c r="E7" i="49"/>
  <c r="E5" i="49"/>
  <c r="M8" i="47"/>
  <c r="N8" i="47" s="1"/>
  <c r="L10" i="47"/>
  <c r="M13" i="47"/>
  <c r="N13" i="47" s="1"/>
  <c r="C13" i="48"/>
  <c r="L9" i="47"/>
  <c r="C10" i="48"/>
  <c r="M10" i="47"/>
  <c r="N10" i="47" s="1"/>
  <c r="L11" i="47"/>
  <c r="C8" i="48"/>
  <c r="C12" i="48"/>
  <c r="M12" i="47"/>
  <c r="N12" i="47" s="1"/>
  <c r="L12" i="47"/>
  <c r="C11" i="48"/>
  <c r="M11" i="47"/>
  <c r="N11" i="47" s="1"/>
  <c r="L13" i="47"/>
  <c r="M4" i="47"/>
  <c r="N4" i="47" s="1"/>
  <c r="M2" i="47"/>
  <c r="N2" i="47" s="1"/>
  <c r="C2" i="48"/>
  <c r="M7" i="47"/>
  <c r="N7" i="47" s="1"/>
  <c r="L2" i="47"/>
  <c r="C7" i="48"/>
  <c r="M5" i="47"/>
  <c r="N5" i="47" s="1"/>
  <c r="L7" i="47"/>
  <c r="L4" i="47"/>
  <c r="M6" i="47"/>
  <c r="N6" i="47" s="1"/>
  <c r="C6" i="48"/>
  <c r="L6" i="47"/>
  <c r="M3" i="47"/>
  <c r="N3" i="47" s="1"/>
  <c r="C4" i="48"/>
  <c r="L3" i="47"/>
  <c r="H5" i="48" l="1"/>
  <c r="H8" i="48"/>
  <c r="H7" i="48"/>
  <c r="H4" i="48"/>
  <c r="G5" i="48"/>
  <c r="F5" i="49" s="1"/>
  <c r="G8" i="48"/>
  <c r="F8" i="49" s="1"/>
  <c r="G7" i="48"/>
  <c r="F7" i="49" s="1"/>
  <c r="G4" i="48"/>
  <c r="F4" i="49" s="1"/>
</calcChain>
</file>

<file path=xl/sharedStrings.xml><?xml version="1.0" encoding="utf-8"?>
<sst xmlns="http://schemas.openxmlformats.org/spreadsheetml/2006/main" count="195" uniqueCount="90">
  <si>
    <t>N(-)/Ce-0/S2-Ce-0</t>
  </si>
  <si>
    <t>N(-)/Ce-500/S2-Ce-0</t>
  </si>
  <si>
    <t>Mean</t>
  </si>
  <si>
    <t>SE</t>
  </si>
  <si>
    <t>%C</t>
  </si>
  <si>
    <t>δ13C</t>
  </si>
  <si>
    <t>%N</t>
  </si>
  <si>
    <t>δ15N</t>
  </si>
  <si>
    <t>C/N</t>
  </si>
  <si>
    <t>Root</t>
  </si>
  <si>
    <t>Shoot</t>
  </si>
  <si>
    <t>NT (P ≤ 0.0088); NT*CE (P ≤ 0.0005)</t>
  </si>
  <si>
    <t>Control</t>
  </si>
  <si>
    <t>500 ppm</t>
  </si>
  <si>
    <t>HPWHS11</t>
  </si>
  <si>
    <t>HPWHS12</t>
  </si>
  <si>
    <t>HPWHS13</t>
  </si>
  <si>
    <t>HPWHS14</t>
  </si>
  <si>
    <t>HPWHS15</t>
  </si>
  <si>
    <t>HPWHS16</t>
  </si>
  <si>
    <t>HPWHR11</t>
  </si>
  <si>
    <t>HPWHR12</t>
  </si>
  <si>
    <t>HPWHR13</t>
  </si>
  <si>
    <t>HPWHR14</t>
  </si>
  <si>
    <t>HPWHR15</t>
  </si>
  <si>
    <t>HPWHR16</t>
  </si>
  <si>
    <t>HPWHS21</t>
  </si>
  <si>
    <t>HPWHS22</t>
  </si>
  <si>
    <t>HPWHS23</t>
  </si>
  <si>
    <t>HPWHS24</t>
  </si>
  <si>
    <t>HPWHS25</t>
  </si>
  <si>
    <t>HPWHS26</t>
  </si>
  <si>
    <t>HPWHR21</t>
  </si>
  <si>
    <t>HPWHR22</t>
  </si>
  <si>
    <t>HPWHR23</t>
  </si>
  <si>
    <t>HPWHR24</t>
  </si>
  <si>
    <t>HPWHR25</t>
  </si>
  <si>
    <t>HPWHR26</t>
  </si>
  <si>
    <t>Shoot Weigt (g)</t>
  </si>
  <si>
    <t>Shoot %C</t>
  </si>
  <si>
    <t>Total Shoot C</t>
  </si>
  <si>
    <t>Shoot %N</t>
  </si>
  <si>
    <t>Total Shoot N</t>
  </si>
  <si>
    <t>Root Weight (g)</t>
  </si>
  <si>
    <t>Root %C</t>
  </si>
  <si>
    <t>Total Root C</t>
  </si>
  <si>
    <t>Root %N</t>
  </si>
  <si>
    <t>Total Root N</t>
  </si>
  <si>
    <t>Ce Control</t>
  </si>
  <si>
    <t>Ce Treated</t>
  </si>
  <si>
    <t>plant N15</t>
  </si>
  <si>
    <t>Total Plant C</t>
  </si>
  <si>
    <t>Total Plant N</t>
  </si>
  <si>
    <t>Whole plant</t>
  </si>
  <si>
    <t>Ce-0</t>
  </si>
  <si>
    <t>Ce-500</t>
  </si>
  <si>
    <t>N15</t>
  </si>
  <si>
    <t>Rsamp</t>
  </si>
  <si>
    <t>ug/g N15</t>
  </si>
  <si>
    <t>Root biomass (g)</t>
  </si>
  <si>
    <t>ug N15</t>
  </si>
  <si>
    <t>[N15]</t>
  </si>
  <si>
    <t>Root and shoot lengths of wheat exposed to CeO2 NPs for days in hydroponics</t>
  </si>
  <si>
    <t>Root length (cm)</t>
  </si>
  <si>
    <t>Shoot length (cm)</t>
  </si>
  <si>
    <t>Root/Shoot ratio</t>
  </si>
  <si>
    <t>Treatment</t>
  </si>
  <si>
    <t>Replicates</t>
  </si>
  <si>
    <t>Rep Mean</t>
  </si>
  <si>
    <t>R1</t>
  </si>
  <si>
    <t>R2</t>
  </si>
  <si>
    <t>R3</t>
  </si>
  <si>
    <t>R4</t>
  </si>
  <si>
    <t>R5</t>
  </si>
  <si>
    <t>R6</t>
  </si>
  <si>
    <t>Treated</t>
  </si>
  <si>
    <t xml:space="preserve">(500 PPM </t>
  </si>
  <si>
    <t>CeO2 NPs)</t>
  </si>
  <si>
    <t>Root and shoot lengths of wheat exposed to CeO2 NPs for 10 days in hydroponics</t>
  </si>
  <si>
    <t>Shoot biomass (g)</t>
  </si>
  <si>
    <t>Total biomass</t>
  </si>
  <si>
    <t>plant ug N15</t>
  </si>
  <si>
    <t>wheat</t>
  </si>
  <si>
    <t>total root N</t>
  </si>
  <si>
    <t>barley</t>
  </si>
  <si>
    <r>
      <t>NH4NO</t>
    </r>
    <r>
      <rPr>
        <b/>
        <vertAlign val="subscript"/>
        <sz val="11"/>
        <color theme="1"/>
        <rFont val="Calibri"/>
        <family val="2"/>
        <scheme val="minor"/>
      </rPr>
      <t>3</t>
    </r>
  </si>
  <si>
    <t>NH4+</t>
  </si>
  <si>
    <t>NO3-</t>
  </si>
  <si>
    <t>total shoot N</t>
  </si>
  <si>
    <t>total plant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</si>
</sst>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0.000000"/>
    <numFmt numFmtId="166" formatCode="0.00000"/>
    <numFmt numFmtId="167" formatCode="0.0000"/>
    <numFmt numFmtId="168" formatCode="0.0000000"/>
    <numFmt numFmtId="169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0" xfId="0" applyFont="1"/>
    <xf numFmtId="167" fontId="0" fillId="0" borderId="0" xfId="0" applyNumberFormat="1"/>
    <xf numFmtId="166" fontId="0" fillId="0" borderId="0" xfId="0" applyNumberFormat="1"/>
    <xf numFmtId="0" fontId="0" fillId="0" borderId="1" xfId="0" applyBorder="1" applyAlignment="1">
      <alignment horizontal="center"/>
    </xf>
    <xf numFmtId="164" fontId="0" fillId="4" borderId="0" xfId="0" applyNumberFormat="1" applyFill="1"/>
    <xf numFmtId="164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5" borderId="0" xfId="0" applyFill="1"/>
    <xf numFmtId="0" fontId="0" fillId="6" borderId="0" xfId="0" applyFill="1" applyAlignment="1">
      <alignment horizontal="center"/>
    </xf>
    <xf numFmtId="0" fontId="0" fillId="6" borderId="0" xfId="0" applyFill="1"/>
    <xf numFmtId="0" fontId="0" fillId="7" borderId="0" xfId="0" applyFill="1" applyAlignment="1">
      <alignment horizontal="center"/>
    </xf>
    <xf numFmtId="0" fontId="0" fillId="7" borderId="0" xfId="0" applyFill="1"/>
    <xf numFmtId="164" fontId="0" fillId="8" borderId="0" xfId="0" applyNumberFormat="1" applyFill="1"/>
    <xf numFmtId="0" fontId="0" fillId="5" borderId="0" xfId="0" applyFill="1" applyAlignment="1">
      <alignment horizontal="center"/>
    </xf>
    <xf numFmtId="169" fontId="0" fillId="6" borderId="0" xfId="0" applyNumberFormat="1" applyFill="1" applyAlignment="1">
      <alignment horizontal="right"/>
    </xf>
    <xf numFmtId="0" fontId="0" fillId="6" borderId="0" xfId="0" applyFill="1" applyAlignment="1">
      <alignment horizontal="right"/>
    </xf>
    <xf numFmtId="169" fontId="0" fillId="7" borderId="0" xfId="0" applyNumberFormat="1" applyFill="1" applyAlignment="1">
      <alignment horizontal="right"/>
    </xf>
    <xf numFmtId="0" fontId="0" fillId="7" borderId="0" xfId="0" applyFill="1" applyAlignment="1">
      <alignment horizontal="right"/>
    </xf>
    <xf numFmtId="2" fontId="1" fillId="6" borderId="0" xfId="0" applyNumberFormat="1" applyFont="1" applyFill="1" applyAlignment="1">
      <alignment horizontal="right"/>
    </xf>
    <xf numFmtId="2" fontId="1" fillId="7" borderId="0" xfId="0" applyNumberFormat="1" applyFont="1" applyFill="1" applyAlignment="1">
      <alignment horizontal="right"/>
    </xf>
    <xf numFmtId="164" fontId="1" fillId="8" borderId="0" xfId="0" applyNumberFormat="1" applyFont="1" applyFill="1"/>
    <xf numFmtId="164" fontId="1" fillId="8" borderId="0" xfId="0" applyNumberFormat="1" applyFont="1" applyFill="1" applyAlignment="1">
      <alignment horizontal="center"/>
    </xf>
    <xf numFmtId="2" fontId="0" fillId="6" borderId="0" xfId="0" applyNumberFormat="1" applyFill="1" applyAlignment="1">
      <alignment horizontal="right"/>
    </xf>
    <xf numFmtId="2" fontId="0" fillId="7" borderId="0" xfId="0" applyNumberFormat="1" applyFill="1" applyAlignment="1">
      <alignment horizontal="right"/>
    </xf>
    <xf numFmtId="167" fontId="0" fillId="6" borderId="0" xfId="0" applyNumberFormat="1" applyFill="1"/>
    <xf numFmtId="167" fontId="0" fillId="7" borderId="0" xfId="0" applyNumberFormat="1" applyFill="1"/>
    <xf numFmtId="164" fontId="0" fillId="7" borderId="0" xfId="0" applyNumberFormat="1" applyFill="1"/>
    <xf numFmtId="0" fontId="0" fillId="4" borderId="0" xfId="0" applyFill="1"/>
    <xf numFmtId="167" fontId="1" fillId="6" borderId="0" xfId="0" applyNumberFormat="1" applyFont="1" applyFill="1"/>
    <xf numFmtId="167" fontId="1" fillId="6" borderId="0" xfId="0" applyNumberFormat="1" applyFont="1" applyFill="1" applyAlignment="1">
      <alignment horizontal="center"/>
    </xf>
    <xf numFmtId="164" fontId="1" fillId="7" borderId="0" xfId="0" applyNumberFormat="1" applyFont="1" applyFill="1"/>
    <xf numFmtId="164" fontId="1" fillId="7" borderId="0" xfId="0" applyNumberFormat="1" applyFont="1" applyFill="1" applyAlignment="1">
      <alignment horizontal="center"/>
    </xf>
    <xf numFmtId="164" fontId="1" fillId="4" borderId="0" xfId="0" applyNumberFormat="1" applyFont="1" applyFill="1"/>
    <xf numFmtId="164" fontId="1" fillId="4" borderId="0" xfId="0" applyNumberFormat="1" applyFont="1" applyFill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" fontId="0" fillId="0" borderId="1" xfId="0" applyNumberFormat="1" applyBorder="1"/>
    <xf numFmtId="1" fontId="0" fillId="0" borderId="0" xfId="0" applyNumberFormat="1"/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868850442452931"/>
          <c:y val="2.5428331875182269E-2"/>
          <c:w val="0.83557199724094045"/>
          <c:h val="0.8831900322980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'Root C N Graph'!$R$4</c:f>
              <c:strCache>
                <c:ptCount val="1"/>
                <c:pt idx="0">
                  <c:v>%N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7FD-440D-A110-FB628C9E274A}"/>
              </c:ext>
            </c:extLst>
          </c:dPt>
          <c:errBars>
            <c:errBarType val="both"/>
            <c:errValType val="cust"/>
            <c:noEndCap val="0"/>
            <c:plus>
              <c:numRef>
                <c:f>'Root C N Graph'!$R$11:$R$14</c:f>
                <c:numCache>
                  <c:formatCode>General</c:formatCode>
                  <c:ptCount val="4"/>
                  <c:pt idx="0">
                    <c:v>0.21786621205889847</c:v>
                  </c:pt>
                  <c:pt idx="1">
                    <c:v>4.8515307460334417E-2</c:v>
                  </c:pt>
                </c:numCache>
              </c:numRef>
            </c:plus>
            <c:minus>
              <c:numRef>
                <c:f>'Root C N Graph'!$R$11:$R$14</c:f>
                <c:numCache>
                  <c:formatCode>General</c:formatCode>
                  <c:ptCount val="4"/>
                  <c:pt idx="0">
                    <c:v>0.21786621205889847</c:v>
                  </c:pt>
                  <c:pt idx="1">
                    <c:v>4.8515307460334417E-2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'Root C N Graph'!$R$5:$R$6</c:f>
              <c:numCache>
                <c:formatCode>0.00</c:formatCode>
                <c:ptCount val="2"/>
                <c:pt idx="0">
                  <c:v>3.3761780293500259</c:v>
                </c:pt>
                <c:pt idx="1">
                  <c:v>2.9263501779166661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6-45D5-A87C-BACD7F16C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4514776"/>
        <c:axId val="2765947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41.025090006163303</c:v>
                      </c:pt>
                      <c:pt idx="1">
                        <c:v>36.846379341733332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4F6-45D5-A87C-BACD7F16C09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-26.519870850932335</c:v>
                      </c:pt>
                      <c:pt idx="1">
                        <c:v>-26.456140314463202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4F6-45D5-A87C-BACD7F16C09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-3.1164424294047257</c:v>
                      </c:pt>
                      <c:pt idx="1">
                        <c:v>-2.6293550930707146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4F6-45D5-A87C-BACD7F16C09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12.429863960288792</c:v>
                      </c:pt>
                      <c:pt idx="1">
                        <c:v>12.600795025492198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4F6-45D5-A87C-BACD7F16C09E}"/>
                  </c:ext>
                </c:extLst>
              </c15:ser>
            </c15:filteredBarSeries>
          </c:ext>
        </c:extLst>
      </c:barChart>
      <c:catAx>
        <c:axId val="27451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594760"/>
        <c:crosses val="autoZero"/>
        <c:auto val="1"/>
        <c:lblAlgn val="ctr"/>
        <c:lblOffset val="100"/>
        <c:noMultiLvlLbl val="0"/>
      </c:catAx>
      <c:valAx>
        <c:axId val="276594760"/>
        <c:scaling>
          <c:orientation val="minMax"/>
          <c:max val="4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Nitrogen concentration (%)</a:t>
                </a:r>
              </a:p>
            </c:rich>
          </c:tx>
          <c:layout>
            <c:manualLayout>
              <c:xMode val="edge"/>
              <c:yMode val="edge"/>
              <c:x val="3.4398549266146539E-3"/>
              <c:y val="7.78099934561557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45147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06122913841974"/>
          <c:y val="2.5428331875182269E-2"/>
          <c:w val="0.84693877086158031"/>
          <c:h val="0.8855915267228764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'Shoot C N Graph'!$Q$4</c:f>
              <c:strCache>
                <c:ptCount val="1"/>
                <c:pt idx="0">
                  <c:v>δ13C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526-4F47-B0E5-C1D3BEF2D5C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26-4F47-B0E5-C1D3BEF2D5CA}"/>
                </c:ext>
              </c:extLst>
            </c:dLbl>
            <c:dLbl>
              <c:idx val="1"/>
              <c:layout>
                <c:manualLayout>
                  <c:x val="0"/>
                  <c:y val="-1.60020339243119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26-4F47-B0E5-C1D3BEF2D5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'Shoot C N Graph'!$Q$11:$Q$14</c:f>
                <c:numCache>
                  <c:formatCode>General</c:formatCode>
                  <c:ptCount val="4"/>
                  <c:pt idx="0">
                    <c:v>0.1678228076294534</c:v>
                  </c:pt>
                  <c:pt idx="1">
                    <c:v>0.31777978009734753</c:v>
                  </c:pt>
                </c:numCache>
              </c:numRef>
            </c:plus>
            <c:minus>
              <c:numRef>
                <c:f>'Shoot C N Graph'!$Q$11:$Q$14</c:f>
                <c:numCache>
                  <c:formatCode>General</c:formatCode>
                  <c:ptCount val="4"/>
                  <c:pt idx="0">
                    <c:v>0.1678228076294534</c:v>
                  </c:pt>
                  <c:pt idx="1">
                    <c:v>0.31777978009734753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'Shoot C N Graph'!$Q$5:$Q$6</c:f>
              <c:numCache>
                <c:formatCode>0.00</c:formatCode>
                <c:ptCount val="2"/>
                <c:pt idx="0">
                  <c:v>-26.781886885754943</c:v>
                </c:pt>
                <c:pt idx="1">
                  <c:v>-27.607646004534256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8-4EF7-B60A-FEA8D7680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08200"/>
        <c:axId val="2758593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'Shoot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'Shoot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40.948835977850003</c:v>
                      </c:pt>
                      <c:pt idx="1">
                        <c:v>40.075154887316664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328-4EF7-B60A-FEA8D7680DD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2.3145818509166665</c:v>
                      </c:pt>
                      <c:pt idx="1">
                        <c:v>2.7507689469999996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328-4EF7-B60A-FEA8D7680DD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-3.0504653697650421</c:v>
                      </c:pt>
                      <c:pt idx="1">
                        <c:v>-2.9976166993437912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328-4EF7-B60A-FEA8D7680DD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17.913741238044654</c:v>
                      </c:pt>
                      <c:pt idx="1">
                        <c:v>14.800820209334608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328-4EF7-B60A-FEA8D7680DDC}"/>
                  </c:ext>
                </c:extLst>
              </c15:ser>
            </c15:filteredBarSeries>
          </c:ext>
        </c:extLst>
      </c:barChart>
      <c:catAx>
        <c:axId val="27660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5859328"/>
        <c:crosses val="autoZero"/>
        <c:auto val="1"/>
        <c:lblAlgn val="ctr"/>
        <c:lblOffset val="100"/>
        <c:noMultiLvlLbl val="0"/>
      </c:catAx>
      <c:valAx>
        <c:axId val="275859328"/>
        <c:scaling>
          <c:orientation val="minMax"/>
          <c:max val="-20"/>
          <c:min val="-3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13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C/</a:t>
                </a: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12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 (‰)</a:t>
                </a:r>
              </a:p>
            </c:rich>
          </c:tx>
          <c:layout>
            <c:manualLayout>
              <c:xMode val="edge"/>
              <c:yMode val="edge"/>
              <c:x val="2.2830191103195615E-3"/>
              <c:y val="0.37183736324994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82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630305410515424"/>
          <c:y val="2.5428331875182269E-2"/>
          <c:w val="0.84369694589484567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'delN15 graph'!$D$3</c:f>
              <c:strCache>
                <c:ptCount val="1"/>
                <c:pt idx="0">
                  <c:v>Root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'delN15 graph'!$D$7:$D$8</c:f>
                <c:numCache>
                  <c:formatCode>General</c:formatCode>
                  <c:ptCount val="2"/>
                  <c:pt idx="0">
                    <c:v>0.47346305705261266</c:v>
                  </c:pt>
                  <c:pt idx="1">
                    <c:v>0.36672190906942448</c:v>
                  </c:pt>
                </c:numCache>
              </c:numRef>
            </c:plus>
            <c:minus>
              <c:numRef>
                <c:f>'delN15 graph'!$D$7:$D$8</c:f>
                <c:numCache>
                  <c:formatCode>General</c:formatCode>
                  <c:ptCount val="2"/>
                  <c:pt idx="0">
                    <c:v>0.47346305705261266</c:v>
                  </c:pt>
                  <c:pt idx="1">
                    <c:v>0.36672190906942448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'delN15 graph'!$C$4:$C$5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'delN15 graph'!$D$4:$D$5</c:f>
              <c:numCache>
                <c:formatCode>0.0000</c:formatCode>
                <c:ptCount val="2"/>
                <c:pt idx="0">
                  <c:v>-3.1164424294047257</c:v>
                </c:pt>
                <c:pt idx="1">
                  <c:v>-2.6293550930707146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F09-4A2F-A770-E5118627079A}"/>
            </c:ext>
          </c:extLst>
        </c:ser>
        <c:ser>
          <c:idx val="1"/>
          <c:order val="1"/>
          <c:tx>
            <c:strRef>
              <c:f>'delN15 graph'!$E$3</c:f>
              <c:strCache>
                <c:ptCount val="1"/>
                <c:pt idx="0">
                  <c:v>Shoot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'delN15 graph'!$E$7:$E$8</c:f>
                <c:numCache>
                  <c:formatCode>General</c:formatCode>
                  <c:ptCount val="2"/>
                  <c:pt idx="0">
                    <c:v>0.4636077051248646</c:v>
                  </c:pt>
                  <c:pt idx="1">
                    <c:v>0.31251316828538273</c:v>
                  </c:pt>
                </c:numCache>
              </c:numRef>
            </c:plus>
            <c:minus>
              <c:numRef>
                <c:f>'delN15 graph'!$E$7:$E$8</c:f>
                <c:numCache>
                  <c:formatCode>General</c:formatCode>
                  <c:ptCount val="2"/>
                  <c:pt idx="0">
                    <c:v>0.4636077051248646</c:v>
                  </c:pt>
                  <c:pt idx="1">
                    <c:v>0.31251316828538273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'delN15 graph'!$C$4:$C$5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'delN15 graph'!$E$4:$E$5</c:f>
              <c:numCache>
                <c:formatCode>0.0000</c:formatCode>
                <c:ptCount val="2"/>
                <c:pt idx="0">
                  <c:v>-3.0504653697650421</c:v>
                </c:pt>
                <c:pt idx="1">
                  <c:v>-2.9976166993437912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3F09-4A2F-A770-E51186270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6605432"/>
        <c:axId val="27663727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'delN15 graph'!$F$3</c15:sqref>
                        </c15:formulaRef>
                      </c:ext>
                    </c:extLst>
                    <c:strCache>
                      <c:ptCount val="1"/>
                      <c:pt idx="0">
                        <c:v>Whole plant</c:v>
                      </c:pt>
                    </c:strCache>
                  </c:strRef>
                </c:tx>
                <c:spPr>
                  <a:solidFill>
                    <a:srgbClr val="FFC000">
                      <a:lumMod val="75000"/>
                    </a:srgb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'delN15 graph'!$F$7:$F$8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0.43173399563303083</c:v>
                        </c:pt>
                        <c:pt idx="1">
                          <c:v>0.31806350133296957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'delN15 graph'!$F$7:$F$8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0.43173399563303083</c:v>
                        </c:pt>
                        <c:pt idx="1">
                          <c:v>0.31806350133296957</c:v>
                        </c:pt>
                      </c:numCache>
                    </c:numRef>
                  </c:minus>
                  <c:spPr>
                    <a:noFill/>
                    <a:ln w="63500" cap="sq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uri="{02D57815-91ED-43cb-92C2-25804820EDAC}">
                        <c15:formulaRef>
                          <c15:sqref>'delN15 graph'!$C$4:$C$5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'delN15 graph'!$F$4:$F$5</c15:sqref>
                        </c15:formulaRef>
                      </c:ext>
                    </c:extLst>
                    <c:numCache>
                      <c:formatCode>0.0000</c:formatCode>
                      <c:ptCount val="2"/>
                      <c:pt idx="0">
                        <c:v>-3.074035828333189</c:v>
                      </c:pt>
                      <c:pt idx="1">
                        <c:v>-2.9385105332838126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F09-4A2F-A770-E5118627079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'delN15 graph'!$G$3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ysClr val="windowText" lastClr="0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6382-4632-A3DA-48771D57EC43}"/>
              </c:ext>
            </c:extLst>
          </c:dPt>
          <c:dPt>
            <c:idx val="1"/>
            <c:marker>
              <c:symbol val="circle"/>
              <c:size val="10"/>
              <c:spPr>
                <a:solidFill>
                  <a:sysClr val="windowText" lastClr="0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382-4632-A3DA-48771D57EC43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'delN15 graph'!$G$7:$G$8</c:f>
                <c:numCache>
                  <c:formatCode>General</c:formatCode>
                  <c:ptCount val="2"/>
                  <c:pt idx="0">
                    <c:v>0.61</c:v>
                  </c:pt>
                  <c:pt idx="1">
                    <c:v>0.61</c:v>
                  </c:pt>
                </c:numCache>
              </c:numRef>
            </c:plus>
            <c:minus>
              <c:numRef>
                <c:f>'delN15 graph'!$G$7:$G$8</c:f>
                <c:numCache>
                  <c:formatCode>General</c:formatCode>
                  <c:ptCount val="2"/>
                  <c:pt idx="0">
                    <c:v>0.61</c:v>
                  </c:pt>
                  <c:pt idx="1">
                    <c:v>0.61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'delN15 graph'!$C$4:$C$5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'delN15 graph'!$G$4:$G$5</c:f>
              <c:numCache>
                <c:formatCode>0.00000</c:formatCode>
                <c:ptCount val="2"/>
                <c:pt idx="0">
                  <c:v>-1.76</c:v>
                </c:pt>
                <c:pt idx="1">
                  <c:v>-1.76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82-4632-A3DA-48771D57E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605432"/>
        <c:axId val="276637272"/>
      </c:line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8"/>
          <c:min val="-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l-GR" sz="40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δ</a:t>
                </a:r>
                <a:r>
                  <a:rPr lang="en-US" sz="4000" b="1" i="0" u="none" strike="noStrike" baseline="30000">
                    <a:effectLst/>
                  </a:rPr>
                  <a:t>15</a:t>
                </a:r>
                <a:r>
                  <a:rPr lang="en-US" sz="4000" b="1" i="0" u="none" strike="noStrike" baseline="0">
                    <a:effectLst/>
                  </a:rPr>
                  <a:t>N </a:t>
                </a:r>
                <a:r>
                  <a:rPr lang="en-US" sz="40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(‰)</a:t>
                </a:r>
              </a:p>
            </c:rich>
          </c:tx>
          <c:layout>
            <c:manualLayout>
              <c:xMode val="edge"/>
              <c:yMode val="edge"/>
              <c:x val="2.001402153877169E-5"/>
              <c:y val="0.388281386701662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4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630305410515424"/>
          <c:y val="2.5428331875182269E-2"/>
          <c:w val="0.84369694589484567"/>
          <c:h val="0.8786589125107933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'delN15 graph'!$F$3</c:f>
              <c:strCache>
                <c:ptCount val="1"/>
                <c:pt idx="0">
                  <c:v>Whole plant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'delN15 graph'!$F$7:$F$8</c:f>
                <c:numCache>
                  <c:formatCode>General</c:formatCode>
                  <c:ptCount val="2"/>
                  <c:pt idx="0">
                    <c:v>0.43173399563303083</c:v>
                  </c:pt>
                  <c:pt idx="1">
                    <c:v>0.31806350133296957</c:v>
                  </c:pt>
                </c:numCache>
                <c:extLst xmlns:c15="http://schemas.microsoft.com/office/drawing/2012/chart"/>
              </c:numRef>
            </c:plus>
            <c:minus>
              <c:numRef>
                <c:f>'delN15 graph'!$F$7:$F$8</c:f>
                <c:numCache>
                  <c:formatCode>General</c:formatCode>
                  <c:ptCount val="2"/>
                  <c:pt idx="0">
                    <c:v>0.43173399563303083</c:v>
                  </c:pt>
                  <c:pt idx="1">
                    <c:v>0.31806350133296957</c:v>
                  </c:pt>
                </c:numCache>
                <c:extLst xmlns:c15="http://schemas.microsoft.com/office/drawing/2012/chart"/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'delN15 graph'!$C$4:$C$5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'delN15 graph'!$F$4:$F$5</c:f>
              <c:numCache>
                <c:formatCode>0.0000</c:formatCode>
                <c:ptCount val="2"/>
                <c:pt idx="0">
                  <c:v>-3.074035828333189</c:v>
                </c:pt>
                <c:pt idx="1">
                  <c:v>-2.9385105332838126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71C1-44AC-BD77-421831E32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6605432"/>
        <c:axId val="276637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'delN15 graph'!$D$3</c15:sqref>
                        </c15:formulaRef>
                      </c:ext>
                    </c:extLst>
                    <c:strCache>
                      <c:ptCount val="1"/>
                      <c:pt idx="0">
                        <c:v>Root</c:v>
                      </c:pt>
                    </c:strCache>
                  </c:strRef>
                </c:tx>
                <c:spPr>
                  <a:solidFill>
                    <a:srgbClr val="FFC000">
                      <a:lumMod val="40000"/>
                      <a:lumOff val="60000"/>
                    </a:srgb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'delN15 graph'!$D$7:$D$8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0.47346305705261266</c:v>
                        </c:pt>
                        <c:pt idx="1">
                          <c:v>0.36672190906942448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'delN15 graph'!$D$7:$D$8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0.47346305705261266</c:v>
                        </c:pt>
                        <c:pt idx="1">
                          <c:v>0.36672190906942448</c:v>
                        </c:pt>
                      </c:numCache>
                    </c:numRef>
                  </c:minus>
                  <c:spPr>
                    <a:noFill/>
                    <a:ln w="63500" cap="sq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uri="{02D57815-91ED-43cb-92C2-25804820EDAC}">
                        <c15:formulaRef>
                          <c15:sqref>'delN15 graph'!$C$4:$C$5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'delN15 graph'!$D$4:$D$5</c15:sqref>
                        </c15:formulaRef>
                      </c:ext>
                    </c:extLst>
                    <c:numCache>
                      <c:formatCode>0.0000</c:formatCode>
                      <c:ptCount val="2"/>
                      <c:pt idx="0">
                        <c:v>-3.1164424294047257</c:v>
                      </c:pt>
                      <c:pt idx="1">
                        <c:v>-2.6293550930707146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1C1-44AC-BD77-421831E32B7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'delN15 graph'!$E$3</c15:sqref>
                        </c15:formulaRef>
                      </c:ext>
                    </c:extLst>
                    <c:strCache>
                      <c:ptCount val="1"/>
                      <c:pt idx="0">
                        <c:v>Shoot</c:v>
                      </c:pt>
                    </c:strCache>
                  </c:strRef>
                </c:tx>
                <c:spPr>
                  <a:solidFill>
                    <a:srgbClr val="FFC000">
                      <a:lumMod val="50000"/>
                    </a:srgb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'delN15 graph'!$E$7:$E$8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0.4636077051248646</c:v>
                        </c:pt>
                        <c:pt idx="1">
                          <c:v>0.31251316828538273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'delN15 graph'!$E$7:$E$8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0.4636077051248646</c:v>
                        </c:pt>
                        <c:pt idx="1">
                          <c:v>0.31251316828538273</c:v>
                        </c:pt>
                      </c:numCache>
                    </c:numRef>
                  </c:minus>
                  <c:spPr>
                    <a:noFill/>
                    <a:ln w="63500" cap="sq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'delN15 graph'!$C$4:$C$5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'delN15 graph'!$E$4:$E$5</c15:sqref>
                        </c15:formulaRef>
                      </c:ext>
                    </c:extLst>
                    <c:numCache>
                      <c:formatCode>0.0000</c:formatCode>
                      <c:ptCount val="2"/>
                      <c:pt idx="0">
                        <c:v>-3.0504653697650421</c:v>
                      </c:pt>
                      <c:pt idx="1">
                        <c:v>-2.9976166993437912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1C1-44AC-BD77-421831E32B7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'delN15 graph'!$G$3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ysClr val="windowText" lastClr="0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1C1-44AC-BD77-421831E32B7E}"/>
              </c:ext>
            </c:extLst>
          </c:dPt>
          <c:dPt>
            <c:idx val="1"/>
            <c:marker>
              <c:symbol val="circle"/>
              <c:size val="10"/>
              <c:spPr>
                <a:solidFill>
                  <a:sysClr val="windowText" lastClr="0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1C1-44AC-BD77-421831E32B7E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'delN15 graph'!$G$7:$G$8</c:f>
                <c:numCache>
                  <c:formatCode>General</c:formatCode>
                  <c:ptCount val="2"/>
                  <c:pt idx="0">
                    <c:v>0.61</c:v>
                  </c:pt>
                  <c:pt idx="1">
                    <c:v>0.61</c:v>
                  </c:pt>
                </c:numCache>
              </c:numRef>
            </c:plus>
            <c:minus>
              <c:numRef>
                <c:f>'delN15 graph'!$G$7:$G$8</c:f>
                <c:numCache>
                  <c:formatCode>General</c:formatCode>
                  <c:ptCount val="2"/>
                  <c:pt idx="0">
                    <c:v>0.61</c:v>
                  </c:pt>
                  <c:pt idx="1">
                    <c:v>0.61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'delN15 graph'!$C$4:$C$5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'delN15 graph'!$G$4:$G$5</c:f>
              <c:numCache>
                <c:formatCode>0.00000</c:formatCode>
                <c:ptCount val="2"/>
                <c:pt idx="0">
                  <c:v>-1.76</c:v>
                </c:pt>
                <c:pt idx="1">
                  <c:v>-1.76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C1-44AC-BD77-421831E32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605432"/>
        <c:axId val="276637272"/>
      </c:line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8"/>
          <c:min val="-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l-GR" sz="40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δ</a:t>
                </a:r>
                <a:r>
                  <a:rPr lang="en-US" sz="4000" b="1" i="0" u="none" strike="noStrike" baseline="30000">
                    <a:effectLst/>
                  </a:rPr>
                  <a:t>15</a:t>
                </a:r>
                <a:r>
                  <a:rPr lang="en-US" sz="4000" b="1" i="0" u="none" strike="noStrike" baseline="0">
                    <a:effectLst/>
                  </a:rPr>
                  <a:t>N </a:t>
                </a:r>
                <a:r>
                  <a:rPr lang="en-US" sz="40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(‰)</a:t>
                </a:r>
              </a:p>
            </c:rich>
          </c:tx>
          <c:layout>
            <c:manualLayout>
              <c:xMode val="edge"/>
              <c:yMode val="edge"/>
              <c:x val="2.001402153877169E-5"/>
              <c:y val="0.388281386701662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4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'[4]total N root shoot plant'!$D$3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5-4D8F-8E54-B806B2AAC6D2}"/>
                </c:ext>
              </c:extLst>
            </c:dLbl>
            <c:dLbl>
              <c:idx val="1"/>
              <c:layout>
                <c:manualLayout>
                  <c:x val="0"/>
                  <c:y val="-4.66321243523316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EF5-4D8F-8E54-B806B2AAC6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plant'!$D$7:$D$8</c:f>
                <c:numCache>
                  <c:formatCode>General</c:formatCode>
                  <c:ptCount val="2"/>
                  <c:pt idx="0">
                    <c:v>77</c:v>
                  </c:pt>
                  <c:pt idx="1">
                    <c:v>98</c:v>
                  </c:pt>
                </c:numCache>
              </c:numRef>
            </c:plus>
            <c:minus>
              <c:numRef>
                <c:f>'[4]total N root shoot plant'!$D$7:$D$8</c:f>
                <c:numCache>
                  <c:formatCode>General</c:formatCode>
                  <c:ptCount val="2"/>
                  <c:pt idx="0">
                    <c:v>77</c:v>
                  </c:pt>
                  <c:pt idx="1">
                    <c:v>98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plant'!$C$4:$C$5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plant'!$D$4:$D$5</c:f>
              <c:numCache>
                <c:formatCode>General</c:formatCode>
                <c:ptCount val="2"/>
                <c:pt idx="0">
                  <c:v>1001</c:v>
                </c:pt>
                <c:pt idx="1">
                  <c:v>563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EF5-4D8F-8E54-B806B2AAC6D2}"/>
            </c:ext>
          </c:extLst>
        </c:ser>
        <c:ser>
          <c:idx val="1"/>
          <c:order val="1"/>
          <c:tx>
            <c:strRef>
              <c:f>'[4]total N root shoot plant'!$E$3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'[4]total N root shoot plant'!$E$7:$E$8</c:f>
                <c:numCache>
                  <c:formatCode>General</c:formatCode>
                  <c:ptCount val="2"/>
                  <c:pt idx="0">
                    <c:v>30</c:v>
                  </c:pt>
                  <c:pt idx="1">
                    <c:v>45</c:v>
                  </c:pt>
                </c:numCache>
              </c:numRef>
            </c:plus>
            <c:minus>
              <c:numRef>
                <c:f>'[4]total N root shoot plant'!$E$7:$E$8</c:f>
                <c:numCache>
                  <c:formatCode>General</c:formatCode>
                  <c:ptCount val="2"/>
                  <c:pt idx="0">
                    <c:v>30</c:v>
                  </c:pt>
                  <c:pt idx="1">
                    <c:v>45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plant'!$C$4:$C$5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plant'!$E$4:$E$5</c:f>
              <c:numCache>
                <c:formatCode>General</c:formatCode>
                <c:ptCount val="2"/>
                <c:pt idx="0">
                  <c:v>424</c:v>
                </c:pt>
                <c:pt idx="1">
                  <c:v>495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DEF5-4D8F-8E54-B806B2AAC6D2}"/>
            </c:ext>
          </c:extLst>
        </c:ser>
        <c:ser>
          <c:idx val="2"/>
          <c:order val="2"/>
          <c:tx>
            <c:strRef>
              <c:f>'[4]total N root shoot plant'!$F$3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'[4]total N root shoot plant'!$F$7:$F$8</c:f>
                <c:numCache>
                  <c:formatCode>General</c:formatCode>
                  <c:ptCount val="2"/>
                  <c:pt idx="0">
                    <c:v>45</c:v>
                  </c:pt>
                  <c:pt idx="1">
                    <c:v>34</c:v>
                  </c:pt>
                </c:numCache>
              </c:numRef>
            </c:plus>
            <c:minus>
              <c:numRef>
                <c:f>'[4]total N root shoot plant'!$F$7:$F$8</c:f>
                <c:numCache>
                  <c:formatCode>General</c:formatCode>
                  <c:ptCount val="2"/>
                  <c:pt idx="0">
                    <c:v>45</c:v>
                  </c:pt>
                  <c:pt idx="1">
                    <c:v>34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plant'!$C$4:$C$5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plant'!$F$4:$F$5</c:f>
              <c:numCache>
                <c:formatCode>General</c:formatCode>
                <c:ptCount val="2"/>
                <c:pt idx="0">
                  <c:v>1493</c:v>
                </c:pt>
                <c:pt idx="1">
                  <c:v>1469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F5-4D8F-8E54-B806B2AAC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Root N (µg)</a:t>
                </a:r>
              </a:p>
            </c:rich>
          </c:tx>
          <c:layout>
            <c:manualLayout>
              <c:xMode val="edge"/>
              <c:yMode val="edge"/>
              <c:x val="1.0835388927167007E-3"/>
              <c:y val="0.22336268431198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499401500057545"/>
          <c:y val="1.4866168434178096E-3"/>
          <c:w val="0.83359818129183083"/>
          <c:h val="9.9438315127673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'[4]total N root shoot plant'!$AE$3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59-4D97-B222-56081B09C622}"/>
                </c:ext>
              </c:extLst>
            </c:dLbl>
            <c:dLbl>
              <c:idx val="1"/>
              <c:layout>
                <c:manualLayout>
                  <c:x val="0"/>
                  <c:y val="-1.90044265213642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759-4D97-B222-56081B09C6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plant'!$AE$7:$AE$8</c:f>
                <c:numCache>
                  <c:formatCode>General</c:formatCode>
                  <c:ptCount val="2"/>
                  <c:pt idx="0">
                    <c:v>96</c:v>
                  </c:pt>
                  <c:pt idx="1">
                    <c:v>41</c:v>
                  </c:pt>
                </c:numCache>
              </c:numRef>
            </c:plus>
            <c:minus>
              <c:numRef>
                <c:f>'[4]total N root shoot plant'!$AE$7:$AE$8</c:f>
                <c:numCache>
                  <c:formatCode>General</c:formatCode>
                  <c:ptCount val="2"/>
                  <c:pt idx="0">
                    <c:v>96</c:v>
                  </c:pt>
                  <c:pt idx="1">
                    <c:v>41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plant'!$AD$4:$AD$5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plant'!$AE$4:$AE$5</c:f>
              <c:numCache>
                <c:formatCode>General</c:formatCode>
                <c:ptCount val="2"/>
                <c:pt idx="0">
                  <c:v>851</c:v>
                </c:pt>
                <c:pt idx="1">
                  <c:v>980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759-4D97-B222-56081B09C622}"/>
            </c:ext>
          </c:extLst>
        </c:ser>
        <c:ser>
          <c:idx val="1"/>
          <c:order val="1"/>
          <c:tx>
            <c:strRef>
              <c:f>'[4]total N root shoot plant'!$AF$3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59-4D97-B222-56081B09C62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759-4D97-B222-56081B09C6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plant'!$AF$7:$AF$8</c:f>
                <c:numCache>
                  <c:formatCode>General</c:formatCode>
                  <c:ptCount val="2"/>
                  <c:pt idx="0">
                    <c:v>20</c:v>
                  </c:pt>
                  <c:pt idx="1">
                    <c:v>13</c:v>
                  </c:pt>
                </c:numCache>
              </c:numRef>
            </c:plus>
            <c:minus>
              <c:numRef>
                <c:f>'[4]total N root shoot plant'!$AF$7:$AF$8</c:f>
                <c:numCache>
                  <c:formatCode>General</c:formatCode>
                  <c:ptCount val="2"/>
                  <c:pt idx="0">
                    <c:v>20</c:v>
                  </c:pt>
                  <c:pt idx="1">
                    <c:v>13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plant'!$AD$4:$AD$5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plant'!$AF$4:$AF$5</c:f>
              <c:numCache>
                <c:formatCode>General</c:formatCode>
                <c:ptCount val="2"/>
                <c:pt idx="0">
                  <c:v>240</c:v>
                </c:pt>
                <c:pt idx="1">
                  <c:v>299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8759-4D97-B222-56081B09C622}"/>
            </c:ext>
          </c:extLst>
        </c:ser>
        <c:ser>
          <c:idx val="2"/>
          <c:order val="2"/>
          <c:tx>
            <c:strRef>
              <c:f>'[4]total N root shoot plant'!$AG$3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'[4]total N root shoot plant'!$AG$7:$AG$8</c:f>
                <c:numCache>
                  <c:formatCode>General</c:formatCode>
                  <c:ptCount val="2"/>
                  <c:pt idx="0">
                    <c:v>31</c:v>
                  </c:pt>
                  <c:pt idx="1">
                    <c:v>45</c:v>
                  </c:pt>
                </c:numCache>
              </c:numRef>
            </c:plus>
            <c:minus>
              <c:numRef>
                <c:f>'[4]total N root shoot plant'!$AG$7:$AG$8</c:f>
                <c:numCache>
                  <c:formatCode>General</c:formatCode>
                  <c:ptCount val="2"/>
                  <c:pt idx="0">
                    <c:v>31</c:v>
                  </c:pt>
                  <c:pt idx="1">
                    <c:v>45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plant'!$AD$4:$AD$5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plant'!$AG$4:$AG$5</c:f>
              <c:numCache>
                <c:formatCode>General</c:formatCode>
                <c:ptCount val="2"/>
                <c:pt idx="0">
                  <c:v>1138</c:v>
                </c:pt>
                <c:pt idx="1">
                  <c:v>1149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59-4D97-B222-56081B09C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Root N (µg)</a:t>
                </a:r>
              </a:p>
            </c:rich>
          </c:tx>
          <c:layout>
            <c:manualLayout>
              <c:xMode val="edge"/>
              <c:yMode val="edge"/>
              <c:x val="1.0835388927167007E-3"/>
              <c:y val="0.22336268431198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499401500057545"/>
          <c:y val="1.4866168434178096E-3"/>
          <c:w val="0.83359818129183083"/>
          <c:h val="9.9438315127673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'[4]total N root shoot plant'!$D$47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51-48F6-A699-212A2E44BEA6}"/>
                </c:ext>
              </c:extLst>
            </c:dLbl>
            <c:dLbl>
              <c:idx val="1"/>
              <c:layout>
                <c:manualLayout>
                  <c:x val="0"/>
                  <c:y val="-9.15667823302093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51-48F6-A699-212A2E44BE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plant'!$D$51:$D$52</c:f>
                <c:numCache>
                  <c:formatCode>General</c:formatCode>
                  <c:ptCount val="2"/>
                  <c:pt idx="0">
                    <c:v>115</c:v>
                  </c:pt>
                  <c:pt idx="1">
                    <c:v>391</c:v>
                  </c:pt>
                </c:numCache>
              </c:numRef>
            </c:plus>
            <c:minus>
              <c:numRef>
                <c:f>'[4]total N root shoot plant'!$D$51:$D$52</c:f>
                <c:numCache>
                  <c:formatCode>General</c:formatCode>
                  <c:ptCount val="2"/>
                  <c:pt idx="0">
                    <c:v>115</c:v>
                  </c:pt>
                  <c:pt idx="1">
                    <c:v>391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plant'!$C$48:$C$49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plant'!$D$48:$D$49</c:f>
              <c:numCache>
                <c:formatCode>General</c:formatCode>
                <c:ptCount val="2"/>
                <c:pt idx="0">
                  <c:v>3055</c:v>
                </c:pt>
                <c:pt idx="1">
                  <c:v>2155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6151-48F6-A699-212A2E44BEA6}"/>
            </c:ext>
          </c:extLst>
        </c:ser>
        <c:ser>
          <c:idx val="1"/>
          <c:order val="1"/>
          <c:tx>
            <c:strRef>
              <c:f>'[4]total N root shoot plant'!$E$47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51-48F6-A699-212A2E44BEA6}"/>
                </c:ext>
              </c:extLst>
            </c:dLbl>
            <c:dLbl>
              <c:idx val="1"/>
              <c:layout>
                <c:manualLayout>
                  <c:x val="-8.4332628385502469E-17"/>
                  <c:y val="-1.90044265213642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51-48F6-A699-212A2E44BE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plant'!$E$51:$E$52</c:f>
                <c:numCache>
                  <c:formatCode>General</c:formatCode>
                  <c:ptCount val="2"/>
                  <c:pt idx="0">
                    <c:v>81</c:v>
                  </c:pt>
                  <c:pt idx="1">
                    <c:v>97</c:v>
                  </c:pt>
                </c:numCache>
              </c:numRef>
            </c:plus>
            <c:minus>
              <c:numRef>
                <c:f>'[4]total N root shoot plant'!$E$51:$E$52</c:f>
                <c:numCache>
                  <c:formatCode>General</c:formatCode>
                  <c:ptCount val="2"/>
                  <c:pt idx="0">
                    <c:v>81</c:v>
                  </c:pt>
                  <c:pt idx="1">
                    <c:v>97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plant'!$C$48:$C$49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plant'!$E$48:$E$49</c:f>
              <c:numCache>
                <c:formatCode>General</c:formatCode>
                <c:ptCount val="2"/>
                <c:pt idx="0">
                  <c:v>2129</c:v>
                </c:pt>
                <c:pt idx="1">
                  <c:v>2407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6151-48F6-A699-212A2E44BEA6}"/>
            </c:ext>
          </c:extLst>
        </c:ser>
        <c:ser>
          <c:idx val="2"/>
          <c:order val="2"/>
          <c:tx>
            <c:strRef>
              <c:f>'[4]total N root shoot plant'!$F$47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51-48F6-A699-212A2E44BEA6}"/>
                </c:ext>
              </c:extLst>
            </c:dLbl>
            <c:dLbl>
              <c:idx val="1"/>
              <c:layout>
                <c:manualLayout>
                  <c:x val="0"/>
                  <c:y val="-1.90044265213641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151-48F6-A699-212A2E44BE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plant'!$F$51:$F$52</c:f>
                <c:numCache>
                  <c:formatCode>General</c:formatCode>
                  <c:ptCount val="2"/>
                  <c:pt idx="0">
                    <c:v>53</c:v>
                  </c:pt>
                  <c:pt idx="1">
                    <c:v>75</c:v>
                  </c:pt>
                </c:numCache>
              </c:numRef>
            </c:plus>
            <c:minus>
              <c:numRef>
                <c:f>'[4]total N root shoot plant'!$F$51:$F$52</c:f>
                <c:numCache>
                  <c:formatCode>General</c:formatCode>
                  <c:ptCount val="2"/>
                  <c:pt idx="0">
                    <c:v>53</c:v>
                  </c:pt>
                  <c:pt idx="1">
                    <c:v>75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plant'!$C$48:$C$49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plant'!$F$48:$F$49</c:f>
              <c:numCache>
                <c:formatCode>General</c:formatCode>
                <c:ptCount val="2"/>
                <c:pt idx="0">
                  <c:v>3115</c:v>
                </c:pt>
                <c:pt idx="1">
                  <c:v>2924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51-48F6-A699-212A2E44BE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4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Shoot N (µg)</a:t>
                </a:r>
              </a:p>
            </c:rich>
          </c:tx>
          <c:layout>
            <c:manualLayout>
              <c:xMode val="edge"/>
              <c:yMode val="edge"/>
              <c:x val="1.0835388927167007E-3"/>
              <c:y val="0.211268958343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8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499401500057545"/>
          <c:y val="1.4866168434178096E-3"/>
          <c:w val="0.83359818129183083"/>
          <c:h val="9.9438315127673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'[4]total N root shoot plant'!$AE$47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C0-4226-898D-121046F1F523}"/>
                </c:ext>
              </c:extLst>
            </c:dLbl>
            <c:dLbl>
              <c:idx val="1"/>
              <c:layout>
                <c:manualLayout>
                  <c:x val="0"/>
                  <c:y val="-2.24597767979759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C0-4226-898D-121046F1F5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plant'!$AE$51:$AE$52</c:f>
                <c:numCache>
                  <c:formatCode>General</c:formatCode>
                  <c:ptCount val="2"/>
                  <c:pt idx="0">
                    <c:v>299</c:v>
                  </c:pt>
                  <c:pt idx="1">
                    <c:v>104</c:v>
                  </c:pt>
                </c:numCache>
              </c:numRef>
            </c:plus>
            <c:minus>
              <c:numRef>
                <c:f>'[4]total N root shoot plant'!$AE$51:$AE$52</c:f>
                <c:numCache>
                  <c:formatCode>General</c:formatCode>
                  <c:ptCount val="2"/>
                  <c:pt idx="0">
                    <c:v>299</c:v>
                  </c:pt>
                  <c:pt idx="1">
                    <c:v>104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plant'!$AD$48:$AD$49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plant'!$AE$48:$AE$49</c:f>
              <c:numCache>
                <c:formatCode>General</c:formatCode>
                <c:ptCount val="2"/>
                <c:pt idx="0">
                  <c:v>2194</c:v>
                </c:pt>
                <c:pt idx="1">
                  <c:v>2660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20C0-4226-898D-121046F1F523}"/>
            </c:ext>
          </c:extLst>
        </c:ser>
        <c:ser>
          <c:idx val="1"/>
          <c:order val="1"/>
          <c:tx>
            <c:strRef>
              <c:f>'[4]total N root shoot plant'!$AF$47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C0-4226-898D-121046F1F523}"/>
                </c:ext>
              </c:extLst>
            </c:dLbl>
            <c:dLbl>
              <c:idx val="1"/>
              <c:layout>
                <c:manualLayout>
                  <c:x val="-8.4332628385502469E-17"/>
                  <c:y val="-2.7642802212893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0C0-4226-898D-121046F1F5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plant'!$AF$51:$AF$52</c:f>
                <c:numCache>
                  <c:formatCode>General</c:formatCode>
                  <c:ptCount val="2"/>
                  <c:pt idx="0">
                    <c:v>109</c:v>
                  </c:pt>
                  <c:pt idx="1">
                    <c:v>142</c:v>
                  </c:pt>
                </c:numCache>
              </c:numRef>
            </c:plus>
            <c:minus>
              <c:numRef>
                <c:f>'[4]total N root shoot plant'!$AF$51:$AF$52</c:f>
                <c:numCache>
                  <c:formatCode>General</c:formatCode>
                  <c:ptCount val="2"/>
                  <c:pt idx="0">
                    <c:v>109</c:v>
                  </c:pt>
                  <c:pt idx="1">
                    <c:v>142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plant'!$AD$48:$AD$49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plant'!$AF$48:$AF$49</c:f>
              <c:numCache>
                <c:formatCode>General</c:formatCode>
                <c:ptCount val="2"/>
                <c:pt idx="0">
                  <c:v>1044</c:v>
                </c:pt>
                <c:pt idx="1">
                  <c:v>1519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20C0-4226-898D-121046F1F523}"/>
            </c:ext>
          </c:extLst>
        </c:ser>
        <c:ser>
          <c:idx val="2"/>
          <c:order val="2"/>
          <c:tx>
            <c:strRef>
              <c:f>'[4]total N root shoot plant'!$AG$47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'[4]total N root shoot plant'!$AG$51:$AG$52</c:f>
                <c:numCache>
                  <c:formatCode>General</c:formatCode>
                  <c:ptCount val="2"/>
                  <c:pt idx="0">
                    <c:v>136</c:v>
                  </c:pt>
                  <c:pt idx="1">
                    <c:v>193</c:v>
                  </c:pt>
                </c:numCache>
              </c:numRef>
            </c:plus>
            <c:minus>
              <c:numRef>
                <c:f>'[4]total N root shoot plant'!$AG$51:$AG$52</c:f>
                <c:numCache>
                  <c:formatCode>General</c:formatCode>
                  <c:ptCount val="2"/>
                  <c:pt idx="0">
                    <c:v>136</c:v>
                  </c:pt>
                  <c:pt idx="1">
                    <c:v>193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plant'!$AD$48:$AD$49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plant'!$AG$48:$AG$49</c:f>
              <c:numCache>
                <c:formatCode>General</c:formatCode>
                <c:ptCount val="2"/>
                <c:pt idx="0">
                  <c:v>2654</c:v>
                </c:pt>
                <c:pt idx="1">
                  <c:v>2676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C0-4226-898D-121046F1F5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4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Shoot N (µg)</a:t>
                </a:r>
              </a:p>
            </c:rich>
          </c:tx>
          <c:layout>
            <c:manualLayout>
              <c:xMode val="edge"/>
              <c:yMode val="edge"/>
              <c:x val="1.0835388927167007E-3"/>
              <c:y val="0.211268958343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8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499401500057545"/>
          <c:y val="1.4866168434178096E-3"/>
          <c:w val="0.83359818129183083"/>
          <c:h val="9.9438315127673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'[4]total N root shoot plant'!$D$92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2C-4109-BC2D-A4A90071D229}"/>
                </c:ext>
              </c:extLst>
            </c:dLbl>
            <c:dLbl>
              <c:idx val="1"/>
              <c:layout>
                <c:manualLayout>
                  <c:x val="-2.2810360321971765E-3"/>
                  <c:y val="-7.7691458466472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2C-4109-BC2D-A4A90071D2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plant'!$D$96:$D$97</c:f>
                <c:numCache>
                  <c:formatCode>General</c:formatCode>
                  <c:ptCount val="2"/>
                  <c:pt idx="0">
                    <c:v>172.57732009102921</c:v>
                  </c:pt>
                  <c:pt idx="1">
                    <c:v>488.75071130895469</c:v>
                  </c:pt>
                </c:numCache>
              </c:numRef>
            </c:plus>
            <c:minus>
              <c:numRef>
                <c:f>'[4]total N root shoot plant'!$D$96:$D$97</c:f>
                <c:numCache>
                  <c:formatCode>General</c:formatCode>
                  <c:ptCount val="2"/>
                  <c:pt idx="0">
                    <c:v>172.57732009102921</c:v>
                  </c:pt>
                  <c:pt idx="1">
                    <c:v>488.75071130895469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plant'!$C$93:$C$94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plant'!$D$93:$D$94</c:f>
              <c:numCache>
                <c:formatCode>General</c:formatCode>
                <c:ptCount val="2"/>
                <c:pt idx="0">
                  <c:v>4056.1075393800006</c:v>
                </c:pt>
                <c:pt idx="1">
                  <c:v>2718.0241918583329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E72C-4109-BC2D-A4A90071D229}"/>
            </c:ext>
          </c:extLst>
        </c:ser>
        <c:ser>
          <c:idx val="1"/>
          <c:order val="1"/>
          <c:tx>
            <c:strRef>
              <c:f>'[4]total N root shoot plant'!$E$92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2C-4109-BC2D-A4A90071D229}"/>
                </c:ext>
              </c:extLst>
            </c:dLbl>
            <c:dLbl>
              <c:idx val="1"/>
              <c:layout>
                <c:manualLayout>
                  <c:x val="8.3637021665215442E-17"/>
                  <c:y val="-1.89912454029155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2C-4109-BC2D-A4A90071D2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plant'!$E$96:$E$97</c:f>
                <c:numCache>
                  <c:formatCode>General</c:formatCode>
                  <c:ptCount val="2"/>
                  <c:pt idx="0">
                    <c:v>96.695965880847154</c:v>
                  </c:pt>
                  <c:pt idx="1">
                    <c:v>104.0223892801406</c:v>
                  </c:pt>
                </c:numCache>
              </c:numRef>
            </c:plus>
            <c:minus>
              <c:numRef>
                <c:f>'[4]total N root shoot plant'!$E$96:$E$97</c:f>
                <c:numCache>
                  <c:formatCode>General</c:formatCode>
                  <c:ptCount val="2"/>
                  <c:pt idx="0">
                    <c:v>96.695965880847154</c:v>
                  </c:pt>
                  <c:pt idx="1">
                    <c:v>104.0223892801406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plant'!$C$93:$C$94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plant'!$E$93:$E$94</c:f>
              <c:numCache>
                <c:formatCode>General</c:formatCode>
                <c:ptCount val="2"/>
                <c:pt idx="0">
                  <c:v>2553.2006501666669</c:v>
                </c:pt>
                <c:pt idx="1">
                  <c:v>2901.1426433333331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E72C-4109-BC2D-A4A90071D229}"/>
            </c:ext>
          </c:extLst>
        </c:ser>
        <c:ser>
          <c:idx val="2"/>
          <c:order val="2"/>
          <c:tx>
            <c:strRef>
              <c:f>'[4]total N root shoot plant'!$F$92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'[4]total N root shoot plant'!$F$96:$F$97</c:f>
                <c:numCache>
                  <c:formatCode>General</c:formatCode>
                  <c:ptCount val="2"/>
                  <c:pt idx="0">
                    <c:v>89.104924115330533</c:v>
                  </c:pt>
                  <c:pt idx="1">
                    <c:v>85.175908875917273</c:v>
                  </c:pt>
                </c:numCache>
              </c:numRef>
            </c:plus>
            <c:minus>
              <c:numRef>
                <c:f>'[4]total N root shoot plant'!$F$96:$F$97</c:f>
                <c:numCache>
                  <c:formatCode>General</c:formatCode>
                  <c:ptCount val="2"/>
                  <c:pt idx="0">
                    <c:v>89.104924115330533</c:v>
                  </c:pt>
                  <c:pt idx="1">
                    <c:v>85.175908875917273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plant'!$C$93:$C$94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plant'!$F$93:$F$94</c:f>
              <c:numCache>
                <c:formatCode>General</c:formatCode>
                <c:ptCount val="2"/>
                <c:pt idx="0">
                  <c:v>4607.3872343333323</c:v>
                </c:pt>
                <c:pt idx="1">
                  <c:v>4393.0151292865157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2C-4109-BC2D-A4A90071D2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56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Whole plant N (µg)</a:t>
                </a:r>
              </a:p>
            </c:rich>
          </c:tx>
          <c:layout>
            <c:manualLayout>
              <c:xMode val="edge"/>
              <c:yMode val="edge"/>
              <c:x val="1.0834988678825933E-3"/>
              <c:y val="0.192270681190757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8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'[4]total N root shoot plant'!$AE$92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'[4]total N root shoot plant'!$AE$96:$AE$97</c:f>
                <c:numCache>
                  <c:formatCode>General</c:formatCode>
                  <c:ptCount val="2"/>
                  <c:pt idx="0">
                    <c:v>366.86041671184245</c:v>
                  </c:pt>
                  <c:pt idx="1">
                    <c:v>68.351258070487432</c:v>
                  </c:pt>
                </c:numCache>
              </c:numRef>
            </c:plus>
            <c:minus>
              <c:numRef>
                <c:f>'[4]total N root shoot plant'!$AE$96:$AE$97</c:f>
                <c:numCache>
                  <c:formatCode>General</c:formatCode>
                  <c:ptCount val="2"/>
                  <c:pt idx="0">
                    <c:v>366.86041671184245</c:v>
                  </c:pt>
                  <c:pt idx="1">
                    <c:v>68.351258070487432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plant'!$AD$93:$AD$94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plant'!$AE$93:$AE$94</c:f>
              <c:numCache>
                <c:formatCode>General</c:formatCode>
                <c:ptCount val="2"/>
                <c:pt idx="0">
                  <c:v>3044.7438490958334</c:v>
                </c:pt>
                <c:pt idx="1">
                  <c:v>3639.398643758333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4A59-4930-9772-FF589755E19B}"/>
            </c:ext>
          </c:extLst>
        </c:ser>
        <c:ser>
          <c:idx val="1"/>
          <c:order val="1"/>
          <c:tx>
            <c:strRef>
              <c:f>'[4]total N root shoot plant'!$AF$92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59-4930-9772-FF589755E19B}"/>
                </c:ext>
              </c:extLst>
            </c:dLbl>
            <c:dLbl>
              <c:idx val="1"/>
              <c:layout>
                <c:manualLayout>
                  <c:x val="0"/>
                  <c:y val="-2.07177222577260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A59-4930-9772-FF589755E1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'[4]total N root shoot plant'!$AF$96:$AF$97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'[4]total N root shoot plant'!$AF$96:$AF$97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plant'!$AD$93:$AD$94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plant'!$AF$93:$AF$94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4A59-4930-9772-FF589755E19B}"/>
            </c:ext>
          </c:extLst>
        </c:ser>
        <c:ser>
          <c:idx val="2"/>
          <c:order val="2"/>
          <c:tx>
            <c:strRef>
              <c:f>'[4]total N root shoot plant'!$AG$92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'[4]total N root shoot plant'!$AG$96:$AG$97</c:f>
                <c:numCache>
                  <c:formatCode>General</c:formatCode>
                  <c:ptCount val="2"/>
                  <c:pt idx="0">
                    <c:v>158.36772091449944</c:v>
                  </c:pt>
                  <c:pt idx="1">
                    <c:v>219.91756306977652</c:v>
                  </c:pt>
                </c:numCache>
              </c:numRef>
            </c:plus>
            <c:minus>
              <c:numRef>
                <c:f>'[4]total N root shoot plant'!$AG$96:$AG$97</c:f>
                <c:numCache>
                  <c:formatCode>General</c:formatCode>
                  <c:ptCount val="2"/>
                  <c:pt idx="0">
                    <c:v>158.36772091449944</c:v>
                  </c:pt>
                  <c:pt idx="1">
                    <c:v>219.91756306977652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'[4]total N root shoot plant'!$AD$93:$AD$94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'[4]total N root shoot plant'!$AG$93:$AG$94</c:f>
              <c:numCache>
                <c:formatCode>General</c:formatCode>
                <c:ptCount val="2"/>
                <c:pt idx="0">
                  <c:v>3792.3911081186889</c:v>
                </c:pt>
                <c:pt idx="1">
                  <c:v>3824.8297227737999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59-4930-9772-FF589755E1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56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Whole plant N (µg)</a:t>
                </a:r>
              </a:p>
            </c:rich>
          </c:tx>
          <c:layout>
            <c:manualLayout>
              <c:xMode val="edge"/>
              <c:yMode val="edge"/>
              <c:x val="1.0834989656156853E-3"/>
              <c:y val="0.20954183835828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8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170286089179435"/>
          <c:y val="2.5428331875182269E-2"/>
          <c:w val="0.82829713910820568"/>
          <c:h val="0.87865891251079331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'Root C N Graph'!$S$4</c:f>
              <c:strCache>
                <c:ptCount val="1"/>
                <c:pt idx="0">
                  <c:v>δ15N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>
                  <a:lumMod val="40000"/>
                  <a:lumOff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E9D-4500-BFFD-F89FABAEF64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9D-4500-BFFD-F89FABAEF648}"/>
                </c:ext>
              </c:extLst>
            </c:dLbl>
            <c:dLbl>
              <c:idx val="1"/>
              <c:layout>
                <c:manualLayout>
                  <c:x val="1.1728395118734301E-3"/>
                  <c:y val="-2.35945925938417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9D-4500-BFFD-F89FABAEF6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'Root C N Graph'!$S$11:$S$14</c:f>
                <c:numCache>
                  <c:formatCode>General</c:formatCode>
                  <c:ptCount val="4"/>
                  <c:pt idx="0">
                    <c:v>0.47346305705261266</c:v>
                  </c:pt>
                  <c:pt idx="1">
                    <c:v>0.36672190906942448</c:v>
                  </c:pt>
                </c:numCache>
              </c:numRef>
            </c:plus>
            <c:minus>
              <c:numRef>
                <c:f>'Root C N Graph'!$S$11:$S$14</c:f>
                <c:numCache>
                  <c:formatCode>General</c:formatCode>
                  <c:ptCount val="4"/>
                  <c:pt idx="0">
                    <c:v>0.47346305705261266</c:v>
                  </c:pt>
                  <c:pt idx="1">
                    <c:v>0.36672190906942448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'Root C N Graph'!$S$5:$S$6</c:f>
              <c:numCache>
                <c:formatCode>0.00</c:formatCode>
                <c:ptCount val="2"/>
                <c:pt idx="0">
                  <c:v>-3.1164424294047257</c:v>
                </c:pt>
                <c:pt idx="1">
                  <c:v>-2.6293550930707146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E-4225-A220-434EE48F30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41.025090006163303</c:v>
                      </c:pt>
                      <c:pt idx="1">
                        <c:v>36.846379341733332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82E-4225-A220-434EE48F302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-26.519870850932335</c:v>
                      </c:pt>
                      <c:pt idx="1">
                        <c:v>-26.456140314463202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82E-4225-A220-434EE48F302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3.3761780293500259</c:v>
                      </c:pt>
                      <c:pt idx="1">
                        <c:v>2.9263501779166661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82E-4225-A220-434EE48F302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12.429863960288792</c:v>
                      </c:pt>
                      <c:pt idx="1">
                        <c:v>12.600795025492198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82E-4225-A220-434EE48F3025}"/>
                  </c:ext>
                </c:extLst>
              </c15:ser>
            </c15:filteredBarSeries>
          </c:ext>
        </c:extLst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15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N/</a:t>
                </a: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14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 (‰)</a:t>
                </a:r>
              </a:p>
            </c:rich>
          </c:tx>
          <c:layout>
            <c:manualLayout>
              <c:xMode val="edge"/>
              <c:yMode val="edge"/>
              <c:x val="1.0835446307209393E-3"/>
              <c:y val="0.27693392056382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582232712318406"/>
          <c:y val="2.5428331875182269E-2"/>
          <c:w val="0.84417767287681589"/>
          <c:h val="0.87975584886421576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'Root C N Graph'!$T$4</c:f>
              <c:strCache>
                <c:ptCount val="1"/>
                <c:pt idx="0">
                  <c:v>C/N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'Root C N Graph'!$T$11:$T$14</c:f>
                <c:numCache>
                  <c:formatCode>General</c:formatCode>
                  <c:ptCount val="4"/>
                  <c:pt idx="0">
                    <c:v>0.87746942142862017</c:v>
                  </c:pt>
                  <c:pt idx="1">
                    <c:v>0.18387037007390677</c:v>
                  </c:pt>
                </c:numCache>
              </c:numRef>
            </c:plus>
            <c:minus>
              <c:numRef>
                <c:f>'Root C N Graph'!$T$11:$T$14</c:f>
                <c:numCache>
                  <c:formatCode>General</c:formatCode>
                  <c:ptCount val="4"/>
                  <c:pt idx="0">
                    <c:v>0.87746942142862017</c:v>
                  </c:pt>
                  <c:pt idx="1">
                    <c:v>0.18387037007390677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'Root C N Graph'!$T$5:$T$6</c:f>
              <c:numCache>
                <c:formatCode>0.00</c:formatCode>
                <c:ptCount val="2"/>
                <c:pt idx="0">
                  <c:v>12.429863960288792</c:v>
                </c:pt>
                <c:pt idx="1">
                  <c:v>12.600795025492198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8-441B-A1EC-B8B971CFC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584904"/>
        <c:axId val="276649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41.025090006163303</c:v>
                      </c:pt>
                      <c:pt idx="1">
                        <c:v>36.846379341733332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4D8-441B-A1EC-B8B971CFCA6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-26.519870850932335</c:v>
                      </c:pt>
                      <c:pt idx="1">
                        <c:v>-26.456140314463202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4D8-441B-A1EC-B8B971CFCA6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3.3761780293500259</c:v>
                      </c:pt>
                      <c:pt idx="1">
                        <c:v>2.9263501779166661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4D8-441B-A1EC-B8B971CFCA6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graph'!$M$15:$M$22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0.3820793704384417</c:v>
                        </c:pt>
                        <c:pt idx="1">
                          <c:v>0.39740636881956382</c:v>
                        </c:pt>
                        <c:pt idx="2">
                          <c:v>0.60667346050880155</c:v>
                        </c:pt>
                        <c:pt idx="3">
                          <c:v>0.25066509323901381</c:v>
                        </c:pt>
                        <c:pt idx="4">
                          <c:v>1.0730608248430122</c:v>
                        </c:pt>
                        <c:pt idx="5">
                          <c:v>0.83205449788865282</c:v>
                        </c:pt>
                        <c:pt idx="6">
                          <c:v>0.88262268841674829</c:v>
                        </c:pt>
                        <c:pt idx="7">
                          <c:v>1.1717978026570917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graph'!$M$15:$M$22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0.3820793704384417</c:v>
                        </c:pt>
                        <c:pt idx="1">
                          <c:v>0.39740636881956382</c:v>
                        </c:pt>
                        <c:pt idx="2">
                          <c:v>0.60667346050880155</c:v>
                        </c:pt>
                        <c:pt idx="3">
                          <c:v>0.25066509323901381</c:v>
                        </c:pt>
                        <c:pt idx="4">
                          <c:v>1.0730608248430122</c:v>
                        </c:pt>
                        <c:pt idx="5">
                          <c:v>0.83205449788865282</c:v>
                        </c:pt>
                        <c:pt idx="6">
                          <c:v>0.88262268841674829</c:v>
                        </c:pt>
                        <c:pt idx="7">
                          <c:v>1.1717978026570917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-3.1164424294047257</c:v>
                      </c:pt>
                      <c:pt idx="1">
                        <c:v>-2.6293550930707146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4D8-441B-A1EC-B8B971CFCA66}"/>
                  </c:ext>
                </c:extLst>
              </c15:ser>
            </c15:filteredBarSeries>
          </c:ext>
        </c:extLst>
      </c:barChart>
      <c:catAx>
        <c:axId val="27658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49064"/>
        <c:crosses val="autoZero"/>
        <c:auto val="1"/>
        <c:lblAlgn val="ctr"/>
        <c:lblOffset val="100"/>
        <c:noMultiLvlLbl val="0"/>
      </c:catAx>
      <c:valAx>
        <c:axId val="276649064"/>
        <c:scaling>
          <c:orientation val="minMax"/>
          <c:max val="2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C/N ratio </a:t>
                </a:r>
              </a:p>
            </c:rich>
          </c:tx>
          <c:layout>
            <c:manualLayout>
              <c:xMode val="edge"/>
              <c:yMode val="edge"/>
              <c:x val="1.1250337450660849E-3"/>
              <c:y val="0.3495951113125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5849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36003974119005"/>
          <c:y val="2.5428331875182269E-2"/>
          <c:w val="0.81863996025881003"/>
          <c:h val="0.88167124242213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'Root C N Graph'!$P$4</c:f>
              <c:strCache>
                <c:ptCount val="1"/>
                <c:pt idx="0">
                  <c:v>%C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CC-406B-BC39-C11F92D12285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CC-406B-BC39-C11F92D122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'Root C N Graph'!$P$11:$P$14</c:f>
                <c:numCache>
                  <c:formatCode>General</c:formatCode>
                  <c:ptCount val="4"/>
                  <c:pt idx="0">
                    <c:v>0.26159949121185183</c:v>
                  </c:pt>
                  <c:pt idx="1">
                    <c:v>0.50243779333512928</c:v>
                  </c:pt>
                </c:numCache>
              </c:numRef>
            </c:plus>
            <c:minus>
              <c:numRef>
                <c:f>'Root C N Graph'!$P$11:$P$14</c:f>
                <c:numCache>
                  <c:formatCode>General</c:formatCode>
                  <c:ptCount val="4"/>
                  <c:pt idx="0">
                    <c:v>0.26159949121185183</c:v>
                  </c:pt>
                  <c:pt idx="1">
                    <c:v>0.50243779333512928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'Root C N Graph'!$P$5:$P$6</c:f>
              <c:numCache>
                <c:formatCode>0.00</c:formatCode>
                <c:ptCount val="2"/>
                <c:pt idx="0">
                  <c:v>41.025090006163303</c:v>
                </c:pt>
                <c:pt idx="1">
                  <c:v>36.846379341733332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1-490A-9DA3-661DE3CD8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900848"/>
        <c:axId val="27839012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-26.519870850932335</c:v>
                      </c:pt>
                      <c:pt idx="1">
                        <c:v>-26.456140314463202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D31-490A-9DA3-661DE3CD80B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3.3761780293500259</c:v>
                      </c:pt>
                      <c:pt idx="1">
                        <c:v>2.9263501779166661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D31-490A-9DA3-661DE3CD80B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-3.1164424294047257</c:v>
                      </c:pt>
                      <c:pt idx="1">
                        <c:v>-2.6293550930707146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D31-490A-9DA3-661DE3CD80B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12.429863960288792</c:v>
                      </c:pt>
                      <c:pt idx="1">
                        <c:v>12.600795025492198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D31-490A-9DA3-661DE3CD80BF}"/>
                  </c:ext>
                </c:extLst>
              </c15:ser>
            </c15:filteredBarSeries>
          </c:ext>
        </c:extLst>
      </c:barChart>
      <c:catAx>
        <c:axId val="27690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8390120"/>
        <c:crosses val="autoZero"/>
        <c:auto val="1"/>
        <c:lblAlgn val="ctr"/>
        <c:lblOffset val="100"/>
        <c:noMultiLvlLbl val="0"/>
      </c:catAx>
      <c:valAx>
        <c:axId val="278390120"/>
        <c:scaling>
          <c:orientation val="minMax"/>
          <c:max val="45"/>
          <c:min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Carbon concentration (%)</a:t>
                </a:r>
              </a:p>
            </c:rich>
          </c:tx>
          <c:layout>
            <c:manualLayout>
              <c:xMode val="edge"/>
              <c:yMode val="edge"/>
              <c:x val="3.5670544611783594E-3"/>
              <c:y val="0.102064943209532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90084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06122913841974"/>
          <c:y val="2.5428331875182269E-2"/>
          <c:w val="0.84693877086158031"/>
          <c:h val="0.8855915267228764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'Root C N Graph'!$Q$4</c:f>
              <c:strCache>
                <c:ptCount val="1"/>
                <c:pt idx="0">
                  <c:v>δ13C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00F-4E7B-8446-B42E08416857}"/>
              </c:ext>
            </c:extLst>
          </c:dPt>
          <c:dLbls>
            <c:dLbl>
              <c:idx val="1"/>
              <c:layout>
                <c:manualLayout>
                  <c:x val="1.1519937883043604E-3"/>
                  <c:y val="-1.2446026385575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0F-4E7B-8446-B42E084168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'Root C N Graph'!$Q$11:$Q$14</c:f>
                <c:numCache>
                  <c:formatCode>General</c:formatCode>
                  <c:ptCount val="4"/>
                  <c:pt idx="0">
                    <c:v>0.18885667128894318</c:v>
                  </c:pt>
                  <c:pt idx="1">
                    <c:v>0.19174605004939432</c:v>
                  </c:pt>
                </c:numCache>
              </c:numRef>
            </c:plus>
            <c:minus>
              <c:numRef>
                <c:f>'Root C N Graph'!$Q$11:$Q$14</c:f>
                <c:numCache>
                  <c:formatCode>General</c:formatCode>
                  <c:ptCount val="4"/>
                  <c:pt idx="0">
                    <c:v>0.18885667128894318</c:v>
                  </c:pt>
                  <c:pt idx="1">
                    <c:v>0.19174605004939432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'Root C N Graph'!$Q$5:$Q$6</c:f>
              <c:numCache>
                <c:formatCode>0.00</c:formatCode>
                <c:ptCount val="2"/>
                <c:pt idx="0">
                  <c:v>-26.519870850932335</c:v>
                </c:pt>
                <c:pt idx="1">
                  <c:v>-26.456140314463202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6-4262-844E-271A103EA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08200"/>
        <c:axId val="2758593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41.025090006163303</c:v>
                      </c:pt>
                      <c:pt idx="1">
                        <c:v>36.846379341733332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926-4262-844E-271A103EAF9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3.3761780293500259</c:v>
                      </c:pt>
                      <c:pt idx="1">
                        <c:v>2.9263501779166661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926-4262-844E-271A103EAF9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-3.1164424294047257</c:v>
                      </c:pt>
                      <c:pt idx="1">
                        <c:v>-2.6293550930707146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926-4262-844E-271A103EAF9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12.429863960288792</c:v>
                      </c:pt>
                      <c:pt idx="1">
                        <c:v>12.600795025492198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926-4262-844E-271A103EAF9F}"/>
                  </c:ext>
                </c:extLst>
              </c15:ser>
            </c15:filteredBarSeries>
          </c:ext>
        </c:extLst>
      </c:barChart>
      <c:catAx>
        <c:axId val="27660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5859328"/>
        <c:crosses val="autoZero"/>
        <c:auto val="1"/>
        <c:lblAlgn val="ctr"/>
        <c:lblOffset val="100"/>
        <c:noMultiLvlLbl val="0"/>
      </c:catAx>
      <c:valAx>
        <c:axId val="275859328"/>
        <c:scaling>
          <c:orientation val="minMax"/>
          <c:max val="-20"/>
          <c:min val="-3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13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C/</a:t>
                </a: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12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 (‰)</a:t>
                </a:r>
              </a:p>
            </c:rich>
          </c:tx>
          <c:layout>
            <c:manualLayout>
              <c:xMode val="edge"/>
              <c:yMode val="edge"/>
              <c:x val="2.2830191103195615E-3"/>
              <c:y val="0.37183736324994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82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868850442452931"/>
          <c:y val="2.5428331875182269E-2"/>
          <c:w val="0.83557199724094045"/>
          <c:h val="0.8831900322980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'Shoot C N Graph'!$R$4</c:f>
              <c:strCache>
                <c:ptCount val="1"/>
                <c:pt idx="0">
                  <c:v>%N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1C-4225-BC46-5389A75D4D7D}"/>
              </c:ext>
            </c:extLst>
          </c:dPt>
          <c:errBars>
            <c:errBarType val="both"/>
            <c:errValType val="cust"/>
            <c:noEndCap val="0"/>
            <c:plus>
              <c:numRef>
                <c:f>'Shoot C N Graph'!$R$11:$R$14</c:f>
                <c:numCache>
                  <c:formatCode>General</c:formatCode>
                  <c:ptCount val="4"/>
                  <c:pt idx="0">
                    <c:v>0.11574077185035728</c:v>
                  </c:pt>
                  <c:pt idx="1">
                    <c:v>0.15680581898392396</c:v>
                  </c:pt>
                </c:numCache>
              </c:numRef>
            </c:plus>
            <c:minus>
              <c:numRef>
                <c:f>'Shoot C N Graph'!$R$11:$R$14</c:f>
                <c:numCache>
                  <c:formatCode>General</c:formatCode>
                  <c:ptCount val="4"/>
                  <c:pt idx="0">
                    <c:v>0.11574077185035728</c:v>
                  </c:pt>
                  <c:pt idx="1">
                    <c:v>0.15680581898392396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'Shoot C N Graph'!$R$5:$R$6</c:f>
              <c:numCache>
                <c:formatCode>0.00</c:formatCode>
                <c:ptCount val="2"/>
                <c:pt idx="0">
                  <c:v>2.3145818509166665</c:v>
                </c:pt>
                <c:pt idx="1">
                  <c:v>2.7507689469999996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3-4F3E-920E-6F90921F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4514776"/>
        <c:axId val="2765947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'Shoot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'Shoot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40.948835977850003</c:v>
                      </c:pt>
                      <c:pt idx="1">
                        <c:v>40.075154887316664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E93-4F3E-920E-6F90921FA6E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-26.781886885754943</c:v>
                      </c:pt>
                      <c:pt idx="1">
                        <c:v>-27.607646004534256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E93-4F3E-920E-6F90921FA6E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-3.0504653697650421</c:v>
                      </c:pt>
                      <c:pt idx="1">
                        <c:v>-2.9976166993437912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E93-4F3E-920E-6F90921FA6E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17.913741238044654</c:v>
                      </c:pt>
                      <c:pt idx="1">
                        <c:v>14.800820209334608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E93-4F3E-920E-6F90921FA6ED}"/>
                  </c:ext>
                </c:extLst>
              </c15:ser>
            </c15:filteredBarSeries>
          </c:ext>
        </c:extLst>
      </c:barChart>
      <c:catAx>
        <c:axId val="27451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594760"/>
        <c:crosses val="autoZero"/>
        <c:auto val="1"/>
        <c:lblAlgn val="ctr"/>
        <c:lblOffset val="100"/>
        <c:noMultiLvlLbl val="0"/>
      </c:catAx>
      <c:valAx>
        <c:axId val="276594760"/>
        <c:scaling>
          <c:orientation val="minMax"/>
          <c:max val="4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Nitrogen concentration (%)</a:t>
                </a:r>
              </a:p>
            </c:rich>
          </c:tx>
          <c:layout>
            <c:manualLayout>
              <c:xMode val="edge"/>
              <c:yMode val="edge"/>
              <c:x val="3.4398549266146539E-3"/>
              <c:y val="7.78099934561557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45147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170286089179435"/>
          <c:y val="2.5428331875182269E-2"/>
          <c:w val="0.82829713910820568"/>
          <c:h val="0.87865891251079331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'Shoot C N Graph'!$S$4</c:f>
              <c:strCache>
                <c:ptCount val="1"/>
                <c:pt idx="0">
                  <c:v>δ15N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>
                  <a:lumMod val="40000"/>
                  <a:lumOff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6A9-46E2-8526-C502766231A4}"/>
              </c:ext>
            </c:extLst>
          </c:dPt>
          <c:errBars>
            <c:errBarType val="both"/>
            <c:errValType val="cust"/>
            <c:noEndCap val="0"/>
            <c:plus>
              <c:numRef>
                <c:f>'Shoot C N Graph'!$S$11:$S$14</c:f>
                <c:numCache>
                  <c:formatCode>General</c:formatCode>
                  <c:ptCount val="4"/>
                  <c:pt idx="0">
                    <c:v>0.4636077051248646</c:v>
                  </c:pt>
                  <c:pt idx="1">
                    <c:v>0.31251316828538273</c:v>
                  </c:pt>
                </c:numCache>
              </c:numRef>
            </c:plus>
            <c:minus>
              <c:numRef>
                <c:f>'Shoot C N Graph'!$S$11:$S$14</c:f>
                <c:numCache>
                  <c:formatCode>General</c:formatCode>
                  <c:ptCount val="4"/>
                  <c:pt idx="0">
                    <c:v>0.4636077051248646</c:v>
                  </c:pt>
                  <c:pt idx="1">
                    <c:v>0.31251316828538273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'Shoot C N Graph'!$S$5:$S$6</c:f>
              <c:numCache>
                <c:formatCode>0.00</c:formatCode>
                <c:ptCount val="2"/>
                <c:pt idx="0">
                  <c:v>-3.0504653697650421</c:v>
                </c:pt>
                <c:pt idx="1">
                  <c:v>-2.9976166993437912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1-4635-8AB3-D0E3C93E0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'Shoot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'Shoot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40.948835977850003</c:v>
                      </c:pt>
                      <c:pt idx="1">
                        <c:v>40.075154887316664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E21-4635-8AB3-D0E3C93E0F6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-26.781886885754943</c:v>
                      </c:pt>
                      <c:pt idx="1">
                        <c:v>-27.607646004534256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E21-4635-8AB3-D0E3C93E0F6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2.3145818509166665</c:v>
                      </c:pt>
                      <c:pt idx="1">
                        <c:v>2.7507689469999996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E21-4635-8AB3-D0E3C93E0F6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17.913741238044654</c:v>
                      </c:pt>
                      <c:pt idx="1">
                        <c:v>14.800820209334608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E21-4635-8AB3-D0E3C93E0F65}"/>
                  </c:ext>
                </c:extLst>
              </c15:ser>
            </c15:filteredBarSeries>
          </c:ext>
        </c:extLst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15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N/</a:t>
                </a: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14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 (‰)</a:t>
                </a:r>
              </a:p>
            </c:rich>
          </c:tx>
          <c:layout>
            <c:manualLayout>
              <c:xMode val="edge"/>
              <c:yMode val="edge"/>
              <c:x val="1.0835446307209393E-3"/>
              <c:y val="0.27693392056382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582232712318406"/>
          <c:y val="2.5428331875182269E-2"/>
          <c:w val="0.84417767287681589"/>
          <c:h val="0.87975584886421576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'Shoot C N Graph'!$T$4</c:f>
              <c:strCache>
                <c:ptCount val="1"/>
                <c:pt idx="0">
                  <c:v>C/N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'Shoot C N Graph'!$T$11:$T$14</c:f>
                <c:numCache>
                  <c:formatCode>General</c:formatCode>
                  <c:ptCount val="4"/>
                  <c:pt idx="0">
                    <c:v>0.89255536031188931</c:v>
                  </c:pt>
                  <c:pt idx="1">
                    <c:v>0.84585747936360589</c:v>
                  </c:pt>
                </c:numCache>
              </c:numRef>
            </c:plus>
            <c:minus>
              <c:numRef>
                <c:f>'Shoot C N Graph'!$T$11:$T$14</c:f>
                <c:numCache>
                  <c:formatCode>General</c:formatCode>
                  <c:ptCount val="4"/>
                  <c:pt idx="0">
                    <c:v>0.89255536031188931</c:v>
                  </c:pt>
                  <c:pt idx="1">
                    <c:v>0.84585747936360589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'Shoot C N Graph'!$T$5:$T$6</c:f>
              <c:numCache>
                <c:formatCode>0.00</c:formatCode>
                <c:ptCount val="2"/>
                <c:pt idx="0">
                  <c:v>17.913741238044654</c:v>
                </c:pt>
                <c:pt idx="1">
                  <c:v>14.800820209334608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F-4F7A-8D1D-020D11DD3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584904"/>
        <c:axId val="276649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'Shoot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'[2]Sampling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'Shoot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40.948835977850003</c:v>
                      </c:pt>
                      <c:pt idx="1">
                        <c:v>40.075154887316664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C5F-4F7A-8D1D-020D11DD32A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-26.781886885754943</c:v>
                      </c:pt>
                      <c:pt idx="1">
                        <c:v>-27.607646004534256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C5F-4F7A-8D1D-020D11DD32A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2.3145818509166665</c:v>
                      </c:pt>
                      <c:pt idx="1">
                        <c:v>2.7507689469999996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C5F-4F7A-8D1D-020D11DD32A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graph'!$M$15:$M$22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0.3820793704384417</c:v>
                        </c:pt>
                        <c:pt idx="1">
                          <c:v>0.39740636881956382</c:v>
                        </c:pt>
                        <c:pt idx="2">
                          <c:v>0.60667346050880155</c:v>
                        </c:pt>
                        <c:pt idx="3">
                          <c:v>0.25066509323901381</c:v>
                        </c:pt>
                        <c:pt idx="4">
                          <c:v>1.0730608248430122</c:v>
                        </c:pt>
                        <c:pt idx="5">
                          <c:v>0.83205449788865282</c:v>
                        </c:pt>
                        <c:pt idx="6">
                          <c:v>0.88262268841674829</c:v>
                        </c:pt>
                        <c:pt idx="7">
                          <c:v>1.1717978026570917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'[2]Sampling 1 C N graph'!$M$15:$M$22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0.3820793704384417</c:v>
                        </c:pt>
                        <c:pt idx="1">
                          <c:v>0.39740636881956382</c:v>
                        </c:pt>
                        <c:pt idx="2">
                          <c:v>0.60667346050880155</c:v>
                        </c:pt>
                        <c:pt idx="3">
                          <c:v>0.25066509323901381</c:v>
                        </c:pt>
                        <c:pt idx="4">
                          <c:v>1.0730608248430122</c:v>
                        </c:pt>
                        <c:pt idx="5">
                          <c:v>0.83205449788865282</c:v>
                        </c:pt>
                        <c:pt idx="6">
                          <c:v>0.88262268841674829</c:v>
                        </c:pt>
                        <c:pt idx="7">
                          <c:v>1.1717978026570917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-3.0504653697650421</c:v>
                      </c:pt>
                      <c:pt idx="1">
                        <c:v>-2.9976166993437912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C5F-4F7A-8D1D-020D11DD32AB}"/>
                  </c:ext>
                </c:extLst>
              </c15:ser>
            </c15:filteredBarSeries>
          </c:ext>
        </c:extLst>
      </c:barChart>
      <c:catAx>
        <c:axId val="27658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49064"/>
        <c:crosses val="autoZero"/>
        <c:auto val="1"/>
        <c:lblAlgn val="ctr"/>
        <c:lblOffset val="100"/>
        <c:noMultiLvlLbl val="0"/>
      </c:catAx>
      <c:valAx>
        <c:axId val="276649064"/>
        <c:scaling>
          <c:orientation val="minMax"/>
          <c:max val="2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C/N ratio </a:t>
                </a:r>
              </a:p>
            </c:rich>
          </c:tx>
          <c:layout>
            <c:manualLayout>
              <c:xMode val="edge"/>
              <c:yMode val="edge"/>
              <c:x val="1.1250337450660849E-3"/>
              <c:y val="0.3495951113125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5849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36003974119005"/>
          <c:y val="2.5428331875182269E-2"/>
          <c:w val="0.81863996025881003"/>
          <c:h val="0.88167124242213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'Shoot C N Graph'!$P$4</c:f>
              <c:strCache>
                <c:ptCount val="1"/>
                <c:pt idx="0">
                  <c:v>%C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0A7-423E-8344-5F907A9A67A4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A7-423E-8344-5F907A9A67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'Shoot C N Graph'!$P$11:$P$14</c:f>
                <c:numCache>
                  <c:formatCode>General</c:formatCode>
                  <c:ptCount val="4"/>
                  <c:pt idx="0">
                    <c:v>0.13584859586999631</c:v>
                  </c:pt>
                  <c:pt idx="1">
                    <c:v>0.45617058455366466</c:v>
                  </c:pt>
                </c:numCache>
              </c:numRef>
            </c:plus>
            <c:minus>
              <c:numRef>
                <c:f>'Shoot C N Graph'!$P$11:$P$14</c:f>
                <c:numCache>
                  <c:formatCode>General</c:formatCode>
                  <c:ptCount val="4"/>
                  <c:pt idx="0">
                    <c:v>0.13584859586999631</c:v>
                  </c:pt>
                  <c:pt idx="1">
                    <c:v>0.45617058455366466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'Shoot C N Graph'!$P$5:$P$6</c:f>
              <c:numCache>
                <c:formatCode>0.00</c:formatCode>
                <c:ptCount val="2"/>
                <c:pt idx="0">
                  <c:v>40.948835977850003</c:v>
                </c:pt>
                <c:pt idx="1">
                  <c:v>40.075154887316664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55-45C3-93A7-B58DD0D85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900848"/>
        <c:axId val="27839012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'Shoot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'Shoot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-26.781886885754943</c:v>
                      </c:pt>
                      <c:pt idx="1">
                        <c:v>-27.607646004534256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355-45C3-93A7-B58DD0D8590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2.3145818509166665</c:v>
                      </c:pt>
                      <c:pt idx="1">
                        <c:v>2.7507689469999996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355-45C3-93A7-B58DD0D8590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-3.0504653697650421</c:v>
                      </c:pt>
                      <c:pt idx="1">
                        <c:v>-2.9976166993437912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355-45C3-93A7-B58DD0D8590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17.913741238044654</c:v>
                      </c:pt>
                      <c:pt idx="1">
                        <c:v>14.800820209334608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355-45C3-93A7-B58DD0D8590C}"/>
                  </c:ext>
                </c:extLst>
              </c15:ser>
            </c15:filteredBarSeries>
          </c:ext>
        </c:extLst>
      </c:barChart>
      <c:catAx>
        <c:axId val="27690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8390120"/>
        <c:crosses val="autoZero"/>
        <c:auto val="1"/>
        <c:lblAlgn val="ctr"/>
        <c:lblOffset val="100"/>
        <c:noMultiLvlLbl val="0"/>
      </c:catAx>
      <c:valAx>
        <c:axId val="278390120"/>
        <c:scaling>
          <c:orientation val="minMax"/>
          <c:max val="45"/>
          <c:min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Carbon concentration (%)</a:t>
                </a:r>
              </a:p>
            </c:rich>
          </c:tx>
          <c:layout>
            <c:manualLayout>
              <c:xMode val="edge"/>
              <c:yMode val="edge"/>
              <c:x val="3.5670544611783594E-3"/>
              <c:y val="0.102064943209532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90084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217714</xdr:colOff>
      <xdr:row>65</xdr:row>
      <xdr:rowOff>17038</xdr:rowOff>
    </xdr:from>
    <xdr:to>
      <xdr:col>33</xdr:col>
      <xdr:colOff>0</xdr:colOff>
      <xdr:row>101</xdr:row>
      <xdr:rowOff>187017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588098</xdr:colOff>
      <xdr:row>64</xdr:row>
      <xdr:rowOff>136071</xdr:rowOff>
    </xdr:from>
    <xdr:to>
      <xdr:col>52</xdr:col>
      <xdr:colOff>539113</xdr:colOff>
      <xdr:row>103</xdr:row>
      <xdr:rowOff>21771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272836</xdr:colOff>
      <xdr:row>105</xdr:row>
      <xdr:rowOff>189815</xdr:rowOff>
    </xdr:from>
    <xdr:to>
      <xdr:col>33</xdr:col>
      <xdr:colOff>0</xdr:colOff>
      <xdr:row>143</xdr:row>
      <xdr:rowOff>12015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571501</xdr:colOff>
      <xdr:row>19</xdr:row>
      <xdr:rowOff>120813</xdr:rowOff>
    </xdr:from>
    <xdr:to>
      <xdr:col>33</xdr:col>
      <xdr:colOff>0</xdr:colOff>
      <xdr:row>56</xdr:row>
      <xdr:rowOff>133513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150000</xdr:colOff>
      <xdr:row>19</xdr:row>
      <xdr:rowOff>54429</xdr:rowOff>
    </xdr:from>
    <xdr:to>
      <xdr:col>53</xdr:col>
      <xdr:colOff>152579</xdr:colOff>
      <xdr:row>56</xdr:row>
      <xdr:rowOff>67129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217714</xdr:colOff>
      <xdr:row>65</xdr:row>
      <xdr:rowOff>17037</xdr:rowOff>
    </xdr:from>
    <xdr:to>
      <xdr:col>34</xdr:col>
      <xdr:colOff>168728</xdr:colOff>
      <xdr:row>103</xdr:row>
      <xdr:rowOff>93237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588098</xdr:colOff>
      <xdr:row>64</xdr:row>
      <xdr:rowOff>136071</xdr:rowOff>
    </xdr:from>
    <xdr:to>
      <xdr:col>52</xdr:col>
      <xdr:colOff>539113</xdr:colOff>
      <xdr:row>103</xdr:row>
      <xdr:rowOff>21771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272836</xdr:colOff>
      <xdr:row>105</xdr:row>
      <xdr:rowOff>189815</xdr:rowOff>
    </xdr:from>
    <xdr:to>
      <xdr:col>33</xdr:col>
      <xdr:colOff>0</xdr:colOff>
      <xdr:row>143</xdr:row>
      <xdr:rowOff>12015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571501</xdr:colOff>
      <xdr:row>19</xdr:row>
      <xdr:rowOff>120813</xdr:rowOff>
    </xdr:from>
    <xdr:to>
      <xdr:col>33</xdr:col>
      <xdr:colOff>0</xdr:colOff>
      <xdr:row>56</xdr:row>
      <xdr:rowOff>133513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150000</xdr:colOff>
      <xdr:row>19</xdr:row>
      <xdr:rowOff>54429</xdr:rowOff>
    </xdr:from>
    <xdr:to>
      <xdr:col>53</xdr:col>
      <xdr:colOff>152579</xdr:colOff>
      <xdr:row>56</xdr:row>
      <xdr:rowOff>67129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603249</xdr:colOff>
      <xdr:row>3</xdr:row>
      <xdr:rowOff>0</xdr:rowOff>
    </xdr:from>
    <xdr:to>
      <xdr:col>26</xdr:col>
      <xdr:colOff>107949</xdr:colOff>
      <xdr:row>41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71437</xdr:colOff>
      <xdr:row>21</xdr:row>
      <xdr:rowOff>142875</xdr:rowOff>
    </xdr:from>
    <xdr:to>
      <xdr:col>24</xdr:col>
      <xdr:colOff>404812</xdr:colOff>
      <xdr:row>24</xdr:row>
      <xdr:rowOff>166687</xdr:rowOff>
    </xdr:to>
    <xdr:sp macro="" textlink="">
      <xdr:nvSpPr>
        <xdr:cNvPr id="4" name="TextBox 3"/>
        <xdr:cNvSpPr txBox="1"/>
      </xdr:nvSpPr>
      <xdr:spPr>
        <a:xfrm>
          <a:off x="8120062" y="12239625"/>
          <a:ext cx="7143750" cy="5953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000" b="1">
              <a:latin typeface="Times New Roman" panose="02020603050405020304" pitchFamily="18" charset="0"/>
              <a:cs typeface="Times New Roman" panose="02020603050405020304" pitchFamily="18" charset="0"/>
            </a:rPr>
            <a:t>Ce-0                              Ce-500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48</xdr:col>
      <xdr:colOff>107950</xdr:colOff>
      <xdr:row>41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603249</xdr:colOff>
      <xdr:row>1</xdr:row>
      <xdr:rowOff>0</xdr:rowOff>
    </xdr:from>
    <xdr:to>
      <xdr:col>27</xdr:col>
      <xdr:colOff>114299</xdr:colOff>
      <xdr:row>39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0</xdr:colOff>
      <xdr:row>1</xdr:row>
      <xdr:rowOff>0</xdr:rowOff>
    </xdr:from>
    <xdr:to>
      <xdr:col>52</xdr:col>
      <xdr:colOff>113506</xdr:colOff>
      <xdr:row>39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45</xdr:row>
      <xdr:rowOff>0</xdr:rowOff>
    </xdr:from>
    <xdr:to>
      <xdr:col>27</xdr:col>
      <xdr:colOff>113506</xdr:colOff>
      <xdr:row>83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45</xdr:row>
      <xdr:rowOff>0</xdr:rowOff>
    </xdr:from>
    <xdr:to>
      <xdr:col>52</xdr:col>
      <xdr:colOff>113506</xdr:colOff>
      <xdr:row>83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90</xdr:row>
      <xdr:rowOff>0</xdr:rowOff>
    </xdr:from>
    <xdr:to>
      <xdr:col>27</xdr:col>
      <xdr:colOff>113506</xdr:colOff>
      <xdr:row>128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0</xdr:colOff>
      <xdr:row>90</xdr:row>
      <xdr:rowOff>0</xdr:rowOff>
    </xdr:from>
    <xdr:to>
      <xdr:col>52</xdr:col>
      <xdr:colOff>113505</xdr:colOff>
      <xdr:row>128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co/Desktop/Isotope%20Data/IC13C15N170605-26NanoCeria-AE_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co/Desktop/WED%20research/CeO2%20X%20Nitrogen%20study/CeO2%20X%20Nitrogen%20study%20-%20Full%20life%20cycle/Wheat%20CeO2%20x%20N%20Isotope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yrenrico76/Desktop/Data%20for%20N15/hydroponics/barley%20NH%2010%20days%20hydroponics%20root%20shoot%20lengt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ydroponics%20NHNO%20wheat%20Isotope%20-%20data%20repository%20for%20Chr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ydroponics%20NH%20wheat%20Isotope%20-%20data%20repository%20for%20Chri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ydroponics%20NO%20wheat%20Isotope%20-%20data%20repository%20for%20Chri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ydroponics%20NHNO%20barley%20Isotope%20-%20data%20repositor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ydroponics%20NO%20barley%20Isotope%20-%20data%20reposito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vestigator Data"/>
      <sheetName val="Weigh Sheet"/>
      <sheetName val="Investigator QA Data"/>
      <sheetName val="ISIRF RAW"/>
      <sheetName val="ISIRF 15N"/>
      <sheetName val="ISIRF 13C"/>
      <sheetName val="Standards table"/>
      <sheetName val="Revisions"/>
    </sheetNames>
    <sheetDataSet>
      <sheetData sheetId="0"/>
      <sheetData sheetId="1">
        <row r="4">
          <cell r="D4">
            <v>39.864626573379795</v>
          </cell>
          <cell r="E4">
            <v>-26.766347260578989</v>
          </cell>
          <cell r="F4">
            <v>3.4941455801001551</v>
          </cell>
          <cell r="G4">
            <v>-2.0364035814205628</v>
          </cell>
          <cell r="H4">
            <v>11.408977004397489</v>
          </cell>
        </row>
        <row r="5">
          <cell r="D5">
            <v>41.614723524799999</v>
          </cell>
          <cell r="E5">
            <v>-26.375998146953417</v>
          </cell>
          <cell r="F5">
            <v>2.6294313749999998</v>
          </cell>
          <cell r="G5">
            <v>-2.3821513342171796</v>
          </cell>
          <cell r="H5">
            <v>15.826510598627053</v>
          </cell>
        </row>
        <row r="6">
          <cell r="D6">
            <v>41.269106674200003</v>
          </cell>
          <cell r="E6">
            <v>-27.223061052396613</v>
          </cell>
          <cell r="F6">
            <v>3.5588213909999999</v>
          </cell>
          <cell r="G6">
            <v>-4.695175965697306</v>
          </cell>
          <cell r="H6">
            <v>11.596284876382548</v>
          </cell>
        </row>
        <row r="7">
          <cell r="D7">
            <v>41.273318545800002</v>
          </cell>
          <cell r="E7">
            <v>-26.174135845489168</v>
          </cell>
          <cell r="F7">
            <v>4.0470341430000003</v>
          </cell>
          <cell r="G7">
            <v>-4.1678514251218637</v>
          </cell>
          <cell r="H7">
            <v>10.198411253136788</v>
          </cell>
        </row>
        <row r="8">
          <cell r="D8">
            <v>41.4067538161</v>
          </cell>
          <cell r="E8">
            <v>-25.923290555516548</v>
          </cell>
          <cell r="F8">
            <v>3.678406517</v>
          </cell>
          <cell r="G8">
            <v>-3.4463420448422366</v>
          </cell>
          <cell r="H8">
            <v>11.256709562887064</v>
          </cell>
        </row>
        <row r="9">
          <cell r="D9">
            <v>40.722010902699999</v>
          </cell>
          <cell r="E9">
            <v>-26.656392244659258</v>
          </cell>
          <cell r="F9">
            <v>2.8492291699999996</v>
          </cell>
          <cell r="G9">
            <v>-1.9707302251292058</v>
          </cell>
          <cell r="H9">
            <v>14.292290466301806</v>
          </cell>
        </row>
        <row r="10">
          <cell r="D10">
            <v>38.297406989300001</v>
          </cell>
          <cell r="E10">
            <v>-26.652273641328676</v>
          </cell>
          <cell r="F10">
            <v>3.0419961969999996</v>
          </cell>
          <cell r="G10">
            <v>-4.2576050540650163</v>
          </cell>
          <cell r="H10">
            <v>12.589564387709853</v>
          </cell>
        </row>
        <row r="11">
          <cell r="D11">
            <v>35.064664795300004</v>
          </cell>
          <cell r="E11">
            <v>-26.177270115947056</v>
          </cell>
          <cell r="F11">
            <v>2.8327882989999997</v>
          </cell>
          <cell r="G11">
            <v>-1.5828833837506568</v>
          </cell>
          <cell r="H11">
            <v>12.378145168023376</v>
          </cell>
        </row>
        <row r="12">
          <cell r="D12">
            <v>36.571644897600002</v>
          </cell>
          <cell r="E12">
            <v>-25.983497731689674</v>
          </cell>
          <cell r="F12">
            <v>2.7311128864999996</v>
          </cell>
          <cell r="G12">
            <v>-2.6379058878765256</v>
          </cell>
          <cell r="H12">
            <v>13.390748173894645</v>
          </cell>
        </row>
        <row r="13">
          <cell r="D13">
            <v>37.570826955900003</v>
          </cell>
          <cell r="E13">
            <v>-27.265880199381762</v>
          </cell>
          <cell r="F13">
            <v>2.9986262080000001</v>
          </cell>
          <cell r="G13">
            <v>-2.6326375547175016</v>
          </cell>
          <cell r="H13">
            <v>12.529346557321892</v>
          </cell>
        </row>
        <row r="14">
          <cell r="D14">
            <v>37.704999404299997</v>
          </cell>
          <cell r="E14">
            <v>-26.134872161441415</v>
          </cell>
          <cell r="F14">
            <v>2.9715588459999998</v>
          </cell>
          <cell r="G14">
            <v>-2.0959308888349506</v>
          </cell>
          <cell r="H14">
            <v>12.688626191957971</v>
          </cell>
        </row>
        <row r="15">
          <cell r="D15">
            <v>35.868733008</v>
          </cell>
          <cell r="E15">
            <v>-26.523048036990627</v>
          </cell>
          <cell r="F15">
            <v>2.9820186309999999</v>
          </cell>
          <cell r="G15">
            <v>-2.5691677891796361</v>
          </cell>
          <cell r="H15">
            <v>12.028339674045451</v>
          </cell>
        </row>
        <row r="22">
          <cell r="D22">
            <v>40.595097596900004</v>
          </cell>
          <cell r="E22">
            <v>-26.975337115785297</v>
          </cell>
          <cell r="F22">
            <v>2.2562264495000002</v>
          </cell>
          <cell r="G22">
            <v>-3.364576861250077</v>
          </cell>
          <cell r="H22">
            <v>17.992474827115089</v>
          </cell>
        </row>
        <row r="23">
          <cell r="D23">
            <v>40.937830099900005</v>
          </cell>
          <cell r="E23">
            <v>-26.789763425152017</v>
          </cell>
          <cell r="F23">
            <v>1.970601131</v>
          </cell>
          <cell r="G23">
            <v>-1.4625635505369174</v>
          </cell>
          <cell r="H23">
            <v>20.774285295942015</v>
          </cell>
        </row>
        <row r="24">
          <cell r="D24">
            <v>40.560316468099998</v>
          </cell>
          <cell r="E24">
            <v>-27.380057727694975</v>
          </cell>
          <cell r="F24">
            <v>2.6294161274999999</v>
          </cell>
          <cell r="G24">
            <v>-4.9677807256400959</v>
          </cell>
          <cell r="H24">
            <v>15.42559811811301</v>
          </cell>
        </row>
        <row r="25">
          <cell r="D25">
            <v>41.038858699100004</v>
          </cell>
          <cell r="E25">
            <v>-26.235292652303862</v>
          </cell>
          <cell r="F25">
            <v>2.683019222</v>
          </cell>
          <cell r="G25">
            <v>-2.7726347785958874</v>
          </cell>
          <cell r="H25">
            <v>15.295775133697497</v>
          </cell>
        </row>
        <row r="26">
          <cell r="D26">
            <v>41.437614726300005</v>
          </cell>
          <cell r="E26">
            <v>-26.411615447824975</v>
          </cell>
          <cell r="F26">
            <v>2.2280612675000002</v>
          </cell>
          <cell r="G26">
            <v>-2.9297095720554012</v>
          </cell>
          <cell r="H26">
            <v>18.598058918189061</v>
          </cell>
        </row>
        <row r="27">
          <cell r="D27">
            <v>41.123298276800007</v>
          </cell>
          <cell r="E27">
            <v>-26.899254945768543</v>
          </cell>
          <cell r="F27">
            <v>2.1201669079999999</v>
          </cell>
          <cell r="G27">
            <v>-2.8055267305118718</v>
          </cell>
          <cell r="H27">
            <v>19.396255135211273</v>
          </cell>
        </row>
        <row r="28">
          <cell r="D28">
            <v>40.418395101200005</v>
          </cell>
          <cell r="E28">
            <v>-28.036769711385126</v>
          </cell>
          <cell r="F28">
            <v>2.2560160339999999</v>
          </cell>
          <cell r="G28">
            <v>-4.1138051052018874</v>
          </cell>
          <cell r="H28">
            <v>17.915827942737046</v>
          </cell>
        </row>
        <row r="29">
          <cell r="D29">
            <v>39.256451560599999</v>
          </cell>
          <cell r="E29">
            <v>-27.654912065734592</v>
          </cell>
          <cell r="F29">
            <v>3.0644415334999997</v>
          </cell>
          <cell r="G29">
            <v>-2.0179335596126236</v>
          </cell>
          <cell r="H29">
            <v>12.810311807699561</v>
          </cell>
        </row>
        <row r="30">
          <cell r="D30">
            <v>38.556616107299995</v>
          </cell>
          <cell r="E30">
            <v>-28.446884232388207</v>
          </cell>
          <cell r="F30">
            <v>2.6247331119999999</v>
          </cell>
          <cell r="G30">
            <v>-3.4617174006063105</v>
          </cell>
          <cell r="H30">
            <v>14.689728235995979</v>
          </cell>
        </row>
        <row r="31">
          <cell r="D31">
            <v>41.817940295299998</v>
          </cell>
          <cell r="E31">
            <v>-27.053201096538682</v>
          </cell>
          <cell r="F31">
            <v>3.2714060159999998</v>
          </cell>
          <cell r="G31">
            <v>-2.7358866303033453</v>
          </cell>
          <cell r="H31">
            <v>12.782864643145537</v>
          </cell>
        </row>
        <row r="32">
          <cell r="D32">
            <v>40.400567057300002</v>
          </cell>
          <cell r="E32">
            <v>-26.349071369317084</v>
          </cell>
          <cell r="F32">
            <v>2.4381840155000001</v>
          </cell>
          <cell r="G32">
            <v>-2.3905897468143751</v>
          </cell>
          <cell r="H32">
            <v>16.569941727312582</v>
          </cell>
        </row>
        <row r="33">
          <cell r="D33">
            <v>40.000959202200001</v>
          </cell>
          <cell r="E33">
            <v>-28.105037551841839</v>
          </cell>
          <cell r="F33">
            <v>2.8498329709999997</v>
          </cell>
          <cell r="G33">
            <v>-3.2657677535242038</v>
          </cell>
          <cell r="H33">
            <v>14.036246899116954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ing 1 C N data"/>
      <sheetName val="Sampling 1 C N graph"/>
      <sheetName val="Sampling 2 C N data"/>
      <sheetName val="Sampling 2 C N graph"/>
      <sheetName val="Sampling 3 C N data"/>
      <sheetName val="Sampling 3 C N graph"/>
      <sheetName val="Harvest root C N data"/>
      <sheetName val="Harvest root C N graph"/>
      <sheetName val="Harvest shoot C N data"/>
      <sheetName val="Harvest shoot C N graph"/>
      <sheetName val="Harvest grain C N data"/>
      <sheetName val="Harvest grain C N graph"/>
      <sheetName val="STAT"/>
      <sheetName val="STAT (2)"/>
      <sheetName val="STAT at harvest"/>
      <sheetName val="Total Root Shoot Grain C N"/>
      <sheetName val="STAT Total C N"/>
      <sheetName val="Sheet1"/>
    </sheetNames>
    <sheetDataSet>
      <sheetData sheetId="0" refreshError="1"/>
      <sheetData sheetId="1">
        <row r="15">
          <cell r="J15">
            <v>0.28045498561483678</v>
          </cell>
          <cell r="L15">
            <v>0.10921681850531173</v>
          </cell>
          <cell r="M15">
            <v>0.3820793704384417</v>
          </cell>
        </row>
        <row r="16">
          <cell r="J16">
            <v>0.15063968328267599</v>
          </cell>
          <cell r="L16">
            <v>7.778562927753524E-2</v>
          </cell>
          <cell r="M16">
            <v>0.39740636881956382</v>
          </cell>
        </row>
        <row r="17">
          <cell r="J17">
            <v>0.35617139719448659</v>
          </cell>
          <cell r="L17">
            <v>0.13035110049602427</v>
          </cell>
          <cell r="M17">
            <v>0.60667346050880155</v>
          </cell>
        </row>
        <row r="18">
          <cell r="J18">
            <v>0.15504199577303071</v>
          </cell>
          <cell r="L18">
            <v>4.5785645399903457E-2</v>
          </cell>
          <cell r="M18">
            <v>0.25066509323901381</v>
          </cell>
        </row>
        <row r="19">
          <cell r="J19">
            <v>0.13718023773640095</v>
          </cell>
          <cell r="L19">
            <v>9.2155263595225773E-2</v>
          </cell>
          <cell r="M19">
            <v>1.0730608248430122</v>
          </cell>
        </row>
        <row r="20">
          <cell r="J20">
            <v>0.23021257990213423</v>
          </cell>
          <cell r="L20">
            <v>5.9596804554502773E-2</v>
          </cell>
          <cell r="M20">
            <v>0.83205449788865282</v>
          </cell>
        </row>
        <row r="21">
          <cell r="J21">
            <v>0.32914908651880176</v>
          </cell>
          <cell r="L21">
            <v>5.3110545202713418E-2</v>
          </cell>
          <cell r="M21">
            <v>0.88262268841674829</v>
          </cell>
        </row>
        <row r="22">
          <cell r="J22">
            <v>0.31396952479767376</v>
          </cell>
          <cell r="L22">
            <v>7.6131139871245174E-2</v>
          </cell>
          <cell r="M22">
            <v>1.1717978026570917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>
        <row r="2">
          <cell r="F2">
            <v>3.8830814644819633E-2</v>
          </cell>
        </row>
      </sheetData>
      <sheetData sheetId="16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t Shoot length"/>
      <sheetName val="biomass"/>
      <sheetName val="pH"/>
      <sheetName val="STAT"/>
    </sheetNames>
    <sheetDataSet>
      <sheetData sheetId="0"/>
      <sheetData sheetId="1">
        <row r="3">
          <cell r="C3">
            <v>8.5000000000000006E-3</v>
          </cell>
          <cell r="F3">
            <v>6.4600000000000005E-2</v>
          </cell>
        </row>
        <row r="4">
          <cell r="C4">
            <v>8.0000000000000002E-3</v>
          </cell>
          <cell r="F4">
            <v>4.1399999999999999E-2</v>
          </cell>
        </row>
        <row r="5">
          <cell r="C5">
            <v>4.5999999999999999E-3</v>
          </cell>
          <cell r="F5">
            <v>2.64E-2</v>
          </cell>
        </row>
        <row r="6">
          <cell r="C6">
            <v>6.1999999999999998E-3</v>
          </cell>
          <cell r="F6">
            <v>4.0599999999999997E-2</v>
          </cell>
        </row>
        <row r="7">
          <cell r="C7">
            <v>7.7999999999999996E-3</v>
          </cell>
          <cell r="F7">
            <v>4.7699999999999999E-2</v>
          </cell>
        </row>
        <row r="8">
          <cell r="C8">
            <v>8.2000000000000007E-3</v>
          </cell>
          <cell r="F8">
            <v>5.4100000000000002E-2</v>
          </cell>
        </row>
        <row r="9">
          <cell r="C9">
            <v>9.7999999999999997E-3</v>
          </cell>
          <cell r="F9">
            <v>4.3400000000000001E-2</v>
          </cell>
        </row>
        <row r="10">
          <cell r="C10">
            <v>1.17E-2</v>
          </cell>
          <cell r="F10">
            <v>5.3400000000000003E-2</v>
          </cell>
        </row>
        <row r="11">
          <cell r="C11">
            <v>9.1000000000000004E-3</v>
          </cell>
          <cell r="F11">
            <v>5.28E-2</v>
          </cell>
        </row>
        <row r="12">
          <cell r="C12">
            <v>9.7000000000000003E-3</v>
          </cell>
          <cell r="F12">
            <v>5.57E-2</v>
          </cell>
        </row>
        <row r="13">
          <cell r="C13">
            <v>9.7999999999999997E-3</v>
          </cell>
          <cell r="F13">
            <v>7.8899999999999998E-2</v>
          </cell>
        </row>
        <row r="14">
          <cell r="C14">
            <v>1.12E-2</v>
          </cell>
          <cell r="F14">
            <v>4.8000000000000001E-2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t shoot length"/>
      <sheetName val="root shoot biomass"/>
      <sheetName val="root C N data"/>
      <sheetName val="shoot C N data"/>
      <sheetName val="Root C N Graph"/>
      <sheetName val="Shoot C N Graph"/>
      <sheetName val="whole plant N15 ugN15"/>
      <sheetName val="Total C N"/>
      <sheetName val="delN15 graph"/>
      <sheetName val="total N root shoot plant"/>
    </sheetNames>
    <sheetDataSet>
      <sheetData sheetId="0"/>
      <sheetData sheetId="1"/>
      <sheetData sheetId="2"/>
      <sheetData sheetId="3"/>
      <sheetData sheetId="4">
        <row r="5">
          <cell r="R5">
            <v>4.9611932263617149</v>
          </cell>
        </row>
      </sheetData>
      <sheetData sheetId="5">
        <row r="5">
          <cell r="S5">
            <v>3.3275631771142833</v>
          </cell>
        </row>
      </sheetData>
      <sheetData sheetId="6">
        <row r="4">
          <cell r="G4">
            <v>3.7344076006982641</v>
          </cell>
        </row>
      </sheetData>
      <sheetData sheetId="7">
        <row r="2">
          <cell r="N2">
            <v>4068.8698895400007</v>
          </cell>
        </row>
        <row r="3">
          <cell r="N3">
            <v>4156.1326248999994</v>
          </cell>
        </row>
        <row r="4">
          <cell r="N4">
            <v>4232.9083628599992</v>
          </cell>
        </row>
        <row r="5">
          <cell r="N5">
            <v>4461.8336720799998</v>
          </cell>
        </row>
        <row r="6">
          <cell r="N6">
            <v>3236.37155274</v>
          </cell>
        </row>
        <row r="7">
          <cell r="N7">
            <v>4180.5291341600005</v>
          </cell>
          <cell r="P7">
            <v>172.57732009102921</v>
          </cell>
        </row>
        <row r="8">
          <cell r="N8">
            <v>2973.7916893749994</v>
          </cell>
        </row>
        <row r="9">
          <cell r="N9">
            <v>4419.1802997499999</v>
          </cell>
        </row>
        <row r="10">
          <cell r="N10">
            <v>3645.7471187000001</v>
          </cell>
        </row>
        <row r="11">
          <cell r="N11">
            <v>1405.6786530499999</v>
          </cell>
        </row>
        <row r="12">
          <cell r="N12">
            <v>2372.3182255500001</v>
          </cell>
        </row>
        <row r="13">
          <cell r="N13">
            <v>1491.429164725</v>
          </cell>
          <cell r="P13">
            <v>488.75071130895469</v>
          </cell>
        </row>
      </sheetData>
      <sheetData sheetId="8">
        <row r="3">
          <cell r="D3" t="str">
            <v>Root</v>
          </cell>
        </row>
      </sheetData>
      <sheetData sheetId="9">
        <row r="3">
          <cell r="D3" t="str">
            <v>NH4NO3</v>
          </cell>
          <cell r="E3" t="str">
            <v>NH4+</v>
          </cell>
          <cell r="F3" t="str">
            <v>NO3-</v>
          </cell>
          <cell r="AE3" t="str">
            <v>NH4NO3</v>
          </cell>
          <cell r="AF3" t="str">
            <v>NH4+</v>
          </cell>
          <cell r="AG3" t="str">
            <v>NO3-</v>
          </cell>
        </row>
        <row r="4">
          <cell r="C4" t="str">
            <v>Ce-0</v>
          </cell>
          <cell r="D4">
            <v>1001</v>
          </cell>
          <cell r="E4">
            <v>424</v>
          </cell>
          <cell r="F4">
            <v>1493</v>
          </cell>
          <cell r="AD4" t="str">
            <v>Ce-0</v>
          </cell>
          <cell r="AE4">
            <v>851</v>
          </cell>
          <cell r="AF4">
            <v>240</v>
          </cell>
          <cell r="AG4">
            <v>1138</v>
          </cell>
        </row>
        <row r="5">
          <cell r="C5" t="str">
            <v>Ce-500</v>
          </cell>
          <cell r="D5">
            <v>563</v>
          </cell>
          <cell r="E5">
            <v>495</v>
          </cell>
          <cell r="F5">
            <v>1469</v>
          </cell>
          <cell r="AD5" t="str">
            <v>Ce-500</v>
          </cell>
          <cell r="AE5">
            <v>980</v>
          </cell>
          <cell r="AF5">
            <v>299</v>
          </cell>
          <cell r="AG5">
            <v>1149</v>
          </cell>
        </row>
        <row r="7">
          <cell r="D7">
            <v>77</v>
          </cell>
          <cell r="E7">
            <v>30</v>
          </cell>
          <cell r="F7">
            <v>45</v>
          </cell>
          <cell r="AE7">
            <v>96</v>
          </cell>
          <cell r="AF7">
            <v>20</v>
          </cell>
          <cell r="AG7">
            <v>31</v>
          </cell>
        </row>
        <row r="8">
          <cell r="D8">
            <v>98</v>
          </cell>
          <cell r="E8">
            <v>45</v>
          </cell>
          <cell r="F8">
            <v>34</v>
          </cell>
          <cell r="AE8">
            <v>41</v>
          </cell>
          <cell r="AF8">
            <v>13</v>
          </cell>
          <cell r="AG8">
            <v>45</v>
          </cell>
        </row>
        <row r="47">
          <cell r="D47" t="str">
            <v>NH4NO3</v>
          </cell>
          <cell r="E47" t="str">
            <v>NH4+</v>
          </cell>
          <cell r="F47" t="str">
            <v>NO3-</v>
          </cell>
          <cell r="AE47" t="str">
            <v>NH4NO3</v>
          </cell>
          <cell r="AF47" t="str">
            <v>NH4+</v>
          </cell>
          <cell r="AG47" t="str">
            <v>NO3-</v>
          </cell>
        </row>
        <row r="48">
          <cell r="C48" t="str">
            <v>Ce-0</v>
          </cell>
          <cell r="D48">
            <v>3055</v>
          </cell>
          <cell r="E48">
            <v>2129</v>
          </cell>
          <cell r="F48">
            <v>3115</v>
          </cell>
          <cell r="AD48" t="str">
            <v>Ce-0</v>
          </cell>
          <cell r="AE48">
            <v>2194</v>
          </cell>
          <cell r="AF48">
            <v>1044</v>
          </cell>
          <cell r="AG48">
            <v>2654</v>
          </cell>
        </row>
        <row r="49">
          <cell r="C49" t="str">
            <v>Ce-500</v>
          </cell>
          <cell r="D49">
            <v>2155</v>
          </cell>
          <cell r="E49">
            <v>2407</v>
          </cell>
          <cell r="F49">
            <v>2924</v>
          </cell>
          <cell r="AD49" t="str">
            <v>Ce-500</v>
          </cell>
          <cell r="AE49">
            <v>2660</v>
          </cell>
          <cell r="AF49">
            <v>1519</v>
          </cell>
          <cell r="AG49">
            <v>2676</v>
          </cell>
        </row>
        <row r="51">
          <cell r="D51">
            <v>115</v>
          </cell>
          <cell r="E51">
            <v>81</v>
          </cell>
          <cell r="F51">
            <v>53</v>
          </cell>
          <cell r="AE51">
            <v>299</v>
          </cell>
          <cell r="AF51">
            <v>109</v>
          </cell>
          <cell r="AG51">
            <v>136</v>
          </cell>
        </row>
        <row r="52">
          <cell r="D52">
            <v>391</v>
          </cell>
          <cell r="E52">
            <v>97</v>
          </cell>
          <cell r="F52">
            <v>75</v>
          </cell>
          <cell r="AE52">
            <v>104</v>
          </cell>
          <cell r="AF52">
            <v>142</v>
          </cell>
          <cell r="AG52">
            <v>193</v>
          </cell>
        </row>
        <row r="92">
          <cell r="D92" t="str">
            <v>NH4NO3</v>
          </cell>
          <cell r="E92" t="str">
            <v>NH4+</v>
          </cell>
          <cell r="F92" t="str">
            <v>NO3-</v>
          </cell>
          <cell r="AE92" t="str">
            <v>NH4NO3</v>
          </cell>
          <cell r="AF92" t="str">
            <v>NH4+</v>
          </cell>
          <cell r="AG92" t="str">
            <v>NO3-</v>
          </cell>
        </row>
        <row r="93">
          <cell r="C93" t="str">
            <v>Ce-0</v>
          </cell>
          <cell r="D93">
            <v>4056.1075393800006</v>
          </cell>
          <cell r="E93">
            <v>2553.2006501666669</v>
          </cell>
          <cell r="F93">
            <v>4607.3872343333323</v>
          </cell>
          <cell r="AD93" t="str">
            <v>Ce-0</v>
          </cell>
          <cell r="AE93">
            <v>3044.7438490958334</v>
          </cell>
          <cell r="AF93" t="e">
            <v>#REF!</v>
          </cell>
          <cell r="AG93">
            <v>3792.3911081186889</v>
          </cell>
        </row>
        <row r="94">
          <cell r="C94" t="str">
            <v>Ce-500</v>
          </cell>
          <cell r="D94">
            <v>2718.0241918583329</v>
          </cell>
          <cell r="E94">
            <v>2901.1426433333331</v>
          </cell>
          <cell r="F94">
            <v>4393.0151292865157</v>
          </cell>
          <cell r="AD94" t="str">
            <v>Ce-500</v>
          </cell>
          <cell r="AE94">
            <v>3639.398643758333</v>
          </cell>
          <cell r="AF94" t="e">
            <v>#REF!</v>
          </cell>
          <cell r="AG94">
            <v>3824.8297227737999</v>
          </cell>
        </row>
        <row r="96">
          <cell r="D96">
            <v>172.57732009102921</v>
          </cell>
          <cell r="E96">
            <v>96.695965880847154</v>
          </cell>
          <cell r="F96">
            <v>89.104924115330533</v>
          </cell>
          <cell r="AE96">
            <v>366.86041671184245</v>
          </cell>
          <cell r="AF96" t="e">
            <v>#REF!</v>
          </cell>
          <cell r="AG96">
            <v>158.36772091449944</v>
          </cell>
        </row>
        <row r="97">
          <cell r="D97">
            <v>488.75071130895469</v>
          </cell>
          <cell r="E97">
            <v>104.0223892801406</v>
          </cell>
          <cell r="F97">
            <v>85.175908875917273</v>
          </cell>
          <cell r="AE97">
            <v>68.351258070487432</v>
          </cell>
          <cell r="AF97" t="e">
            <v>#REF!</v>
          </cell>
          <cell r="AG97">
            <v>219.91756306977652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t shoot length"/>
      <sheetName val="root shoot biomass"/>
      <sheetName val="root C N data"/>
      <sheetName val="shoot C N data"/>
      <sheetName val="Root C N Graph"/>
      <sheetName val="Shoot C N Graph"/>
      <sheetName val="whole plant N15 ugN15"/>
      <sheetName val="Total C N"/>
      <sheetName val="delN15 graph"/>
      <sheetName val="total N root shoot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O7">
            <v>2553.2006501666669</v>
          </cell>
          <cell r="P7">
            <v>96.695965880847154</v>
          </cell>
        </row>
        <row r="13">
          <cell r="O13">
            <v>2901.1426433333331</v>
          </cell>
          <cell r="P13">
            <v>104.0223892801406</v>
          </cell>
        </row>
      </sheetData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t shoot length"/>
      <sheetName val="root shoot biomass"/>
      <sheetName val="root C N data"/>
      <sheetName val="shoot C N data"/>
      <sheetName val="Root C N Graph"/>
      <sheetName val="Shoot C N Graph"/>
      <sheetName val="whole plant N15 ugN15"/>
      <sheetName val="Total C N"/>
      <sheetName val="delN15 graph"/>
      <sheetName val="total N root shoot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O7">
            <v>4607.3872343333323</v>
          </cell>
          <cell r="P7">
            <v>89.104924115330533</v>
          </cell>
        </row>
        <row r="13">
          <cell r="O13">
            <v>4393.0151292865157</v>
          </cell>
          <cell r="P13">
            <v>85.175908875917273</v>
          </cell>
        </row>
      </sheetData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t shoot length"/>
      <sheetName val="root shoot biomass"/>
      <sheetName val="root C N data"/>
      <sheetName val="shoot C N data"/>
      <sheetName val="Root C N Graph"/>
      <sheetName val="Shoot C N Graph"/>
      <sheetName val="whole plant N15 ugN15"/>
      <sheetName val="Total C N"/>
      <sheetName val="%N delN15 ugN15 graph"/>
      <sheetName val="ST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O7">
            <v>3044.7438490958334</v>
          </cell>
          <cell r="P7">
            <v>366.86041671184245</v>
          </cell>
        </row>
        <row r="13">
          <cell r="O13">
            <v>3639.398643758333</v>
          </cell>
          <cell r="P13">
            <v>68.351258070487432</v>
          </cell>
        </row>
      </sheetData>
      <sheetData sheetId="8">
        <row r="44">
          <cell r="D44" t="str">
            <v>Root</v>
          </cell>
        </row>
      </sheetData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t shoot length"/>
      <sheetName val="root shoot biomass"/>
      <sheetName val="root C N data"/>
      <sheetName val="shoot C N data"/>
      <sheetName val="Root C N Graph"/>
      <sheetName val="Shoot C N Graph"/>
      <sheetName val="Total C N"/>
      <sheetName val="whole plant N15 ugN15"/>
      <sheetName val="%N delN15 ugN15"/>
      <sheetName val="STAT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O7">
            <v>3792.3911081186889</v>
          </cell>
          <cell r="P7">
            <v>158.36772091449944</v>
          </cell>
        </row>
        <row r="13">
          <cell r="O13">
            <v>3824.8297227737999</v>
          </cell>
          <cell r="P13">
            <v>219.91756306977652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E28" sqref="E28"/>
    </sheetView>
  </sheetViews>
  <sheetFormatPr defaultRowHeight="15" x14ac:dyDescent="0.25"/>
  <sheetData>
    <row r="1" spans="1:15" x14ac:dyDescent="0.25">
      <c r="A1" t="s">
        <v>62</v>
      </c>
    </row>
    <row r="2" spans="1:15" x14ac:dyDescent="0.25">
      <c r="A2" s="34"/>
      <c r="B2" s="34"/>
      <c r="C2" s="64" t="s">
        <v>63</v>
      </c>
      <c r="D2" s="64"/>
      <c r="E2" s="64"/>
      <c r="F2" s="64"/>
      <c r="G2" s="64"/>
      <c r="H2" s="65" t="s">
        <v>64</v>
      </c>
      <c r="I2" s="65"/>
      <c r="J2" s="65"/>
      <c r="K2" s="65"/>
      <c r="L2" s="65"/>
      <c r="M2" s="66" t="s">
        <v>65</v>
      </c>
      <c r="N2" s="66"/>
      <c r="O2" s="66"/>
    </row>
    <row r="3" spans="1:15" x14ac:dyDescent="0.25">
      <c r="A3" s="34" t="s">
        <v>66</v>
      </c>
      <c r="B3" s="34" t="s">
        <v>67</v>
      </c>
      <c r="C3" s="35">
        <v>1</v>
      </c>
      <c r="D3" s="35">
        <v>2</v>
      </c>
      <c r="E3" s="35" t="s">
        <v>68</v>
      </c>
      <c r="F3" s="35"/>
      <c r="G3" s="36"/>
      <c r="H3" s="37">
        <v>1</v>
      </c>
      <c r="I3" s="37">
        <v>2</v>
      </c>
      <c r="J3" s="37" t="s">
        <v>68</v>
      </c>
      <c r="K3" s="37"/>
      <c r="L3" s="38"/>
      <c r="M3" s="39"/>
      <c r="N3" s="39"/>
      <c r="O3" s="39"/>
    </row>
    <row r="4" spans="1:15" x14ac:dyDescent="0.25">
      <c r="A4" s="34" t="s">
        <v>12</v>
      </c>
      <c r="B4" s="40" t="s">
        <v>69</v>
      </c>
      <c r="C4" s="41">
        <v>2.6</v>
      </c>
      <c r="D4" s="41">
        <v>3</v>
      </c>
      <c r="E4" s="41">
        <f>AVERAGE(C4:D4)</f>
        <v>2.8</v>
      </c>
      <c r="F4" s="42"/>
      <c r="G4" s="42"/>
      <c r="H4" s="43">
        <v>13</v>
      </c>
      <c r="I4" s="43">
        <v>10.4</v>
      </c>
      <c r="J4" s="43">
        <f>AVERAGE(H4:I4)</f>
        <v>11.7</v>
      </c>
      <c r="K4" s="44"/>
      <c r="L4" s="44"/>
      <c r="M4" s="39">
        <f>E4/J4</f>
        <v>0.23931623931623933</v>
      </c>
      <c r="N4" s="39"/>
      <c r="O4" s="39"/>
    </row>
    <row r="5" spans="1:15" x14ac:dyDescent="0.25">
      <c r="A5" s="34"/>
      <c r="B5" s="40" t="s">
        <v>70</v>
      </c>
      <c r="C5" s="41">
        <v>4.5</v>
      </c>
      <c r="D5" s="41">
        <v>3.5</v>
      </c>
      <c r="E5" s="41">
        <f t="shared" ref="E5:E15" si="0">AVERAGE(C5:D5)</f>
        <v>4</v>
      </c>
      <c r="F5" s="42"/>
      <c r="G5" s="42"/>
      <c r="H5" s="43">
        <v>10</v>
      </c>
      <c r="I5" s="43">
        <v>8.8000000000000007</v>
      </c>
      <c r="J5" s="43">
        <f t="shared" ref="J5:J15" si="1">AVERAGE(H5:I5)</f>
        <v>9.4</v>
      </c>
      <c r="K5" s="44"/>
      <c r="L5" s="44"/>
      <c r="M5" s="39">
        <f t="shared" ref="M5:M15" si="2">E5/J5</f>
        <v>0.42553191489361702</v>
      </c>
      <c r="N5" s="39"/>
      <c r="O5" s="39"/>
    </row>
    <row r="6" spans="1:15" x14ac:dyDescent="0.25">
      <c r="A6" s="34"/>
      <c r="B6" s="40" t="s">
        <v>71</v>
      </c>
      <c r="C6" s="41">
        <v>6</v>
      </c>
      <c r="D6" s="41"/>
      <c r="E6" s="41">
        <f t="shared" si="0"/>
        <v>6</v>
      </c>
      <c r="F6" s="42"/>
      <c r="G6" s="42"/>
      <c r="H6" s="43">
        <v>10.199999999999999</v>
      </c>
      <c r="I6" s="43"/>
      <c r="J6" s="43">
        <f t="shared" si="1"/>
        <v>10.199999999999999</v>
      </c>
      <c r="K6" s="44"/>
      <c r="L6" s="44"/>
      <c r="M6" s="39">
        <f t="shared" si="2"/>
        <v>0.58823529411764708</v>
      </c>
      <c r="N6" s="39"/>
      <c r="O6" s="39"/>
    </row>
    <row r="7" spans="1:15" x14ac:dyDescent="0.25">
      <c r="A7" s="34"/>
      <c r="B7" s="40" t="s">
        <v>72</v>
      </c>
      <c r="C7" s="41">
        <v>4.2</v>
      </c>
      <c r="D7" s="41">
        <v>0</v>
      </c>
      <c r="E7" s="41">
        <f t="shared" si="0"/>
        <v>2.1</v>
      </c>
      <c r="F7" s="42"/>
      <c r="G7" s="42"/>
      <c r="H7" s="43">
        <v>10.9</v>
      </c>
      <c r="I7" s="43">
        <v>7.5</v>
      </c>
      <c r="J7" s="43">
        <f t="shared" si="1"/>
        <v>9.1999999999999993</v>
      </c>
      <c r="K7" s="44"/>
      <c r="L7" s="44"/>
      <c r="M7" s="39">
        <f t="shared" si="2"/>
        <v>0.22826086956521741</v>
      </c>
      <c r="N7" s="39"/>
      <c r="O7" s="39"/>
    </row>
    <row r="8" spans="1:15" x14ac:dyDescent="0.25">
      <c r="A8" s="34"/>
      <c r="B8" s="40" t="s">
        <v>73</v>
      </c>
      <c r="C8" s="41">
        <v>3</v>
      </c>
      <c r="D8" s="41">
        <v>3.5</v>
      </c>
      <c r="E8" s="41">
        <f t="shared" si="0"/>
        <v>3.25</v>
      </c>
      <c r="F8" s="42"/>
      <c r="G8" s="42"/>
      <c r="H8" s="43">
        <v>10.5</v>
      </c>
      <c r="I8" s="43">
        <v>8.9</v>
      </c>
      <c r="J8" s="43">
        <f t="shared" si="1"/>
        <v>9.6999999999999993</v>
      </c>
      <c r="K8" s="44"/>
      <c r="L8" s="44"/>
      <c r="M8" s="39">
        <f t="shared" si="2"/>
        <v>0.33505154639175261</v>
      </c>
      <c r="N8" s="39"/>
      <c r="O8" s="39"/>
    </row>
    <row r="9" spans="1:15" x14ac:dyDescent="0.25">
      <c r="A9" s="34"/>
      <c r="B9" s="40" t="s">
        <v>74</v>
      </c>
      <c r="C9" s="41">
        <v>3.2</v>
      </c>
      <c r="D9" s="41">
        <v>4.5999999999999996</v>
      </c>
      <c r="E9" s="41">
        <f t="shared" si="0"/>
        <v>3.9</v>
      </c>
      <c r="F9" s="45">
        <f>AVERAGE(E4:E9)</f>
        <v>3.6749999999999994</v>
      </c>
      <c r="G9" s="45">
        <f>STDEV(E4:E9)/SQRT(6)</f>
        <v>0.5473801238627507</v>
      </c>
      <c r="H9" s="43">
        <v>10</v>
      </c>
      <c r="I9" s="43">
        <v>10.5</v>
      </c>
      <c r="J9" s="43">
        <f t="shared" si="1"/>
        <v>10.25</v>
      </c>
      <c r="K9" s="46">
        <f>AVERAGE(J4:J9)</f>
        <v>10.075000000000001</v>
      </c>
      <c r="L9" s="46">
        <f>STDEV(J4:J9)/SQRT(6)</f>
        <v>0.36736675589025924</v>
      </c>
      <c r="M9" s="39">
        <f t="shared" si="2"/>
        <v>0.38048780487804879</v>
      </c>
      <c r="N9" s="47">
        <f>AVERAGE(M4:M9)</f>
        <v>0.36614727819375364</v>
      </c>
      <c r="O9" s="48">
        <f>STDEV(M4:M9)/SQRT(6)</f>
        <v>5.4504125605956528E-2</v>
      </c>
    </row>
    <row r="10" spans="1:15" x14ac:dyDescent="0.25">
      <c r="A10" s="34" t="s">
        <v>75</v>
      </c>
      <c r="B10" s="40" t="s">
        <v>69</v>
      </c>
      <c r="C10" s="41">
        <v>5.9</v>
      </c>
      <c r="D10" s="41">
        <v>4.5</v>
      </c>
      <c r="E10" s="41">
        <f t="shared" si="0"/>
        <v>5.2</v>
      </c>
      <c r="F10" s="49"/>
      <c r="G10" s="42"/>
      <c r="H10" s="43">
        <v>9.5</v>
      </c>
      <c r="I10" s="43">
        <v>9</v>
      </c>
      <c r="J10" s="43">
        <f t="shared" si="1"/>
        <v>9.25</v>
      </c>
      <c r="K10" s="50"/>
      <c r="L10" s="44"/>
      <c r="M10" s="39">
        <f t="shared" si="2"/>
        <v>0.56216216216216219</v>
      </c>
      <c r="N10" s="39"/>
      <c r="O10" s="39"/>
    </row>
    <row r="11" spans="1:15" x14ac:dyDescent="0.25">
      <c r="A11" s="34" t="s">
        <v>76</v>
      </c>
      <c r="B11" s="40" t="s">
        <v>70</v>
      </c>
      <c r="C11" s="41">
        <v>3.5</v>
      </c>
      <c r="D11" s="41">
        <v>3.2</v>
      </c>
      <c r="E11" s="41">
        <f t="shared" si="0"/>
        <v>3.35</v>
      </c>
      <c r="F11" s="49"/>
      <c r="G11" s="42"/>
      <c r="H11" s="43">
        <v>10.5</v>
      </c>
      <c r="I11" s="43">
        <v>10.5</v>
      </c>
      <c r="J11" s="43">
        <f t="shared" si="1"/>
        <v>10.5</v>
      </c>
      <c r="K11" s="50"/>
      <c r="L11" s="44"/>
      <c r="M11" s="39">
        <f t="shared" si="2"/>
        <v>0.31904761904761908</v>
      </c>
      <c r="N11" s="39"/>
      <c r="O11" s="39"/>
    </row>
    <row r="12" spans="1:15" x14ac:dyDescent="0.25">
      <c r="A12" s="34" t="s">
        <v>77</v>
      </c>
      <c r="B12" s="40" t="s">
        <v>71</v>
      </c>
      <c r="C12" s="41">
        <v>3.6</v>
      </c>
      <c r="D12" s="41">
        <v>2</v>
      </c>
      <c r="E12" s="41">
        <f t="shared" si="0"/>
        <v>2.8</v>
      </c>
      <c r="F12" s="49"/>
      <c r="G12" s="42"/>
      <c r="H12" s="43">
        <v>13.5</v>
      </c>
      <c r="I12" s="43">
        <v>9</v>
      </c>
      <c r="J12" s="43">
        <f t="shared" si="1"/>
        <v>11.25</v>
      </c>
      <c r="K12" s="50"/>
      <c r="L12" s="44"/>
      <c r="M12" s="39">
        <f t="shared" si="2"/>
        <v>0.24888888888888888</v>
      </c>
      <c r="N12" s="39"/>
      <c r="O12" s="39"/>
    </row>
    <row r="13" spans="1:15" x14ac:dyDescent="0.25">
      <c r="A13" s="34"/>
      <c r="B13" s="40" t="s">
        <v>72</v>
      </c>
      <c r="C13" s="41">
        <v>3.8</v>
      </c>
      <c r="D13" s="41">
        <v>2.8</v>
      </c>
      <c r="E13" s="41">
        <f t="shared" si="0"/>
        <v>3.3</v>
      </c>
      <c r="F13" s="49"/>
      <c r="G13" s="42"/>
      <c r="H13" s="43">
        <v>11.3</v>
      </c>
      <c r="I13" s="43">
        <v>11</v>
      </c>
      <c r="J13" s="43">
        <f t="shared" si="1"/>
        <v>11.15</v>
      </c>
      <c r="K13" s="50"/>
      <c r="L13" s="44"/>
      <c r="M13" s="39">
        <f t="shared" si="2"/>
        <v>0.29596412556053808</v>
      </c>
      <c r="N13" s="39"/>
      <c r="O13" s="39"/>
    </row>
    <row r="14" spans="1:15" x14ac:dyDescent="0.25">
      <c r="A14" s="34"/>
      <c r="B14" s="40" t="s">
        <v>73</v>
      </c>
      <c r="C14" s="41">
        <v>3.7</v>
      </c>
      <c r="D14" s="41">
        <v>4</v>
      </c>
      <c r="E14" s="41">
        <f t="shared" si="0"/>
        <v>3.85</v>
      </c>
      <c r="F14" s="49"/>
      <c r="G14" s="42"/>
      <c r="H14" s="43">
        <v>10.4</v>
      </c>
      <c r="I14" s="43">
        <v>14.5</v>
      </c>
      <c r="J14" s="43">
        <f t="shared" si="1"/>
        <v>12.45</v>
      </c>
      <c r="K14" s="50"/>
      <c r="L14" s="44"/>
      <c r="M14" s="39">
        <f t="shared" si="2"/>
        <v>0.30923694779116467</v>
      </c>
      <c r="N14" s="39"/>
      <c r="O14" s="39"/>
    </row>
    <row r="15" spans="1:15" x14ac:dyDescent="0.25">
      <c r="A15" s="34"/>
      <c r="B15" s="40" t="s">
        <v>74</v>
      </c>
      <c r="C15" s="41">
        <v>4</v>
      </c>
      <c r="D15" s="41">
        <v>4</v>
      </c>
      <c r="E15" s="41">
        <f t="shared" si="0"/>
        <v>4</v>
      </c>
      <c r="F15" s="45">
        <f>AVERAGE(E10:E15)</f>
        <v>3.7500000000000004</v>
      </c>
      <c r="G15" s="45">
        <f>STDEV(E10:E15)/SQRT(6)</f>
        <v>0.33862466931200635</v>
      </c>
      <c r="H15" s="43">
        <v>10.5</v>
      </c>
      <c r="I15" s="43">
        <v>9.5</v>
      </c>
      <c r="J15" s="43">
        <f t="shared" si="1"/>
        <v>10</v>
      </c>
      <c r="K15" s="46">
        <f>AVERAGE(J10:J15)</f>
        <v>10.766666666666666</v>
      </c>
      <c r="L15" s="46">
        <f>STDEV(J10:J15)/SQRT(6)</f>
        <v>0.4536273556321066</v>
      </c>
      <c r="M15" s="39">
        <f t="shared" si="2"/>
        <v>0.4</v>
      </c>
      <c r="N15" s="47">
        <f>AVERAGE(M10:M15)</f>
        <v>0.35588329057506218</v>
      </c>
      <c r="O15" s="48">
        <f>STDEV(M10:M15)/SQRT(6)</f>
        <v>4.5850522801069618E-2</v>
      </c>
    </row>
  </sheetData>
  <mergeCells count="3">
    <mergeCell ref="C2:G2"/>
    <mergeCell ref="H2:L2"/>
    <mergeCell ref="M2:O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tabSelected="1" zoomScale="40" zoomScaleNormal="40" workbookViewId="0">
      <selection activeCell="BM49" sqref="BM49"/>
    </sheetView>
  </sheetViews>
  <sheetFormatPr defaultRowHeight="15" x14ac:dyDescent="0.25"/>
  <cols>
    <col min="9" max="9" width="8.7109375" bestFit="1" customWidth="1"/>
  </cols>
  <sheetData>
    <row r="1" spans="1:33" ht="38.25" customHeight="1" x14ac:dyDescent="0.25">
      <c r="A1" s="27"/>
    </row>
    <row r="2" spans="1:33" x14ac:dyDescent="0.25">
      <c r="C2" t="s">
        <v>82</v>
      </c>
      <c r="D2" t="s">
        <v>83</v>
      </c>
      <c r="AD2" t="s">
        <v>84</v>
      </c>
      <c r="AE2" t="s">
        <v>83</v>
      </c>
    </row>
    <row r="3" spans="1:33" ht="18" x14ac:dyDescent="0.35">
      <c r="C3" s="2"/>
      <c r="D3" s="20" t="s">
        <v>85</v>
      </c>
      <c r="E3" s="20" t="s">
        <v>86</v>
      </c>
      <c r="F3" t="s">
        <v>87</v>
      </c>
      <c r="AD3" s="2"/>
      <c r="AE3" s="20" t="s">
        <v>85</v>
      </c>
      <c r="AF3" s="20" t="s">
        <v>86</v>
      </c>
      <c r="AG3" t="s">
        <v>87</v>
      </c>
    </row>
    <row r="4" spans="1:33" x14ac:dyDescent="0.25">
      <c r="C4" s="21" t="s">
        <v>54</v>
      </c>
      <c r="D4" s="63">
        <v>1001</v>
      </c>
      <c r="E4" s="63">
        <v>424</v>
      </c>
      <c r="F4" s="63">
        <v>1493</v>
      </c>
      <c r="G4" s="63"/>
      <c r="H4" s="63"/>
      <c r="AD4" s="21" t="s">
        <v>54</v>
      </c>
      <c r="AE4" s="63">
        <v>851</v>
      </c>
      <c r="AF4" s="63">
        <v>240</v>
      </c>
      <c r="AG4" s="63">
        <v>1138</v>
      </c>
    </row>
    <row r="5" spans="1:33" x14ac:dyDescent="0.25">
      <c r="C5" s="21" t="s">
        <v>55</v>
      </c>
      <c r="D5" s="63">
        <v>563</v>
      </c>
      <c r="E5" s="63">
        <v>495</v>
      </c>
      <c r="F5" s="63">
        <v>1469</v>
      </c>
      <c r="G5" s="63"/>
      <c r="H5" s="63"/>
      <c r="AD5" s="21" t="s">
        <v>55</v>
      </c>
      <c r="AE5" s="63">
        <v>980</v>
      </c>
      <c r="AF5" s="63">
        <v>299</v>
      </c>
      <c r="AG5" s="63">
        <v>1149</v>
      </c>
    </row>
    <row r="6" spans="1:33" x14ac:dyDescent="0.25">
      <c r="D6" s="22"/>
      <c r="E6" s="22"/>
      <c r="F6" s="63"/>
      <c r="G6" s="63"/>
      <c r="H6" s="63"/>
      <c r="AE6" s="22"/>
      <c r="AF6" s="22"/>
      <c r="AG6" s="63"/>
    </row>
    <row r="7" spans="1:33" x14ac:dyDescent="0.25">
      <c r="C7" s="14" t="s">
        <v>3</v>
      </c>
      <c r="D7" s="63">
        <v>77</v>
      </c>
      <c r="E7" s="63">
        <v>30</v>
      </c>
      <c r="F7" s="63">
        <v>45</v>
      </c>
      <c r="G7" s="63"/>
      <c r="H7" s="63"/>
      <c r="AD7" s="14" t="s">
        <v>3</v>
      </c>
      <c r="AE7" s="63">
        <v>96</v>
      </c>
      <c r="AF7" s="63">
        <v>20</v>
      </c>
      <c r="AG7" s="63">
        <v>31</v>
      </c>
    </row>
    <row r="8" spans="1:33" x14ac:dyDescent="0.25">
      <c r="D8" s="63">
        <v>98</v>
      </c>
      <c r="E8" s="63">
        <v>45</v>
      </c>
      <c r="F8" s="63">
        <v>34</v>
      </c>
      <c r="G8" s="63"/>
      <c r="H8" s="63"/>
      <c r="AE8" s="63">
        <v>41</v>
      </c>
      <c r="AF8" s="63">
        <v>13</v>
      </c>
      <c r="AG8" s="63">
        <v>45</v>
      </c>
    </row>
    <row r="10" spans="1:33" x14ac:dyDescent="0.25">
      <c r="D10" s="69"/>
      <c r="E10" s="69"/>
    </row>
    <row r="46" spans="3:33" x14ac:dyDescent="0.25">
      <c r="C46" t="s">
        <v>82</v>
      </c>
      <c r="D46" t="s">
        <v>88</v>
      </c>
      <c r="AD46" t="s">
        <v>84</v>
      </c>
      <c r="AE46" t="s">
        <v>88</v>
      </c>
    </row>
    <row r="47" spans="3:33" ht="18" x14ac:dyDescent="0.35">
      <c r="C47" s="2"/>
      <c r="D47" s="20" t="s">
        <v>85</v>
      </c>
      <c r="E47" s="20" t="s">
        <v>86</v>
      </c>
      <c r="F47" t="s">
        <v>87</v>
      </c>
      <c r="AD47" s="2"/>
      <c r="AE47" s="20" t="s">
        <v>85</v>
      </c>
      <c r="AF47" s="20" t="s">
        <v>86</v>
      </c>
      <c r="AG47" t="s">
        <v>87</v>
      </c>
    </row>
    <row r="48" spans="3:33" x14ac:dyDescent="0.25">
      <c r="C48" s="21" t="s">
        <v>54</v>
      </c>
      <c r="D48" s="63">
        <v>3055</v>
      </c>
      <c r="E48" s="63">
        <v>2129</v>
      </c>
      <c r="F48" s="63">
        <v>3115</v>
      </c>
      <c r="G48" s="63"/>
      <c r="H48" s="63"/>
      <c r="AD48" s="21" t="s">
        <v>54</v>
      </c>
      <c r="AE48" s="63">
        <v>2194</v>
      </c>
      <c r="AF48" s="63">
        <v>1044</v>
      </c>
      <c r="AG48" s="63">
        <v>2654</v>
      </c>
    </row>
    <row r="49" spans="3:33" x14ac:dyDescent="0.25">
      <c r="C49" s="21" t="s">
        <v>55</v>
      </c>
      <c r="D49" s="63">
        <v>2155</v>
      </c>
      <c r="E49" s="63">
        <v>2407</v>
      </c>
      <c r="F49" s="63">
        <v>2924</v>
      </c>
      <c r="G49" s="63"/>
      <c r="H49" s="63"/>
      <c r="AD49" s="21" t="s">
        <v>55</v>
      </c>
      <c r="AE49" s="63">
        <v>2660</v>
      </c>
      <c r="AF49" s="63">
        <v>1519</v>
      </c>
      <c r="AG49" s="63">
        <v>2676</v>
      </c>
    </row>
    <row r="50" spans="3:33" x14ac:dyDescent="0.25">
      <c r="D50" s="22"/>
      <c r="E50" s="22"/>
      <c r="F50" s="63"/>
      <c r="G50" s="63"/>
      <c r="H50" s="63"/>
      <c r="AE50" s="22"/>
      <c r="AF50" s="22"/>
      <c r="AG50" s="63"/>
    </row>
    <row r="51" spans="3:33" x14ac:dyDescent="0.25">
      <c r="C51" s="14" t="s">
        <v>3</v>
      </c>
      <c r="D51" s="63">
        <v>115</v>
      </c>
      <c r="E51" s="63">
        <v>81</v>
      </c>
      <c r="F51" s="63">
        <v>53</v>
      </c>
      <c r="G51" s="63"/>
      <c r="H51" s="63"/>
      <c r="AD51" s="14" t="s">
        <v>3</v>
      </c>
      <c r="AE51" s="63">
        <v>299</v>
      </c>
      <c r="AF51" s="63">
        <v>109</v>
      </c>
      <c r="AG51" s="63">
        <v>136</v>
      </c>
    </row>
    <row r="52" spans="3:33" x14ac:dyDescent="0.25">
      <c r="D52" s="63">
        <v>391</v>
      </c>
      <c r="E52" s="63">
        <v>97</v>
      </c>
      <c r="F52" s="63">
        <v>75</v>
      </c>
      <c r="G52" s="63"/>
      <c r="H52" s="63"/>
      <c r="AE52" s="63">
        <v>104</v>
      </c>
      <c r="AF52" s="63">
        <v>142</v>
      </c>
      <c r="AG52" s="63">
        <v>193</v>
      </c>
    </row>
    <row r="91" spans="3:33" x14ac:dyDescent="0.25">
      <c r="C91" t="s">
        <v>82</v>
      </c>
      <c r="D91" t="s">
        <v>89</v>
      </c>
      <c r="AD91" t="s">
        <v>84</v>
      </c>
      <c r="AE91" t="s">
        <v>89</v>
      </c>
    </row>
    <row r="92" spans="3:33" ht="18" x14ac:dyDescent="0.35">
      <c r="C92" s="2"/>
      <c r="D92" s="20" t="s">
        <v>85</v>
      </c>
      <c r="E92" s="20" t="s">
        <v>86</v>
      </c>
      <c r="F92" t="s">
        <v>87</v>
      </c>
      <c r="AD92" s="2"/>
      <c r="AE92" s="20" t="s">
        <v>85</v>
      </c>
      <c r="AF92" s="20" t="s">
        <v>86</v>
      </c>
      <c r="AG92" t="s">
        <v>87</v>
      </c>
    </row>
    <row r="93" spans="3:33" x14ac:dyDescent="0.25">
      <c r="C93" s="21" t="s">
        <v>54</v>
      </c>
      <c r="D93" s="63">
        <f>AVERAGE('[4]Total C N'!N2:N7)</f>
        <v>4056.1075393800006</v>
      </c>
      <c r="E93" s="63">
        <f>'[5]Total C N'!$O$7</f>
        <v>2553.2006501666669</v>
      </c>
      <c r="F93" s="63">
        <f>'[6]Total C N'!$O$7</f>
        <v>4607.3872343333323</v>
      </c>
      <c r="AD93" s="21" t="s">
        <v>54</v>
      </c>
      <c r="AE93" s="63">
        <f>'[7]Total C N'!$O$7</f>
        <v>3044.7438490958334</v>
      </c>
      <c r="AF93" s="63" t="e">
        <f>'Total C N'!#REF!</f>
        <v>#REF!</v>
      </c>
      <c r="AG93" s="63">
        <f>'[8]Total C N'!$O$7</f>
        <v>3792.3911081186889</v>
      </c>
    </row>
    <row r="94" spans="3:33" x14ac:dyDescent="0.25">
      <c r="C94" s="21" t="s">
        <v>55</v>
      </c>
      <c r="D94" s="63">
        <f>AVERAGE('[4]Total C N'!N8:N13)</f>
        <v>2718.0241918583329</v>
      </c>
      <c r="E94" s="63">
        <f>'[5]Total C N'!$O$13</f>
        <v>2901.1426433333331</v>
      </c>
      <c r="F94" s="63">
        <f>'[6]Total C N'!$O$13</f>
        <v>4393.0151292865157</v>
      </c>
      <c r="AD94" s="21" t="s">
        <v>55</v>
      </c>
      <c r="AE94" s="63">
        <f>'[7]Total C N'!$O$13</f>
        <v>3639.398643758333</v>
      </c>
      <c r="AF94" s="63" t="e">
        <f>'Total C N'!#REF!</f>
        <v>#REF!</v>
      </c>
      <c r="AG94" s="63">
        <f>'[8]Total C N'!$O$13</f>
        <v>3824.8297227737999</v>
      </c>
    </row>
    <row r="95" spans="3:33" x14ac:dyDescent="0.25">
      <c r="D95" s="22"/>
      <c r="E95" s="22"/>
      <c r="F95" s="63"/>
      <c r="AE95" s="22"/>
      <c r="AF95" s="22"/>
      <c r="AG95" s="63"/>
    </row>
    <row r="96" spans="3:33" x14ac:dyDescent="0.25">
      <c r="C96" s="14" t="s">
        <v>3</v>
      </c>
      <c r="D96" s="63">
        <f>'[4]Total C N'!$P$7</f>
        <v>172.57732009102921</v>
      </c>
      <c r="E96" s="63">
        <f>'[5]Total C N'!$P$7</f>
        <v>96.695965880847154</v>
      </c>
      <c r="F96" s="63">
        <f>'[6]Total C N'!$P$7</f>
        <v>89.104924115330533</v>
      </c>
      <c r="AD96" s="14" t="s">
        <v>3</v>
      </c>
      <c r="AE96" s="63">
        <f>'[7]Total C N'!$P$7</f>
        <v>366.86041671184245</v>
      </c>
      <c r="AF96" s="63" t="e">
        <f>'Total C N'!#REF!</f>
        <v>#REF!</v>
      </c>
      <c r="AG96" s="63">
        <f>'[8]Total C N'!$P$7</f>
        <v>158.36772091449944</v>
      </c>
    </row>
    <row r="97" spans="4:33" x14ac:dyDescent="0.25">
      <c r="D97" s="63">
        <f>'[4]Total C N'!$P$13</f>
        <v>488.75071130895469</v>
      </c>
      <c r="E97" s="63">
        <f>'[5]Total C N'!$P$13</f>
        <v>104.0223892801406</v>
      </c>
      <c r="F97" s="63">
        <f>'[6]Total C N'!$P$13</f>
        <v>85.175908875917273</v>
      </c>
      <c r="AE97" s="63">
        <f>'[7]Total C N'!$P$13</f>
        <v>68.351258070487432</v>
      </c>
      <c r="AF97" s="63" t="e">
        <f>'Total C N'!#REF!</f>
        <v>#REF!</v>
      </c>
      <c r="AG97" s="63">
        <f>'[8]Total C N'!$P$13</f>
        <v>219.91756306977652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F3" sqref="F3:F14"/>
    </sheetView>
  </sheetViews>
  <sheetFormatPr defaultRowHeight="15" x14ac:dyDescent="0.25"/>
  <sheetData>
    <row r="1" spans="1:14" x14ac:dyDescent="0.25">
      <c r="A1" t="s">
        <v>78</v>
      </c>
    </row>
    <row r="2" spans="1:14" x14ac:dyDescent="0.25">
      <c r="A2" s="34" t="s">
        <v>66</v>
      </c>
      <c r="B2" s="34" t="s">
        <v>67</v>
      </c>
      <c r="C2" s="64" t="s">
        <v>59</v>
      </c>
      <c r="D2" s="64"/>
      <c r="E2" s="64"/>
      <c r="F2" s="65" t="s">
        <v>79</v>
      </c>
      <c r="G2" s="65"/>
      <c r="H2" s="65"/>
      <c r="I2" s="67" t="s">
        <v>80</v>
      </c>
      <c r="J2" s="67"/>
      <c r="K2" s="67"/>
      <c r="L2" s="66" t="s">
        <v>65</v>
      </c>
      <c r="M2" s="66"/>
      <c r="N2" s="66"/>
    </row>
    <row r="3" spans="1:14" x14ac:dyDescent="0.25">
      <c r="A3" s="34" t="s">
        <v>12</v>
      </c>
      <c r="B3" s="40" t="s">
        <v>69</v>
      </c>
      <c r="C3" s="51">
        <v>8.5000000000000006E-3</v>
      </c>
      <c r="D3" s="36"/>
      <c r="E3" s="36"/>
      <c r="F3" s="52">
        <v>6.4600000000000005E-2</v>
      </c>
      <c r="G3" s="53"/>
      <c r="H3" s="53"/>
      <c r="I3" s="25">
        <f t="shared" ref="I3:I14" si="0">C3+F3</f>
        <v>7.3099999999999998E-2</v>
      </c>
      <c r="J3" s="54"/>
      <c r="K3" s="54"/>
      <c r="L3" s="39">
        <f t="shared" ref="L3:L14" si="1">C3/F3</f>
        <v>0.13157894736842105</v>
      </c>
      <c r="M3" s="39"/>
      <c r="N3" s="39"/>
    </row>
    <row r="4" spans="1:14" x14ac:dyDescent="0.25">
      <c r="A4" s="34"/>
      <c r="B4" s="40" t="s">
        <v>70</v>
      </c>
      <c r="C4" s="51">
        <v>8.0000000000000002E-3</v>
      </c>
      <c r="D4" s="36"/>
      <c r="E4" s="36"/>
      <c r="F4" s="52">
        <v>4.1399999999999999E-2</v>
      </c>
      <c r="G4" s="53"/>
      <c r="H4" s="53"/>
      <c r="I4" s="25">
        <f t="shared" si="0"/>
        <v>4.9399999999999999E-2</v>
      </c>
      <c r="J4" s="54"/>
      <c r="K4" s="54"/>
      <c r="L4" s="39">
        <f t="shared" si="1"/>
        <v>0.19323671497584541</v>
      </c>
      <c r="M4" s="39"/>
      <c r="N4" s="39"/>
    </row>
    <row r="5" spans="1:14" x14ac:dyDescent="0.25">
      <c r="A5" s="34"/>
      <c r="B5" s="40" t="s">
        <v>71</v>
      </c>
      <c r="C5" s="51">
        <v>4.5999999999999999E-3</v>
      </c>
      <c r="D5" s="36"/>
      <c r="E5" s="36"/>
      <c r="F5" s="52">
        <v>2.64E-2</v>
      </c>
      <c r="G5" s="53"/>
      <c r="H5" s="53"/>
      <c r="I5" s="25">
        <f t="shared" si="0"/>
        <v>3.1E-2</v>
      </c>
      <c r="J5" s="54"/>
      <c r="K5" s="54"/>
      <c r="L5" s="39">
        <f t="shared" si="1"/>
        <v>0.17424242424242425</v>
      </c>
      <c r="M5" s="39"/>
      <c r="N5" s="39"/>
    </row>
    <row r="6" spans="1:14" x14ac:dyDescent="0.25">
      <c r="A6" s="34"/>
      <c r="B6" s="40" t="s">
        <v>72</v>
      </c>
      <c r="C6" s="51">
        <v>6.1999999999999998E-3</v>
      </c>
      <c r="D6" s="36"/>
      <c r="E6" s="36"/>
      <c r="F6" s="52">
        <v>4.0599999999999997E-2</v>
      </c>
      <c r="G6" s="53"/>
      <c r="H6" s="53"/>
      <c r="I6" s="25">
        <f t="shared" si="0"/>
        <v>4.6799999999999994E-2</v>
      </c>
      <c r="J6" s="54"/>
      <c r="K6" s="54"/>
      <c r="L6" s="39">
        <f t="shared" si="1"/>
        <v>0.15270935960591134</v>
      </c>
      <c r="M6" s="39"/>
      <c r="N6" s="39"/>
    </row>
    <row r="7" spans="1:14" x14ac:dyDescent="0.25">
      <c r="A7" s="34"/>
      <c r="B7" s="40" t="s">
        <v>73</v>
      </c>
      <c r="C7" s="51">
        <v>7.7999999999999996E-3</v>
      </c>
      <c r="D7" s="36"/>
      <c r="E7" s="36"/>
      <c r="F7" s="52">
        <v>4.7699999999999999E-2</v>
      </c>
      <c r="G7" s="53"/>
      <c r="H7" s="53"/>
      <c r="I7" s="25">
        <f t="shared" si="0"/>
        <v>5.5500000000000001E-2</v>
      </c>
      <c r="J7" s="54"/>
      <c r="K7" s="54"/>
      <c r="L7" s="39">
        <f t="shared" si="1"/>
        <v>0.16352201257861634</v>
      </c>
      <c r="M7" s="39"/>
      <c r="N7" s="39"/>
    </row>
    <row r="8" spans="1:14" x14ac:dyDescent="0.25">
      <c r="A8" s="34"/>
      <c r="B8" s="40" t="s">
        <v>74</v>
      </c>
      <c r="C8" s="51">
        <v>8.2000000000000007E-3</v>
      </c>
      <c r="D8" s="55">
        <f>AVERAGE(C3:C8)</f>
        <v>7.2166666666666664E-3</v>
      </c>
      <c r="E8" s="56">
        <f>STDEV(C3:C8)/SQRT(6)</f>
        <v>6.177468017813701E-4</v>
      </c>
      <c r="F8" s="52">
        <v>5.4100000000000002E-2</v>
      </c>
      <c r="G8" s="57">
        <f>AVERAGE(F3:F8)</f>
        <v>4.58E-2</v>
      </c>
      <c r="H8" s="58">
        <f>STDEV(F3:F8)/SQRT(6)</f>
        <v>5.3188344587888833E-3</v>
      </c>
      <c r="I8" s="25">
        <f t="shared" si="0"/>
        <v>6.2300000000000001E-2</v>
      </c>
      <c r="J8" s="59">
        <f>AVERAGE(I3:I8)</f>
        <v>5.3016666666666663E-2</v>
      </c>
      <c r="K8" s="60">
        <f>STDEV(I3:I8)/SQRT(6)</f>
        <v>5.8655728146912002E-3</v>
      </c>
      <c r="L8" s="39">
        <f t="shared" si="1"/>
        <v>0.15157116451016636</v>
      </c>
      <c r="M8" s="47">
        <f>AVERAGE(L3:L8)</f>
        <v>0.16114343721356414</v>
      </c>
      <c r="N8" s="48">
        <f>STDEV(L3:L8)/SQRT(6)</f>
        <v>8.6487777346090956E-3</v>
      </c>
    </row>
    <row r="9" spans="1:14" x14ac:dyDescent="0.25">
      <c r="A9" s="34" t="s">
        <v>75</v>
      </c>
      <c r="B9" s="40" t="s">
        <v>69</v>
      </c>
      <c r="C9" s="51">
        <v>9.7999999999999997E-3</v>
      </c>
      <c r="D9" s="51"/>
      <c r="E9" s="51"/>
      <c r="F9" s="52">
        <v>4.3400000000000001E-2</v>
      </c>
      <c r="G9" s="53"/>
      <c r="H9" s="53"/>
      <c r="I9" s="25">
        <f t="shared" si="0"/>
        <v>5.3199999999999997E-2</v>
      </c>
      <c r="J9" s="25"/>
      <c r="K9" s="25"/>
      <c r="L9" s="39">
        <f t="shared" si="1"/>
        <v>0.22580645161290322</v>
      </c>
      <c r="M9" s="39"/>
      <c r="N9" s="39"/>
    </row>
    <row r="10" spans="1:14" x14ac:dyDescent="0.25">
      <c r="A10" s="34" t="s">
        <v>76</v>
      </c>
      <c r="B10" s="40" t="s">
        <v>70</v>
      </c>
      <c r="C10" s="51">
        <v>1.17E-2</v>
      </c>
      <c r="D10" s="51"/>
      <c r="E10" s="51"/>
      <c r="F10" s="52">
        <v>5.3400000000000003E-2</v>
      </c>
      <c r="G10" s="53"/>
      <c r="H10" s="53"/>
      <c r="I10" s="25">
        <f t="shared" si="0"/>
        <v>6.5100000000000005E-2</v>
      </c>
      <c r="J10" s="25"/>
      <c r="K10" s="25"/>
      <c r="L10" s="39">
        <f t="shared" si="1"/>
        <v>0.2191011235955056</v>
      </c>
      <c r="M10" s="39"/>
      <c r="N10" s="39"/>
    </row>
    <row r="11" spans="1:14" x14ac:dyDescent="0.25">
      <c r="A11" s="34" t="s">
        <v>77</v>
      </c>
      <c r="B11" s="40" t="s">
        <v>71</v>
      </c>
      <c r="C11" s="51">
        <v>9.1000000000000004E-3</v>
      </c>
      <c r="D11" s="51"/>
      <c r="E11" s="51"/>
      <c r="F11" s="52">
        <v>5.28E-2</v>
      </c>
      <c r="G11" s="53"/>
      <c r="H11" s="53"/>
      <c r="I11" s="25">
        <f t="shared" si="0"/>
        <v>6.1899999999999997E-2</v>
      </c>
      <c r="J11" s="25"/>
      <c r="K11" s="25"/>
      <c r="L11" s="39">
        <f t="shared" si="1"/>
        <v>0.17234848484848486</v>
      </c>
      <c r="M11" s="39"/>
      <c r="N11" s="39"/>
    </row>
    <row r="12" spans="1:14" x14ac:dyDescent="0.25">
      <c r="A12" s="34"/>
      <c r="B12" s="40" t="s">
        <v>72</v>
      </c>
      <c r="C12" s="51">
        <v>9.7000000000000003E-3</v>
      </c>
      <c r="D12" s="51"/>
      <c r="E12" s="51"/>
      <c r="F12" s="52">
        <v>5.57E-2</v>
      </c>
      <c r="G12" s="53"/>
      <c r="H12" s="53"/>
      <c r="I12" s="25">
        <f t="shared" si="0"/>
        <v>6.54E-2</v>
      </c>
      <c r="J12" s="25"/>
      <c r="K12" s="25"/>
      <c r="L12" s="39">
        <f t="shared" si="1"/>
        <v>0.17414721723518853</v>
      </c>
      <c r="M12" s="39"/>
      <c r="N12" s="39"/>
    </row>
    <row r="13" spans="1:14" x14ac:dyDescent="0.25">
      <c r="A13" s="34"/>
      <c r="B13" s="40" t="s">
        <v>73</v>
      </c>
      <c r="C13" s="51">
        <v>9.7999999999999997E-3</v>
      </c>
      <c r="D13" s="51"/>
      <c r="E13" s="51"/>
      <c r="F13" s="52">
        <v>7.8899999999999998E-2</v>
      </c>
      <c r="G13" s="53"/>
      <c r="H13" s="53"/>
      <c r="I13" s="25">
        <f t="shared" si="0"/>
        <v>8.8700000000000001E-2</v>
      </c>
      <c r="J13" s="25"/>
      <c r="K13" s="25"/>
      <c r="L13" s="39">
        <f t="shared" si="1"/>
        <v>0.12420785804816223</v>
      </c>
      <c r="M13" s="39"/>
      <c r="N13" s="39"/>
    </row>
    <row r="14" spans="1:14" x14ac:dyDescent="0.25">
      <c r="A14" s="34"/>
      <c r="B14" s="40" t="s">
        <v>74</v>
      </c>
      <c r="C14" s="51">
        <v>1.12E-2</v>
      </c>
      <c r="D14" s="55">
        <f>AVERAGE(C9:C14)</f>
        <v>1.0216666666666667E-2</v>
      </c>
      <c r="E14" s="56">
        <f>STDEV(C9:C14)/SQRT(6)</f>
        <v>4.0940335991673435E-4</v>
      </c>
      <c r="F14" s="52">
        <v>4.8000000000000001E-2</v>
      </c>
      <c r="G14" s="57">
        <f>AVERAGE(F9:F14)</f>
        <v>5.5366666666666668E-2</v>
      </c>
      <c r="H14" s="58">
        <f>STDEV(F9:F14)/SQRT(6)</f>
        <v>5.0393562199065765E-3</v>
      </c>
      <c r="I14" s="25">
        <f t="shared" si="0"/>
        <v>5.9200000000000003E-2</v>
      </c>
      <c r="J14" s="59">
        <f>AVERAGE(I9:I14)</f>
        <v>6.5583333333333327E-2</v>
      </c>
      <c r="K14" s="60">
        <f>STDEV(I9:I14)/SQRT(6)</f>
        <v>4.9742950365967795E-3</v>
      </c>
      <c r="L14" s="39">
        <f t="shared" si="1"/>
        <v>0.23333333333333334</v>
      </c>
      <c r="M14" s="47">
        <f>AVERAGE(L9:L14)</f>
        <v>0.19149074477892966</v>
      </c>
      <c r="N14" s="48">
        <f>STDEV(L9:L14)/SQRT(6)</f>
        <v>1.7209410100846607E-2</v>
      </c>
    </row>
  </sheetData>
  <mergeCells count="4">
    <mergeCell ref="C2:E2"/>
    <mergeCell ref="F2:H2"/>
    <mergeCell ref="I2:K2"/>
    <mergeCell ref="L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2" sqref="C2:G13"/>
    </sheetView>
  </sheetViews>
  <sheetFormatPr defaultRowHeight="15" x14ac:dyDescent="0.25"/>
  <cols>
    <col min="1" max="1" width="19.5703125" bestFit="1" customWidth="1"/>
    <col min="2" max="2" width="10.7109375" bestFit="1" customWidth="1"/>
  </cols>
  <sheetData>
    <row r="1" spans="1:7" x14ac:dyDescent="0.25">
      <c r="A1" s="1"/>
      <c r="B1" s="1"/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</row>
    <row r="2" spans="1:7" x14ac:dyDescent="0.25">
      <c r="A2" s="68" t="s">
        <v>12</v>
      </c>
      <c r="B2" s="15" t="s">
        <v>20</v>
      </c>
      <c r="C2" s="9">
        <f>'[1]Investigator Data'!D4</f>
        <v>39.864626573379795</v>
      </c>
      <c r="D2" s="9">
        <f>'[1]Investigator Data'!E4</f>
        <v>-26.766347260578989</v>
      </c>
      <c r="E2" s="9">
        <f>'[1]Investigator Data'!F4</f>
        <v>3.4941455801001551</v>
      </c>
      <c r="F2" s="9">
        <f>'[1]Investigator Data'!G4</f>
        <v>-2.0364035814205628</v>
      </c>
      <c r="G2" s="9">
        <f>'[1]Investigator Data'!H4</f>
        <v>11.408977004397489</v>
      </c>
    </row>
    <row r="3" spans="1:7" x14ac:dyDescent="0.25">
      <c r="A3" s="68"/>
      <c r="B3" s="15" t="s">
        <v>21</v>
      </c>
      <c r="C3" s="9">
        <f>'[1]Investigator Data'!D5</f>
        <v>41.614723524799999</v>
      </c>
      <c r="D3" s="9">
        <f>'[1]Investigator Data'!E5</f>
        <v>-26.375998146953417</v>
      </c>
      <c r="E3" s="9">
        <f>'[1]Investigator Data'!F5</f>
        <v>2.6294313749999998</v>
      </c>
      <c r="F3" s="9">
        <f>'[1]Investigator Data'!G5</f>
        <v>-2.3821513342171796</v>
      </c>
      <c r="G3" s="9">
        <f>'[1]Investigator Data'!H5</f>
        <v>15.826510598627053</v>
      </c>
    </row>
    <row r="4" spans="1:7" x14ac:dyDescent="0.25">
      <c r="A4" s="68"/>
      <c r="B4" s="15" t="s">
        <v>22</v>
      </c>
      <c r="C4" s="9">
        <f>'[1]Investigator Data'!D6</f>
        <v>41.269106674200003</v>
      </c>
      <c r="D4" s="9">
        <f>'[1]Investigator Data'!E6</f>
        <v>-27.223061052396613</v>
      </c>
      <c r="E4" s="9">
        <f>'[1]Investigator Data'!F6</f>
        <v>3.5588213909999999</v>
      </c>
      <c r="F4" s="9">
        <f>'[1]Investigator Data'!G6</f>
        <v>-4.695175965697306</v>
      </c>
      <c r="G4" s="9">
        <f>'[1]Investigator Data'!H6</f>
        <v>11.596284876382548</v>
      </c>
    </row>
    <row r="5" spans="1:7" x14ac:dyDescent="0.25">
      <c r="A5" s="68"/>
      <c r="B5" s="15" t="s">
        <v>23</v>
      </c>
      <c r="C5" s="9">
        <f>'[1]Investigator Data'!D7</f>
        <v>41.273318545800002</v>
      </c>
      <c r="D5" s="9">
        <f>'[1]Investigator Data'!E7</f>
        <v>-26.174135845489168</v>
      </c>
      <c r="E5" s="9">
        <f>'[1]Investigator Data'!F7</f>
        <v>4.0470341430000003</v>
      </c>
      <c r="F5" s="9">
        <f>'[1]Investigator Data'!G7</f>
        <v>-4.1678514251218637</v>
      </c>
      <c r="G5" s="9">
        <f>'[1]Investigator Data'!H7</f>
        <v>10.198411253136788</v>
      </c>
    </row>
    <row r="6" spans="1:7" x14ac:dyDescent="0.25">
      <c r="A6" s="68"/>
      <c r="B6" s="15" t="s">
        <v>24</v>
      </c>
      <c r="C6" s="9">
        <f>'[1]Investigator Data'!D8</f>
        <v>41.4067538161</v>
      </c>
      <c r="D6" s="9">
        <f>'[1]Investigator Data'!E8</f>
        <v>-25.923290555516548</v>
      </c>
      <c r="E6" s="9">
        <f>'[1]Investigator Data'!F8</f>
        <v>3.678406517</v>
      </c>
      <c r="F6" s="9">
        <f>'[1]Investigator Data'!G8</f>
        <v>-3.4463420448422366</v>
      </c>
      <c r="G6" s="9">
        <f>'[1]Investigator Data'!H8</f>
        <v>11.256709562887064</v>
      </c>
    </row>
    <row r="7" spans="1:7" x14ac:dyDescent="0.25">
      <c r="A7" s="68"/>
      <c r="B7" s="15" t="s">
        <v>25</v>
      </c>
      <c r="C7" s="9">
        <f>'[1]Investigator Data'!D9</f>
        <v>40.722010902699999</v>
      </c>
      <c r="D7" s="9">
        <f>'[1]Investigator Data'!E9</f>
        <v>-26.656392244659258</v>
      </c>
      <c r="E7" s="9">
        <f>'[1]Investigator Data'!F9</f>
        <v>2.8492291699999996</v>
      </c>
      <c r="F7" s="9">
        <f>'[1]Investigator Data'!G9</f>
        <v>-1.9707302251292058</v>
      </c>
      <c r="G7" s="9">
        <f>'[1]Investigator Data'!H9</f>
        <v>14.292290466301806</v>
      </c>
    </row>
    <row r="8" spans="1:7" x14ac:dyDescent="0.25">
      <c r="A8" s="68" t="s">
        <v>13</v>
      </c>
      <c r="B8" s="15" t="s">
        <v>32</v>
      </c>
      <c r="C8" s="9">
        <f>'[1]Investigator Data'!D10</f>
        <v>38.297406989300001</v>
      </c>
      <c r="D8" s="9">
        <f>'[1]Investigator Data'!E10</f>
        <v>-26.652273641328676</v>
      </c>
      <c r="E8" s="9">
        <f>'[1]Investigator Data'!F10</f>
        <v>3.0419961969999996</v>
      </c>
      <c r="F8" s="9">
        <f>'[1]Investigator Data'!G10</f>
        <v>-4.2576050540650163</v>
      </c>
      <c r="G8" s="9">
        <f>'[1]Investigator Data'!H10</f>
        <v>12.589564387709853</v>
      </c>
    </row>
    <row r="9" spans="1:7" x14ac:dyDescent="0.25">
      <c r="A9" s="68"/>
      <c r="B9" s="15" t="s">
        <v>33</v>
      </c>
      <c r="C9" s="9">
        <f>'[1]Investigator Data'!D11</f>
        <v>35.064664795300004</v>
      </c>
      <c r="D9" s="9">
        <f>'[1]Investigator Data'!E11</f>
        <v>-26.177270115947056</v>
      </c>
      <c r="E9" s="9">
        <f>'[1]Investigator Data'!F11</f>
        <v>2.8327882989999997</v>
      </c>
      <c r="F9" s="9">
        <f>'[1]Investigator Data'!G11</f>
        <v>-1.5828833837506568</v>
      </c>
      <c r="G9" s="9">
        <f>'[1]Investigator Data'!H11</f>
        <v>12.378145168023376</v>
      </c>
    </row>
    <row r="10" spans="1:7" x14ac:dyDescent="0.25">
      <c r="A10" s="68"/>
      <c r="B10" s="15" t="s">
        <v>34</v>
      </c>
      <c r="C10" s="9">
        <f>'[1]Investigator Data'!D12</f>
        <v>36.571644897600002</v>
      </c>
      <c r="D10" s="9">
        <f>'[1]Investigator Data'!E12</f>
        <v>-25.983497731689674</v>
      </c>
      <c r="E10" s="9">
        <f>'[1]Investigator Data'!F12</f>
        <v>2.7311128864999996</v>
      </c>
      <c r="F10" s="9">
        <f>'[1]Investigator Data'!G12</f>
        <v>-2.6379058878765256</v>
      </c>
      <c r="G10" s="9">
        <f>'[1]Investigator Data'!H12</f>
        <v>13.390748173894645</v>
      </c>
    </row>
    <row r="11" spans="1:7" x14ac:dyDescent="0.25">
      <c r="A11" s="68"/>
      <c r="B11" s="15" t="s">
        <v>35</v>
      </c>
      <c r="C11" s="9">
        <f>'[1]Investigator Data'!D13</f>
        <v>37.570826955900003</v>
      </c>
      <c r="D11" s="9">
        <f>'[1]Investigator Data'!E13</f>
        <v>-27.265880199381762</v>
      </c>
      <c r="E11" s="9">
        <f>'[1]Investigator Data'!F13</f>
        <v>2.9986262080000001</v>
      </c>
      <c r="F11" s="9">
        <f>'[1]Investigator Data'!G13</f>
        <v>-2.6326375547175016</v>
      </c>
      <c r="G11" s="9">
        <f>'[1]Investigator Data'!H13</f>
        <v>12.529346557321892</v>
      </c>
    </row>
    <row r="12" spans="1:7" x14ac:dyDescent="0.25">
      <c r="A12" s="68"/>
      <c r="B12" s="15" t="s">
        <v>36</v>
      </c>
      <c r="C12" s="9">
        <f>'[1]Investigator Data'!D14</f>
        <v>37.704999404299997</v>
      </c>
      <c r="D12" s="9">
        <f>'[1]Investigator Data'!E14</f>
        <v>-26.134872161441415</v>
      </c>
      <c r="E12" s="9">
        <f>'[1]Investigator Data'!F14</f>
        <v>2.9715588459999998</v>
      </c>
      <c r="F12" s="9">
        <f>'[1]Investigator Data'!G14</f>
        <v>-2.0959308888349506</v>
      </c>
      <c r="G12" s="9">
        <f>'[1]Investigator Data'!H14</f>
        <v>12.688626191957971</v>
      </c>
    </row>
    <row r="13" spans="1:7" x14ac:dyDescent="0.25">
      <c r="A13" s="68"/>
      <c r="B13" s="15" t="s">
        <v>37</v>
      </c>
      <c r="C13" s="9">
        <f>'[1]Investigator Data'!D15</f>
        <v>35.868733008</v>
      </c>
      <c r="D13" s="9">
        <f>'[1]Investigator Data'!E15</f>
        <v>-26.523048036990627</v>
      </c>
      <c r="E13" s="9">
        <f>'[1]Investigator Data'!F15</f>
        <v>2.9820186309999999</v>
      </c>
      <c r="F13" s="9">
        <f>'[1]Investigator Data'!G15</f>
        <v>-2.5691677891796361</v>
      </c>
      <c r="G13" s="9">
        <f>'[1]Investigator Data'!H15</f>
        <v>12.028339674045451</v>
      </c>
    </row>
  </sheetData>
  <protectedRanges>
    <protectedRange password="94AB" sqref="B2:B7" name="Sample IDs_1_1_4"/>
    <protectedRange password="94AB" sqref="B8:B13" name="Sample IDs_1_1_5"/>
  </protectedRanges>
  <mergeCells count="2">
    <mergeCell ref="A2:A7"/>
    <mergeCell ref="A8:A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I9" sqref="I9"/>
    </sheetView>
  </sheetViews>
  <sheetFormatPr defaultRowHeight="15" x14ac:dyDescent="0.25"/>
  <cols>
    <col min="1" max="1" width="19.5703125" bestFit="1" customWidth="1"/>
    <col min="2" max="2" width="10.7109375" bestFit="1" customWidth="1"/>
  </cols>
  <sheetData>
    <row r="1" spans="1:7" x14ac:dyDescent="0.25">
      <c r="A1" s="1"/>
      <c r="B1" s="1"/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</row>
    <row r="2" spans="1:7" x14ac:dyDescent="0.25">
      <c r="A2" s="68" t="s">
        <v>12</v>
      </c>
      <c r="B2" s="15" t="s">
        <v>14</v>
      </c>
      <c r="C2" s="9">
        <f>'[1]Investigator Data'!D22</f>
        <v>40.595097596900004</v>
      </c>
      <c r="D2" s="9">
        <f>'[1]Investigator Data'!E22</f>
        <v>-26.975337115785297</v>
      </c>
      <c r="E2" s="9">
        <f>'[1]Investigator Data'!F22</f>
        <v>2.2562264495000002</v>
      </c>
      <c r="F2" s="9">
        <f>'[1]Investigator Data'!G22</f>
        <v>-3.364576861250077</v>
      </c>
      <c r="G2" s="9">
        <f>'[1]Investigator Data'!H22</f>
        <v>17.992474827115089</v>
      </c>
    </row>
    <row r="3" spans="1:7" x14ac:dyDescent="0.25">
      <c r="A3" s="68"/>
      <c r="B3" s="15" t="s">
        <v>15</v>
      </c>
      <c r="C3" s="9">
        <f>'[1]Investigator Data'!D23</f>
        <v>40.937830099900005</v>
      </c>
      <c r="D3" s="9">
        <f>'[1]Investigator Data'!E23</f>
        <v>-26.789763425152017</v>
      </c>
      <c r="E3" s="9">
        <f>'[1]Investigator Data'!F23</f>
        <v>1.970601131</v>
      </c>
      <c r="F3" s="9">
        <f>'[1]Investigator Data'!G23</f>
        <v>-1.4625635505369174</v>
      </c>
      <c r="G3" s="9">
        <f>'[1]Investigator Data'!H23</f>
        <v>20.774285295942015</v>
      </c>
    </row>
    <row r="4" spans="1:7" x14ac:dyDescent="0.25">
      <c r="A4" s="68"/>
      <c r="B4" s="15" t="s">
        <v>16</v>
      </c>
      <c r="C4" s="9">
        <f>'[1]Investigator Data'!D24</f>
        <v>40.560316468099998</v>
      </c>
      <c r="D4" s="9">
        <f>'[1]Investigator Data'!E24</f>
        <v>-27.380057727694975</v>
      </c>
      <c r="E4" s="9">
        <f>'[1]Investigator Data'!F24</f>
        <v>2.6294161274999999</v>
      </c>
      <c r="F4" s="9">
        <f>'[1]Investigator Data'!G24</f>
        <v>-4.9677807256400959</v>
      </c>
      <c r="G4" s="9">
        <f>'[1]Investigator Data'!H24</f>
        <v>15.42559811811301</v>
      </c>
    </row>
    <row r="5" spans="1:7" x14ac:dyDescent="0.25">
      <c r="A5" s="68"/>
      <c r="B5" s="15" t="s">
        <v>17</v>
      </c>
      <c r="C5" s="9">
        <f>'[1]Investigator Data'!D25</f>
        <v>41.038858699100004</v>
      </c>
      <c r="D5" s="9">
        <f>'[1]Investigator Data'!E25</f>
        <v>-26.235292652303862</v>
      </c>
      <c r="E5" s="9">
        <f>'[1]Investigator Data'!F25</f>
        <v>2.683019222</v>
      </c>
      <c r="F5" s="9">
        <f>'[1]Investigator Data'!G25</f>
        <v>-2.7726347785958874</v>
      </c>
      <c r="G5" s="9">
        <f>'[1]Investigator Data'!H25</f>
        <v>15.295775133697497</v>
      </c>
    </row>
    <row r="6" spans="1:7" x14ac:dyDescent="0.25">
      <c r="A6" s="68"/>
      <c r="B6" s="15" t="s">
        <v>18</v>
      </c>
      <c r="C6" s="9">
        <f>'[1]Investigator Data'!D26</f>
        <v>41.437614726300005</v>
      </c>
      <c r="D6" s="9">
        <f>'[1]Investigator Data'!E26</f>
        <v>-26.411615447824975</v>
      </c>
      <c r="E6" s="9">
        <f>'[1]Investigator Data'!F26</f>
        <v>2.2280612675000002</v>
      </c>
      <c r="F6" s="9">
        <f>'[1]Investigator Data'!G26</f>
        <v>-2.9297095720554012</v>
      </c>
      <c r="G6" s="9">
        <f>'[1]Investigator Data'!H26</f>
        <v>18.598058918189061</v>
      </c>
    </row>
    <row r="7" spans="1:7" x14ac:dyDescent="0.25">
      <c r="A7" s="68"/>
      <c r="B7" s="15" t="s">
        <v>19</v>
      </c>
      <c r="C7" s="9">
        <f>'[1]Investigator Data'!D27</f>
        <v>41.123298276800007</v>
      </c>
      <c r="D7" s="9">
        <f>'[1]Investigator Data'!E27</f>
        <v>-26.899254945768543</v>
      </c>
      <c r="E7" s="9">
        <f>'[1]Investigator Data'!F27</f>
        <v>2.1201669079999999</v>
      </c>
      <c r="F7" s="9">
        <f>'[1]Investigator Data'!G27</f>
        <v>-2.8055267305118718</v>
      </c>
      <c r="G7" s="9">
        <f>'[1]Investigator Data'!H27</f>
        <v>19.396255135211273</v>
      </c>
    </row>
    <row r="8" spans="1:7" x14ac:dyDescent="0.25">
      <c r="A8" s="68" t="s">
        <v>13</v>
      </c>
      <c r="B8" s="15" t="s">
        <v>26</v>
      </c>
      <c r="C8" s="9">
        <f>'[1]Investigator Data'!D28</f>
        <v>40.418395101200005</v>
      </c>
      <c r="D8" s="9">
        <f>'[1]Investigator Data'!E28</f>
        <v>-28.036769711385126</v>
      </c>
      <c r="E8" s="9">
        <f>'[1]Investigator Data'!F28</f>
        <v>2.2560160339999999</v>
      </c>
      <c r="F8" s="9">
        <f>'[1]Investigator Data'!G28</f>
        <v>-4.1138051052018874</v>
      </c>
      <c r="G8" s="9">
        <f>'[1]Investigator Data'!H28</f>
        <v>17.915827942737046</v>
      </c>
    </row>
    <row r="9" spans="1:7" x14ac:dyDescent="0.25">
      <c r="A9" s="68"/>
      <c r="B9" s="15" t="s">
        <v>27</v>
      </c>
      <c r="C9" s="9">
        <f>'[1]Investigator Data'!D29</f>
        <v>39.256451560599999</v>
      </c>
      <c r="D9" s="9">
        <f>'[1]Investigator Data'!E29</f>
        <v>-27.654912065734592</v>
      </c>
      <c r="E9" s="9">
        <f>'[1]Investigator Data'!F29</f>
        <v>3.0644415334999997</v>
      </c>
      <c r="F9" s="9">
        <f>'[1]Investigator Data'!G29</f>
        <v>-2.0179335596126236</v>
      </c>
      <c r="G9" s="9">
        <f>'[1]Investigator Data'!H29</f>
        <v>12.810311807699561</v>
      </c>
    </row>
    <row r="10" spans="1:7" x14ac:dyDescent="0.25">
      <c r="A10" s="68"/>
      <c r="B10" s="15" t="s">
        <v>28</v>
      </c>
      <c r="C10" s="9">
        <f>'[1]Investigator Data'!D30</f>
        <v>38.556616107299995</v>
      </c>
      <c r="D10" s="9">
        <f>'[1]Investigator Data'!E30</f>
        <v>-28.446884232388207</v>
      </c>
      <c r="E10" s="9">
        <f>'[1]Investigator Data'!F30</f>
        <v>2.6247331119999999</v>
      </c>
      <c r="F10" s="9">
        <f>'[1]Investigator Data'!G30</f>
        <v>-3.4617174006063105</v>
      </c>
      <c r="G10" s="9">
        <f>'[1]Investigator Data'!H30</f>
        <v>14.689728235995979</v>
      </c>
    </row>
    <row r="11" spans="1:7" x14ac:dyDescent="0.25">
      <c r="A11" s="68"/>
      <c r="B11" s="15" t="s">
        <v>29</v>
      </c>
      <c r="C11" s="9">
        <f>'[1]Investigator Data'!D31</f>
        <v>41.817940295299998</v>
      </c>
      <c r="D11" s="9">
        <f>'[1]Investigator Data'!E31</f>
        <v>-27.053201096538682</v>
      </c>
      <c r="E11" s="9">
        <f>'[1]Investigator Data'!F31</f>
        <v>3.2714060159999998</v>
      </c>
      <c r="F11" s="9">
        <f>'[1]Investigator Data'!G31</f>
        <v>-2.7358866303033453</v>
      </c>
      <c r="G11" s="9">
        <f>'[1]Investigator Data'!H31</f>
        <v>12.782864643145537</v>
      </c>
    </row>
    <row r="12" spans="1:7" x14ac:dyDescent="0.25">
      <c r="A12" s="68"/>
      <c r="B12" s="15" t="s">
        <v>30</v>
      </c>
      <c r="C12" s="9">
        <f>'[1]Investigator Data'!D32</f>
        <v>40.400567057300002</v>
      </c>
      <c r="D12" s="9">
        <f>'[1]Investigator Data'!E32</f>
        <v>-26.349071369317084</v>
      </c>
      <c r="E12" s="9">
        <f>'[1]Investigator Data'!F32</f>
        <v>2.4381840155000001</v>
      </c>
      <c r="F12" s="9">
        <f>'[1]Investigator Data'!G32</f>
        <v>-2.3905897468143751</v>
      </c>
      <c r="G12" s="9">
        <f>'[1]Investigator Data'!H32</f>
        <v>16.569941727312582</v>
      </c>
    </row>
    <row r="13" spans="1:7" x14ac:dyDescent="0.25">
      <c r="A13" s="68"/>
      <c r="B13" s="15" t="s">
        <v>31</v>
      </c>
      <c r="C13" s="9">
        <f>'[1]Investigator Data'!D33</f>
        <v>40.000959202200001</v>
      </c>
      <c r="D13" s="9">
        <f>'[1]Investigator Data'!E33</f>
        <v>-28.105037551841839</v>
      </c>
      <c r="E13" s="9">
        <f>'[1]Investigator Data'!F33</f>
        <v>2.8498329709999997</v>
      </c>
      <c r="F13" s="9">
        <f>'[1]Investigator Data'!G33</f>
        <v>-3.2657677535242038</v>
      </c>
      <c r="G13" s="9">
        <f>'[1]Investigator Data'!H33</f>
        <v>14.036246899116954</v>
      </c>
    </row>
  </sheetData>
  <protectedRanges>
    <protectedRange password="94AB" sqref="B2:B7" name="Sample IDs_1_1_1"/>
    <protectedRange password="94AB" sqref="B8:B13" name="Sample IDs_1_1_4"/>
  </protectedRanges>
  <mergeCells count="2">
    <mergeCell ref="A2:A7"/>
    <mergeCell ref="A8:A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6"/>
  <sheetViews>
    <sheetView zoomScale="48" zoomScaleNormal="28" workbookViewId="0">
      <selection activeCell="AN101" sqref="AN101"/>
    </sheetView>
  </sheetViews>
  <sheetFormatPr defaultRowHeight="15" x14ac:dyDescent="0.25"/>
  <cols>
    <col min="1" max="1" width="19.5703125" bestFit="1" customWidth="1"/>
    <col min="10" max="10" width="11.7109375" bestFit="1" customWidth="1"/>
    <col min="11" max="11" width="11.5703125" bestFit="1" customWidth="1"/>
    <col min="12" max="12" width="20.7109375" bestFit="1" customWidth="1"/>
    <col min="15" max="15" width="9.85546875" bestFit="1" customWidth="1"/>
  </cols>
  <sheetData>
    <row r="1" spans="1:22" x14ac:dyDescent="0.25">
      <c r="A1" s="1"/>
      <c r="B1" s="1"/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60</v>
      </c>
      <c r="I1" s="2"/>
      <c r="J1" s="2" t="s">
        <v>57</v>
      </c>
      <c r="K1" s="2" t="s">
        <v>58</v>
      </c>
      <c r="L1" s="2" t="s">
        <v>59</v>
      </c>
      <c r="M1" s="2"/>
      <c r="N1" s="2"/>
      <c r="O1" s="2"/>
      <c r="P1" s="2"/>
    </row>
    <row r="2" spans="1:22" ht="15.75" x14ac:dyDescent="0.25">
      <c r="A2" s="68" t="s">
        <v>0</v>
      </c>
      <c r="B2" s="7" t="str">
        <f>'shoot C N data'!B2</f>
        <v>HPWHS11</v>
      </c>
      <c r="C2" s="11">
        <f>'root C N data'!C2</f>
        <v>39.864626573379795</v>
      </c>
      <c r="D2" s="11">
        <f>'root C N data'!D2</f>
        <v>-26.766347260578989</v>
      </c>
      <c r="E2" s="11">
        <f>'root C N data'!E2</f>
        <v>3.4941455801001551</v>
      </c>
      <c r="F2" s="11">
        <f>'root C N data'!F2</f>
        <v>-2.0364035814205628</v>
      </c>
      <c r="G2" s="11">
        <f>'root C N data'!G2</f>
        <v>11.408977004397489</v>
      </c>
      <c r="H2" s="61">
        <f t="shared" ref="H2:H13" si="0">K2*L2</f>
        <v>1.0857220919066271</v>
      </c>
      <c r="I2" s="12"/>
      <c r="J2" s="29">
        <f>0.0036765*(F2/1000+1)</f>
        <v>3.6690131622329073E-3</v>
      </c>
      <c r="K2" s="30">
        <f>E2/(100*(1+1/J2))*1000000</f>
        <v>127.73201081254436</v>
      </c>
      <c r="L2" s="31">
        <f>'root shoot biomass'!C3</f>
        <v>8.5000000000000006E-3</v>
      </c>
      <c r="M2" s="12"/>
      <c r="N2" s="13"/>
      <c r="O2" s="13"/>
      <c r="P2" s="3"/>
    </row>
    <row r="3" spans="1:22" ht="15.75" x14ac:dyDescent="0.25">
      <c r="A3" s="68"/>
      <c r="B3" s="7" t="str">
        <f>'shoot C N data'!B3</f>
        <v>HPWHS12</v>
      </c>
      <c r="C3" s="11">
        <f>'root C N data'!C3</f>
        <v>41.614723524799999</v>
      </c>
      <c r="D3" s="11">
        <f>'root C N data'!D3</f>
        <v>-26.375998146953417</v>
      </c>
      <c r="E3" s="11">
        <f>'root C N data'!E3</f>
        <v>2.6294313749999998</v>
      </c>
      <c r="F3" s="11">
        <f>'root C N data'!F3</f>
        <v>-2.3821513342171796</v>
      </c>
      <c r="G3" s="11">
        <f>'root C N data'!G3</f>
        <v>15.826510598627053</v>
      </c>
      <c r="H3" s="61">
        <f t="shared" si="0"/>
        <v>0.76870665784337522</v>
      </c>
      <c r="I3" s="12"/>
      <c r="J3" s="29">
        <f t="shared" ref="J3:J13" si="1">0.0036765*(F3/1000+1)</f>
        <v>3.6677420206197506E-3</v>
      </c>
      <c r="K3" s="30">
        <f t="shared" ref="K3:K13" si="2">E3/(100*(1+1/J3))*1000000</f>
        <v>96.088332230421898</v>
      </c>
      <c r="L3" s="31">
        <f>'root shoot biomass'!C4</f>
        <v>8.0000000000000002E-3</v>
      </c>
      <c r="M3" s="12"/>
      <c r="N3" s="13"/>
      <c r="O3" t="s">
        <v>2</v>
      </c>
    </row>
    <row r="4" spans="1:22" ht="15.75" x14ac:dyDescent="0.25">
      <c r="A4" s="68"/>
      <c r="B4" s="7" t="str">
        <f>'shoot C N data'!B4</f>
        <v>HPWHS13</v>
      </c>
      <c r="C4" s="11">
        <f>'root C N data'!C4</f>
        <v>41.269106674200003</v>
      </c>
      <c r="D4" s="11">
        <f>'root C N data'!D4</f>
        <v>-27.223061052396613</v>
      </c>
      <c r="E4" s="11">
        <f>'root C N data'!E4</f>
        <v>3.5588213909999999</v>
      </c>
      <c r="F4" s="11">
        <f>'root C N data'!F4</f>
        <v>-4.695175965697306</v>
      </c>
      <c r="G4" s="11">
        <f>'root C N data'!G4</f>
        <v>11.596284876382548</v>
      </c>
      <c r="H4" s="61">
        <f t="shared" si="0"/>
        <v>0.59685442346140238</v>
      </c>
      <c r="I4" s="12"/>
      <c r="J4" s="29">
        <f t="shared" si="1"/>
        <v>3.6592381855621138E-3</v>
      </c>
      <c r="K4" s="30">
        <f t="shared" si="2"/>
        <v>129.750961622044</v>
      </c>
      <c r="L4" s="31">
        <f>'root shoot biomass'!C5</f>
        <v>4.5999999999999999E-3</v>
      </c>
      <c r="M4" s="12"/>
      <c r="N4" s="13"/>
      <c r="P4" s="2" t="str">
        <f t="shared" ref="P4:U4" si="3">C1</f>
        <v>%C</v>
      </c>
      <c r="Q4" s="2" t="str">
        <f t="shared" si="3"/>
        <v>δ13C</v>
      </c>
      <c r="R4" s="2" t="str">
        <f t="shared" si="3"/>
        <v>%N</v>
      </c>
      <c r="S4" s="2" t="str">
        <f t="shared" si="3"/>
        <v>δ15N</v>
      </c>
      <c r="T4" s="2" t="str">
        <f t="shared" si="3"/>
        <v>C/N</v>
      </c>
      <c r="U4" s="2" t="str">
        <f t="shared" si="3"/>
        <v>ug N15</v>
      </c>
      <c r="V4" s="21" t="s">
        <v>61</v>
      </c>
    </row>
    <row r="5" spans="1:22" ht="15.75" x14ac:dyDescent="0.25">
      <c r="A5" s="68"/>
      <c r="B5" s="7" t="str">
        <f>'shoot C N data'!B5</f>
        <v>HPWHS14</v>
      </c>
      <c r="C5" s="11">
        <f>'root C N data'!C5</f>
        <v>41.273318545800002</v>
      </c>
      <c r="D5" s="11">
        <f>'root C N data'!D5</f>
        <v>-26.174135845489168</v>
      </c>
      <c r="E5" s="11">
        <f>'root C N data'!E5</f>
        <v>4.0470341430000003</v>
      </c>
      <c r="F5" s="11">
        <f>'root C N data'!F5</f>
        <v>-4.1678514251218637</v>
      </c>
      <c r="G5" s="11">
        <f>'root C N data'!G5</f>
        <v>10.198411253136788</v>
      </c>
      <c r="H5" s="61">
        <f t="shared" si="0"/>
        <v>0.91529722441172934</v>
      </c>
      <c r="I5" s="12"/>
      <c r="J5" s="29">
        <f t="shared" si="1"/>
        <v>3.6611768942355393E-3</v>
      </c>
      <c r="K5" s="30">
        <f t="shared" si="2"/>
        <v>147.628584582537</v>
      </c>
      <c r="L5" s="31">
        <f>'root shoot biomass'!C6</f>
        <v>6.1999999999999998E-3</v>
      </c>
      <c r="M5" s="12"/>
      <c r="N5" s="13"/>
      <c r="O5" t="s">
        <v>54</v>
      </c>
      <c r="P5" s="4">
        <f t="shared" ref="P5:U5" si="4">AVERAGE(C2:C7)</f>
        <v>41.025090006163303</v>
      </c>
      <c r="Q5" s="4">
        <f t="shared" si="4"/>
        <v>-26.519870850932335</v>
      </c>
      <c r="R5" s="4">
        <f t="shared" si="4"/>
        <v>3.3761780293500259</v>
      </c>
      <c r="S5" s="4">
        <f t="shared" si="4"/>
        <v>-3.1164424294047257</v>
      </c>
      <c r="T5" s="4">
        <f t="shared" si="4"/>
        <v>12.429863960288792</v>
      </c>
      <c r="U5" s="4">
        <f t="shared" si="4"/>
        <v>0.87801534468814235</v>
      </c>
      <c r="V5" s="4">
        <f>AVERAGE(K2:K7)</f>
        <v>123.27362175619851</v>
      </c>
    </row>
    <row r="6" spans="1:22" ht="15.75" x14ac:dyDescent="0.25">
      <c r="A6" s="68"/>
      <c r="B6" s="7" t="str">
        <f>'shoot C N data'!B6</f>
        <v>HPWHS15</v>
      </c>
      <c r="C6" s="11">
        <f>'root C N data'!C6</f>
        <v>41.4067538161</v>
      </c>
      <c r="D6" s="11">
        <f>'root C N data'!D6</f>
        <v>-25.923290555516548</v>
      </c>
      <c r="E6" s="11">
        <f>'root C N data'!E6</f>
        <v>3.678406517</v>
      </c>
      <c r="F6" s="11">
        <f>'root C N data'!F6</f>
        <v>-3.4463420448422366</v>
      </c>
      <c r="G6" s="11">
        <f>'root C N data'!G6</f>
        <v>11.256709562887064</v>
      </c>
      <c r="H6" s="61">
        <f t="shared" si="0"/>
        <v>1.0473728473525059</v>
      </c>
      <c r="I6" s="12"/>
      <c r="J6" s="29">
        <f t="shared" si="1"/>
        <v>3.6638295234721376E-3</v>
      </c>
      <c r="K6" s="30">
        <f t="shared" si="2"/>
        <v>134.27857017339821</v>
      </c>
      <c r="L6" s="31">
        <f>'root shoot biomass'!C7</f>
        <v>7.7999999999999996E-3</v>
      </c>
      <c r="M6" s="12"/>
      <c r="N6" s="13"/>
      <c r="O6" t="s">
        <v>55</v>
      </c>
      <c r="P6" s="4">
        <f t="shared" ref="P6:U6" si="5">AVERAGE(C8:C13)</f>
        <v>36.846379341733332</v>
      </c>
      <c r="Q6" s="4">
        <f t="shared" si="5"/>
        <v>-26.456140314463202</v>
      </c>
      <c r="R6" s="4">
        <f t="shared" si="5"/>
        <v>2.9263501779166661</v>
      </c>
      <c r="S6" s="4">
        <f t="shared" si="5"/>
        <v>-2.6293550930707146</v>
      </c>
      <c r="T6" s="4">
        <f t="shared" si="5"/>
        <v>12.600795025492198</v>
      </c>
      <c r="U6" s="4">
        <f t="shared" si="5"/>
        <v>1.0924886672461462</v>
      </c>
      <c r="V6" s="4">
        <f>AVERAGE(K8:K13)</f>
        <v>106.91078397016975</v>
      </c>
    </row>
    <row r="7" spans="1:22" ht="15.75" x14ac:dyDescent="0.25">
      <c r="A7" s="68"/>
      <c r="B7" s="7" t="str">
        <f>'shoot C N data'!B7</f>
        <v>HPWHS16</v>
      </c>
      <c r="C7" s="11">
        <f>'root C N data'!C7</f>
        <v>40.722010902699999</v>
      </c>
      <c r="D7" s="11">
        <f>'root C N data'!D7</f>
        <v>-26.656392244659258</v>
      </c>
      <c r="E7" s="11">
        <f>'root C N data'!E7</f>
        <v>2.8492291699999996</v>
      </c>
      <c r="F7" s="11">
        <f>'root C N data'!F7</f>
        <v>-1.9707302251292058</v>
      </c>
      <c r="G7" s="11">
        <f>'root C N data'!G7</f>
        <v>14.292290466301806</v>
      </c>
      <c r="H7" s="61">
        <f t="shared" si="0"/>
        <v>0.85413882315321377</v>
      </c>
      <c r="I7" s="12"/>
      <c r="J7" s="29">
        <f t="shared" si="1"/>
        <v>3.6692546103273128E-3</v>
      </c>
      <c r="K7" s="30">
        <f t="shared" si="2"/>
        <v>104.16327111624557</v>
      </c>
      <c r="L7" s="31">
        <f>'root shoot biomass'!C8</f>
        <v>8.2000000000000007E-3</v>
      </c>
      <c r="M7" s="12"/>
      <c r="N7" s="13"/>
      <c r="P7" s="4"/>
      <c r="Q7" s="4"/>
      <c r="R7" s="4"/>
      <c r="S7" s="4"/>
      <c r="T7" s="4"/>
      <c r="U7" s="4"/>
      <c r="V7" s="4"/>
    </row>
    <row r="8" spans="1:22" ht="15.75" x14ac:dyDescent="0.25">
      <c r="A8" s="68" t="s">
        <v>1</v>
      </c>
      <c r="B8" s="7" t="str">
        <f>'shoot C N data'!B8</f>
        <v>HPWHS21</v>
      </c>
      <c r="C8" s="11">
        <f>'root C N data'!C8</f>
        <v>38.297406989300001</v>
      </c>
      <c r="D8" s="11">
        <f>'root C N data'!D8</f>
        <v>-26.652273641328676</v>
      </c>
      <c r="E8" s="11">
        <f>'root C N data'!E8</f>
        <v>3.0419961969999996</v>
      </c>
      <c r="F8" s="11">
        <f>'root C N data'!F8</f>
        <v>-4.2576050540650163</v>
      </c>
      <c r="G8" s="11">
        <f>'root C N data'!G8</f>
        <v>12.589564387709853</v>
      </c>
      <c r="H8" s="61">
        <f t="shared" si="0"/>
        <v>1.0873749612696109</v>
      </c>
      <c r="I8" s="12"/>
      <c r="J8" s="29">
        <f t="shared" si="1"/>
        <v>3.6608469150187302E-3</v>
      </c>
      <c r="K8" s="30">
        <f t="shared" si="2"/>
        <v>110.9566287009807</v>
      </c>
      <c r="L8" s="31">
        <f>'root shoot biomass'!C9</f>
        <v>9.7999999999999997E-3</v>
      </c>
      <c r="M8" s="12"/>
      <c r="N8" s="13"/>
      <c r="P8" s="4"/>
      <c r="Q8" s="4"/>
      <c r="R8" s="4"/>
      <c r="S8" s="4"/>
      <c r="T8" s="4"/>
      <c r="U8" s="4"/>
      <c r="V8" s="4"/>
    </row>
    <row r="9" spans="1:22" ht="15.75" x14ac:dyDescent="0.25">
      <c r="A9" s="68"/>
      <c r="B9" s="7" t="str">
        <f>'shoot C N data'!B9</f>
        <v>HPWHS22</v>
      </c>
      <c r="C9" s="11">
        <f>'root C N data'!C9</f>
        <v>35.064664795300004</v>
      </c>
      <c r="D9" s="11">
        <f>'root C N data'!D9</f>
        <v>-26.177270115947056</v>
      </c>
      <c r="E9" s="11">
        <f>'root C N data'!E9</f>
        <v>2.8327882989999997</v>
      </c>
      <c r="F9" s="11">
        <f>'root C N data'!F9</f>
        <v>-1.5828833837506568</v>
      </c>
      <c r="G9" s="11">
        <f>'root C N data'!G9</f>
        <v>12.378145168023376</v>
      </c>
      <c r="H9" s="61">
        <f t="shared" si="0"/>
        <v>1.2121471149404839</v>
      </c>
      <c r="I9" s="12"/>
      <c r="J9" s="29">
        <f t="shared" si="1"/>
        <v>3.6706805292396408E-3</v>
      </c>
      <c r="K9" s="30">
        <f t="shared" si="2"/>
        <v>103.60231751628068</v>
      </c>
      <c r="L9" s="31">
        <f>'root shoot biomass'!C10</f>
        <v>1.17E-2</v>
      </c>
      <c r="M9" s="12"/>
      <c r="N9" s="13"/>
    </row>
    <row r="10" spans="1:22" ht="15.75" x14ac:dyDescent="0.25">
      <c r="A10" s="68"/>
      <c r="B10" s="7" t="str">
        <f>'shoot C N data'!B10</f>
        <v>HPWHS23</v>
      </c>
      <c r="C10" s="11">
        <f>'root C N data'!C10</f>
        <v>36.571644897600002</v>
      </c>
      <c r="D10" s="11">
        <f>'root C N data'!D10</f>
        <v>-25.983497731689674</v>
      </c>
      <c r="E10" s="11">
        <f>'root C N data'!E10</f>
        <v>2.7311128864999996</v>
      </c>
      <c r="F10" s="11">
        <f>'root C N data'!F10</f>
        <v>-2.6379058878765256</v>
      </c>
      <c r="G10" s="11">
        <f>'root C N data'!G10</f>
        <v>13.390748173894645</v>
      </c>
      <c r="H10" s="61">
        <f t="shared" si="0"/>
        <v>0.90798550001808409</v>
      </c>
      <c r="I10" s="12"/>
      <c r="J10" s="29">
        <f t="shared" si="1"/>
        <v>3.6668017390032222E-3</v>
      </c>
      <c r="K10" s="30">
        <f t="shared" si="2"/>
        <v>99.778626375613626</v>
      </c>
      <c r="L10" s="31">
        <f>'root shoot biomass'!C11</f>
        <v>9.1000000000000004E-3</v>
      </c>
      <c r="M10" s="12"/>
      <c r="N10" s="13"/>
      <c r="O10" t="s">
        <v>3</v>
      </c>
      <c r="P10" s="3"/>
      <c r="Q10" s="3"/>
      <c r="R10" s="3"/>
      <c r="S10" s="3"/>
      <c r="T10" s="3"/>
      <c r="U10" s="3"/>
      <c r="V10" s="3"/>
    </row>
    <row r="11" spans="1:22" ht="15.75" x14ac:dyDescent="0.25">
      <c r="A11" s="68"/>
      <c r="B11" s="7" t="str">
        <f>'shoot C N data'!B11</f>
        <v>HPWHS24</v>
      </c>
      <c r="C11" s="11">
        <f>'root C N data'!C11</f>
        <v>37.570826955900003</v>
      </c>
      <c r="D11" s="11">
        <f>'root C N data'!D11</f>
        <v>-27.265880199381762</v>
      </c>
      <c r="E11" s="11">
        <f>'root C N data'!E11</f>
        <v>2.9986262080000001</v>
      </c>
      <c r="F11" s="11">
        <f>'root C N data'!F11</f>
        <v>-2.6326375547175016</v>
      </c>
      <c r="G11" s="11">
        <f>'root C N data'!G11</f>
        <v>12.529346557321892</v>
      </c>
      <c r="H11" s="61">
        <f t="shared" si="0"/>
        <v>1.062659726718316</v>
      </c>
      <c r="I11" s="12"/>
      <c r="J11" s="29">
        <f t="shared" si="1"/>
        <v>3.6668211080300812E-3</v>
      </c>
      <c r="K11" s="30">
        <f t="shared" si="2"/>
        <v>109.55254914621814</v>
      </c>
      <c r="L11" s="31">
        <f>'root shoot biomass'!C12</f>
        <v>9.7000000000000003E-3</v>
      </c>
      <c r="M11" s="12"/>
      <c r="N11" s="13"/>
      <c r="O11" t="str">
        <f>O5</f>
        <v>Ce-0</v>
      </c>
      <c r="P11" s="4">
        <f t="shared" ref="P11:U11" si="6">STDEV(C2:C7)/SQRT(6)</f>
        <v>0.26159949121185183</v>
      </c>
      <c r="Q11" s="4">
        <f t="shared" si="6"/>
        <v>0.18885667128894318</v>
      </c>
      <c r="R11" s="4">
        <f t="shared" si="6"/>
        <v>0.21786621205889847</v>
      </c>
      <c r="S11" s="4">
        <f t="shared" si="6"/>
        <v>0.47346305705261266</v>
      </c>
      <c r="T11" s="4">
        <f t="shared" si="6"/>
        <v>0.87746942142862017</v>
      </c>
      <c r="U11" s="4">
        <f t="shared" si="6"/>
        <v>7.4113412198225398E-2</v>
      </c>
      <c r="V11" s="4">
        <f>STDEV(K2:K7)/SQRT(6)</f>
        <v>7.9169685630195694</v>
      </c>
    </row>
    <row r="12" spans="1:22" ht="15.75" x14ac:dyDescent="0.25">
      <c r="A12" s="68"/>
      <c r="B12" s="7" t="str">
        <f>'shoot C N data'!B12</f>
        <v>HPWHS25</v>
      </c>
      <c r="C12" s="11">
        <f>'root C N data'!C12</f>
        <v>37.704999404299997</v>
      </c>
      <c r="D12" s="11">
        <f>'root C N data'!D12</f>
        <v>-26.134872161441415</v>
      </c>
      <c r="E12" s="11">
        <f>'root C N data'!E12</f>
        <v>2.9715588459999998</v>
      </c>
      <c r="F12" s="11">
        <f>'root C N data'!F12</f>
        <v>-2.0959308888349506</v>
      </c>
      <c r="G12" s="11">
        <f>'root C N data'!G12</f>
        <v>12.688626191957971</v>
      </c>
      <c r="H12" s="61">
        <f t="shared" si="0"/>
        <v>1.0644943315102551</v>
      </c>
      <c r="I12" s="12"/>
      <c r="J12" s="29">
        <f t="shared" si="1"/>
        <v>3.6687943100871985E-3</v>
      </c>
      <c r="K12" s="30">
        <f t="shared" si="2"/>
        <v>108.62187056227093</v>
      </c>
      <c r="L12" s="31">
        <f>'root shoot biomass'!C13</f>
        <v>9.7999999999999997E-3</v>
      </c>
      <c r="M12" s="12"/>
      <c r="N12" s="13"/>
      <c r="O12" t="str">
        <f>O6</f>
        <v>Ce-500</v>
      </c>
      <c r="P12" s="4">
        <f t="shared" ref="P12:U12" si="7">STDEV(C8:C13)/SQRT(6)</f>
        <v>0.50243779333512928</v>
      </c>
      <c r="Q12" s="4">
        <f t="shared" si="7"/>
        <v>0.19174605004939432</v>
      </c>
      <c r="R12" s="4">
        <f t="shared" si="7"/>
        <v>4.8515307460334417E-2</v>
      </c>
      <c r="S12" s="4">
        <f t="shared" si="7"/>
        <v>0.36672190906942448</v>
      </c>
      <c r="T12" s="4">
        <f t="shared" si="7"/>
        <v>0.18387037007390677</v>
      </c>
      <c r="U12" s="4">
        <f t="shared" si="7"/>
        <v>4.7041586086207038E-2</v>
      </c>
      <c r="V12" s="4">
        <f>STDEV(K8:K13)/SQRT(6)</f>
        <v>1.7536503880412722</v>
      </c>
    </row>
    <row r="13" spans="1:22" ht="15.75" x14ac:dyDescent="0.25">
      <c r="A13" s="68"/>
      <c r="B13" s="7" t="str">
        <f>'shoot C N data'!B13</f>
        <v>HPWHS26</v>
      </c>
      <c r="C13" s="11">
        <f>'root C N data'!C13</f>
        <v>35.868733008</v>
      </c>
      <c r="D13" s="11">
        <f>'root C N data'!D13</f>
        <v>-26.523048036990627</v>
      </c>
      <c r="E13" s="11">
        <f>'root C N data'!E13</f>
        <v>2.9820186309999999</v>
      </c>
      <c r="F13" s="11">
        <f>'root C N data'!F13</f>
        <v>-2.5691677891796361</v>
      </c>
      <c r="G13" s="11">
        <f>'root C N data'!G13</f>
        <v>12.028339674045451</v>
      </c>
      <c r="H13" s="61">
        <f t="shared" si="0"/>
        <v>1.2202703690201284</v>
      </c>
      <c r="I13" s="12"/>
      <c r="J13" s="29">
        <f t="shared" si="1"/>
        <v>3.6670544546230813E-3</v>
      </c>
      <c r="K13" s="30">
        <f t="shared" si="2"/>
        <v>108.95271151965431</v>
      </c>
      <c r="L13" s="31">
        <f>'root shoot biomass'!C14</f>
        <v>1.12E-2</v>
      </c>
      <c r="M13" s="12"/>
      <c r="N13" s="13"/>
      <c r="P13" s="4"/>
      <c r="Q13" s="4"/>
      <c r="R13" s="4"/>
      <c r="S13" s="4"/>
      <c r="T13" s="4"/>
    </row>
    <row r="14" spans="1:22" ht="15.75" x14ac:dyDescent="0.25">
      <c r="A14" s="13"/>
      <c r="B14" s="1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P14" s="4"/>
      <c r="Q14" s="4"/>
      <c r="R14" s="4"/>
      <c r="S14" s="4"/>
      <c r="T14" s="4"/>
    </row>
    <row r="15" spans="1:22" ht="15.75" x14ac:dyDescent="0.2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  <c r="P15" s="3"/>
      <c r="T15" s="4"/>
      <c r="U15" s="4"/>
    </row>
    <row r="16" spans="1:22" ht="15.75" x14ac:dyDescent="0.25">
      <c r="A16" s="13"/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3"/>
      <c r="P16" s="3"/>
      <c r="T16" s="4"/>
      <c r="U16" s="4"/>
    </row>
    <row r="17" spans="1:21" ht="15.75" x14ac:dyDescent="0.25">
      <c r="A17" s="13"/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3"/>
      <c r="P17" s="3"/>
      <c r="T17" s="4"/>
      <c r="U17" s="4"/>
    </row>
    <row r="18" spans="1:21" ht="15.75" x14ac:dyDescent="0.25">
      <c r="A18" s="13"/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3"/>
      <c r="P18" s="3"/>
      <c r="T18" s="4"/>
      <c r="U18" s="4"/>
    </row>
    <row r="19" spans="1:21" ht="15.75" x14ac:dyDescent="0.25">
      <c r="A19" s="13"/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3"/>
      <c r="P19" s="3"/>
      <c r="T19" s="4"/>
      <c r="U19" s="8"/>
    </row>
    <row r="20" spans="1:21" ht="15.75" x14ac:dyDescent="0.25">
      <c r="A20" s="13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3"/>
      <c r="P20" s="3"/>
      <c r="R20" s="4"/>
      <c r="S20" s="4"/>
      <c r="T20" s="4"/>
      <c r="U20" s="4"/>
    </row>
    <row r="21" spans="1:21" ht="15.75" x14ac:dyDescent="0.25">
      <c r="A21" s="13"/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3"/>
      <c r="P21" s="3"/>
      <c r="T21" s="4"/>
      <c r="U21" s="4"/>
    </row>
    <row r="22" spans="1:21" ht="15.75" x14ac:dyDescent="0.25">
      <c r="A22" s="13"/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13"/>
      <c r="P22" s="3"/>
      <c r="R22" s="4"/>
      <c r="S22" s="4"/>
      <c r="T22" s="4"/>
      <c r="U22" s="4"/>
    </row>
    <row r="23" spans="1:21" ht="15.75" x14ac:dyDescent="0.25">
      <c r="A23" s="13"/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13"/>
      <c r="P23" s="3"/>
      <c r="Q23" s="6"/>
      <c r="R23" s="5"/>
      <c r="S23" s="5"/>
      <c r="T23" s="5"/>
      <c r="U23" s="5"/>
    </row>
    <row r="24" spans="1:21" ht="15.75" x14ac:dyDescent="0.25">
      <c r="A24" s="13"/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13"/>
      <c r="P24" s="3"/>
      <c r="Q24" s="6"/>
      <c r="R24" s="8"/>
      <c r="S24" s="5"/>
      <c r="T24" s="5"/>
      <c r="U24" s="5"/>
    </row>
    <row r="25" spans="1:21" ht="15.75" x14ac:dyDescent="0.25">
      <c r="A25" s="13"/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13"/>
      <c r="P25" s="3"/>
      <c r="Q25" s="6"/>
      <c r="S25" s="5"/>
      <c r="T25" s="5"/>
      <c r="U25" s="5"/>
    </row>
    <row r="26" spans="1:21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21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21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58" spans="40:40" x14ac:dyDescent="0.25">
      <c r="AN58" s="8"/>
    </row>
    <row r="64" spans="40:40" x14ac:dyDescent="0.25">
      <c r="AN64" s="8"/>
    </row>
    <row r="65" spans="21:21" x14ac:dyDescent="0.25">
      <c r="U65" s="8"/>
    </row>
    <row r="106" spans="22:22" x14ac:dyDescent="0.25">
      <c r="V106" s="8"/>
    </row>
  </sheetData>
  <protectedRanges>
    <protectedRange password="94AB" sqref="O2 O15:O25 A14:N25 B2:G13 M2:N13 I2:I13" name="Sample IDs_1_1"/>
    <protectedRange password="94AB" sqref="L2:L13" name="Sample IDs_1_1_1"/>
    <protectedRange password="94AB" sqref="H2:H13" name="Sample IDs_1_1_2"/>
  </protectedRanges>
  <mergeCells count="2">
    <mergeCell ref="A2:A7"/>
    <mergeCell ref="A8:A1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6"/>
  <sheetViews>
    <sheetView zoomScale="74" zoomScaleNormal="39" workbookViewId="0">
      <selection activeCell="AN64" sqref="AN64"/>
    </sheetView>
  </sheetViews>
  <sheetFormatPr defaultRowHeight="15" x14ac:dyDescent="0.25"/>
  <cols>
    <col min="1" max="1" width="19.5703125" bestFit="1" customWidth="1"/>
    <col min="10" max="10" width="11.7109375" bestFit="1" customWidth="1"/>
    <col min="11" max="11" width="11.5703125" bestFit="1" customWidth="1"/>
    <col min="12" max="12" width="20.7109375" bestFit="1" customWidth="1"/>
    <col min="15" max="15" width="9.85546875" bestFit="1" customWidth="1"/>
  </cols>
  <sheetData>
    <row r="1" spans="1:22" x14ac:dyDescent="0.25">
      <c r="A1" s="1"/>
      <c r="B1" s="1"/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60</v>
      </c>
      <c r="I1" s="2"/>
      <c r="J1" s="2" t="s">
        <v>57</v>
      </c>
      <c r="K1" s="2" t="s">
        <v>58</v>
      </c>
      <c r="L1" s="2" t="s">
        <v>59</v>
      </c>
      <c r="M1" s="2"/>
      <c r="N1" s="2"/>
      <c r="O1" s="2"/>
      <c r="P1" s="2"/>
    </row>
    <row r="2" spans="1:22" ht="15.75" x14ac:dyDescent="0.25">
      <c r="A2" s="68" t="s">
        <v>0</v>
      </c>
      <c r="B2" s="7" t="str">
        <f>'shoot C N data'!B2</f>
        <v>HPWHS11</v>
      </c>
      <c r="C2" s="11">
        <f>'shoot C N data'!C2</f>
        <v>40.595097596900004</v>
      </c>
      <c r="D2" s="11">
        <f>'shoot C N data'!D2</f>
        <v>-26.975337115785297</v>
      </c>
      <c r="E2" s="11">
        <f>'shoot C N data'!E2</f>
        <v>2.2562264495000002</v>
      </c>
      <c r="F2" s="11">
        <f>'shoot C N data'!F2</f>
        <v>-3.364576861250077</v>
      </c>
      <c r="G2" s="11">
        <f>'shoot C N data'!G2</f>
        <v>17.992474827115089</v>
      </c>
      <c r="H2" s="61">
        <f t="shared" ref="H2:H13" si="0">K2*L2</f>
        <v>5.3210542939017218</v>
      </c>
      <c r="I2" s="12"/>
      <c r="J2" s="29">
        <f>0.0036765*(F2/1000+1)</f>
        <v>3.6641301331696145E-3</v>
      </c>
      <c r="K2" s="30">
        <f>E2/(100*(1+1/J2))*1000000</f>
        <v>82.369261515506523</v>
      </c>
      <c r="L2" s="31">
        <f>'root shoot biomass'!F3</f>
        <v>6.4600000000000005E-2</v>
      </c>
      <c r="M2" s="12"/>
      <c r="N2" s="13"/>
      <c r="O2" s="13"/>
      <c r="P2" s="3"/>
    </row>
    <row r="3" spans="1:22" ht="15.75" x14ac:dyDescent="0.25">
      <c r="A3" s="68"/>
      <c r="B3" s="7" t="str">
        <f>'shoot C N data'!B3</f>
        <v>HPWHS12</v>
      </c>
      <c r="C3" s="11">
        <f>'shoot C N data'!C3</f>
        <v>40.937830099900005</v>
      </c>
      <c r="D3" s="11">
        <f>'shoot C N data'!D3</f>
        <v>-26.789763425152017</v>
      </c>
      <c r="E3" s="11">
        <f>'shoot C N data'!E3</f>
        <v>1.970601131</v>
      </c>
      <c r="F3" s="11">
        <f>'shoot C N data'!F3</f>
        <v>-1.4625635505369174</v>
      </c>
      <c r="G3" s="11">
        <f>'shoot C N data'!G3</f>
        <v>20.774285295942015</v>
      </c>
      <c r="H3" s="61">
        <f t="shared" si="0"/>
        <v>2.9840532025022517</v>
      </c>
      <c r="I3" s="12"/>
      <c r="J3" s="29">
        <f t="shared" ref="J3:J13" si="1">0.0036765*(F3/1000+1)</f>
        <v>3.6711228851064514E-3</v>
      </c>
      <c r="K3" s="30">
        <f t="shared" ref="K3:K13" si="2">E3/(100*(1+1/J3))*1000000</f>
        <v>72.07857977058579</v>
      </c>
      <c r="L3" s="31">
        <f>'root shoot biomass'!F4</f>
        <v>4.1399999999999999E-2</v>
      </c>
      <c r="M3" s="12"/>
      <c r="N3" s="13"/>
      <c r="O3" t="s">
        <v>2</v>
      </c>
    </row>
    <row r="4" spans="1:22" ht="15.75" x14ac:dyDescent="0.25">
      <c r="A4" s="68"/>
      <c r="B4" s="7" t="str">
        <f>'shoot C N data'!B4</f>
        <v>HPWHS13</v>
      </c>
      <c r="C4" s="11">
        <f>'shoot C N data'!C4</f>
        <v>40.560316468099998</v>
      </c>
      <c r="D4" s="11">
        <f>'shoot C N data'!D4</f>
        <v>-27.380057727694975</v>
      </c>
      <c r="E4" s="11">
        <f>'shoot C N data'!E4</f>
        <v>2.6294161274999999</v>
      </c>
      <c r="F4" s="11">
        <f>'shoot C N data'!F4</f>
        <v>-4.9677807256400959</v>
      </c>
      <c r="G4" s="11">
        <f>'shoot C N data'!G4</f>
        <v>15.42559811811301</v>
      </c>
      <c r="H4" s="61">
        <f t="shared" si="0"/>
        <v>2.530166552391663</v>
      </c>
      <c r="I4" s="12"/>
      <c r="J4" s="29">
        <f t="shared" si="1"/>
        <v>3.6582359541621843E-3</v>
      </c>
      <c r="K4" s="30">
        <f t="shared" si="2"/>
        <v>95.839642136047843</v>
      </c>
      <c r="L4" s="31">
        <f>'root shoot biomass'!F5</f>
        <v>2.64E-2</v>
      </c>
      <c r="M4" s="12"/>
      <c r="N4" s="13"/>
      <c r="P4" s="2" t="str">
        <f t="shared" ref="P4:U4" si="3">C1</f>
        <v>%C</v>
      </c>
      <c r="Q4" s="2" t="str">
        <f t="shared" si="3"/>
        <v>δ13C</v>
      </c>
      <c r="R4" s="2" t="str">
        <f t="shared" si="3"/>
        <v>%N</v>
      </c>
      <c r="S4" s="2" t="str">
        <f t="shared" si="3"/>
        <v>δ15N</v>
      </c>
      <c r="T4" s="2" t="str">
        <f t="shared" si="3"/>
        <v>C/N</v>
      </c>
      <c r="U4" s="2" t="str">
        <f t="shared" si="3"/>
        <v>ug N15</v>
      </c>
      <c r="V4" s="21" t="s">
        <v>61</v>
      </c>
    </row>
    <row r="5" spans="1:22" ht="15.75" x14ac:dyDescent="0.25">
      <c r="A5" s="68"/>
      <c r="B5" s="7" t="str">
        <f>'shoot C N data'!B5</f>
        <v>HPWHS14</v>
      </c>
      <c r="C5" s="11">
        <f>'shoot C N data'!C5</f>
        <v>41.038858699100004</v>
      </c>
      <c r="D5" s="11">
        <f>'shoot C N data'!D5</f>
        <v>-26.235292652303862</v>
      </c>
      <c r="E5" s="11">
        <f>'shoot C N data'!E5</f>
        <v>2.683019222</v>
      </c>
      <c r="F5" s="11">
        <f>'shoot C N data'!F5</f>
        <v>-2.7726347785958874</v>
      </c>
      <c r="G5" s="11">
        <f>'shoot C N data'!G5</f>
        <v>15.295775133697497</v>
      </c>
      <c r="H5" s="61">
        <f t="shared" si="0"/>
        <v>3.9791401033581439</v>
      </c>
      <c r="I5" s="12"/>
      <c r="J5" s="29">
        <f t="shared" si="1"/>
        <v>3.6663064082364922E-3</v>
      </c>
      <c r="K5" s="30">
        <f t="shared" si="2"/>
        <v>98.00837693000355</v>
      </c>
      <c r="L5" s="31">
        <f>'root shoot biomass'!F6</f>
        <v>4.0599999999999997E-2</v>
      </c>
      <c r="M5" s="12"/>
      <c r="N5" s="13"/>
      <c r="O5" t="s">
        <v>54</v>
      </c>
      <c r="P5" s="4">
        <f t="shared" ref="P5:U5" si="4">AVERAGE(C2:C7)</f>
        <v>40.948835977850003</v>
      </c>
      <c r="Q5" s="4">
        <f t="shared" si="4"/>
        <v>-26.781886885754943</v>
      </c>
      <c r="R5" s="4">
        <f t="shared" si="4"/>
        <v>2.3145818509166665</v>
      </c>
      <c r="S5" s="4">
        <f t="shared" si="4"/>
        <v>-3.0504653697650421</v>
      </c>
      <c r="T5" s="4">
        <f t="shared" si="4"/>
        <v>17.913741238044654</v>
      </c>
      <c r="U5" s="4">
        <f t="shared" si="4"/>
        <v>3.8143099238608742</v>
      </c>
      <c r="V5" s="4">
        <f>AVERAGE(K2:K7)</f>
        <v>84.519594221568397</v>
      </c>
    </row>
    <row r="6" spans="1:22" ht="15.75" x14ac:dyDescent="0.25">
      <c r="A6" s="68"/>
      <c r="B6" s="7" t="str">
        <f>'shoot C N data'!B6</f>
        <v>HPWHS15</v>
      </c>
      <c r="C6" s="11">
        <f>'shoot C N data'!C6</f>
        <v>41.437614726300005</v>
      </c>
      <c r="D6" s="11">
        <f>'shoot C N data'!D6</f>
        <v>-26.411615447824975</v>
      </c>
      <c r="E6" s="11">
        <f>'shoot C N data'!E6</f>
        <v>2.2280612675000002</v>
      </c>
      <c r="F6" s="11">
        <f>'shoot C N data'!F6</f>
        <v>-2.9297095720554012</v>
      </c>
      <c r="G6" s="11">
        <f>'shoot C N data'!G6</f>
        <v>18.598058918189061</v>
      </c>
      <c r="H6" s="61">
        <f t="shared" si="0"/>
        <v>3.881653447177829</v>
      </c>
      <c r="I6" s="12"/>
      <c r="J6" s="29">
        <f t="shared" si="1"/>
        <v>3.6657289227583385E-3</v>
      </c>
      <c r="K6" s="30">
        <f t="shared" si="2"/>
        <v>81.376382540415705</v>
      </c>
      <c r="L6" s="31">
        <f>'root shoot biomass'!F7</f>
        <v>4.7699999999999999E-2</v>
      </c>
      <c r="M6" s="12"/>
      <c r="N6" s="13"/>
      <c r="O6" t="s">
        <v>55</v>
      </c>
      <c r="P6" s="4">
        <f t="shared" ref="P6:U6" si="5">AVERAGE(C8:C13)</f>
        <v>40.075154887316664</v>
      </c>
      <c r="Q6" s="4">
        <f t="shared" si="5"/>
        <v>-27.607646004534256</v>
      </c>
      <c r="R6" s="4">
        <f t="shared" si="5"/>
        <v>2.7507689469999996</v>
      </c>
      <c r="S6" s="4">
        <f t="shared" si="5"/>
        <v>-2.9976166993437912</v>
      </c>
      <c r="T6" s="4">
        <f t="shared" si="5"/>
        <v>14.800820209334608</v>
      </c>
      <c r="U6" s="4">
        <f t="shared" si="5"/>
        <v>5.5489567360902541</v>
      </c>
      <c r="V6" s="4">
        <f>AVERAGE(K8:K13)</f>
        <v>100.46572609926595</v>
      </c>
    </row>
    <row r="7" spans="1:22" ht="15.75" x14ac:dyDescent="0.25">
      <c r="A7" s="68"/>
      <c r="B7" s="7" t="str">
        <f>'shoot C N data'!B7</f>
        <v>HPWHS16</v>
      </c>
      <c r="C7" s="11">
        <f>'shoot C N data'!C7</f>
        <v>41.123298276800007</v>
      </c>
      <c r="D7" s="11">
        <f>'shoot C N data'!D7</f>
        <v>-26.899254945768543</v>
      </c>
      <c r="E7" s="11">
        <f>'shoot C N data'!E7</f>
        <v>2.1201669079999999</v>
      </c>
      <c r="F7" s="11">
        <f>'shoot C N data'!F7</f>
        <v>-2.8055267305118718</v>
      </c>
      <c r="G7" s="11">
        <f>'shoot C N data'!G7</f>
        <v>19.396255135211273</v>
      </c>
      <c r="H7" s="61">
        <f t="shared" si="0"/>
        <v>4.1897919438336366</v>
      </c>
      <c r="I7" s="12"/>
      <c r="J7" s="29">
        <f t="shared" si="1"/>
        <v>3.6661854809752733E-3</v>
      </c>
      <c r="K7" s="30">
        <f t="shared" si="2"/>
        <v>77.445322436850944</v>
      </c>
      <c r="L7" s="31">
        <f>'root shoot biomass'!F8</f>
        <v>5.4100000000000002E-2</v>
      </c>
      <c r="M7" s="12"/>
      <c r="N7" s="13"/>
      <c r="P7" s="4"/>
      <c r="Q7" s="4"/>
      <c r="R7" s="4"/>
      <c r="S7" s="4"/>
      <c r="T7" s="4"/>
      <c r="U7" s="4"/>
      <c r="V7" s="4"/>
    </row>
    <row r="8" spans="1:22" ht="15.75" x14ac:dyDescent="0.25">
      <c r="A8" s="68" t="s">
        <v>1</v>
      </c>
      <c r="B8" s="7" t="str">
        <f>'shoot C N data'!B8</f>
        <v>HPWHS21</v>
      </c>
      <c r="C8" s="11">
        <f>'shoot C N data'!C8</f>
        <v>40.418395101200005</v>
      </c>
      <c r="D8" s="11">
        <f>'shoot C N data'!D8</f>
        <v>-28.036769711385126</v>
      </c>
      <c r="E8" s="11">
        <f>'shoot C N data'!E8</f>
        <v>2.2560160339999999</v>
      </c>
      <c r="F8" s="11">
        <f>'shoot C N data'!F8</f>
        <v>-4.1138051052018874</v>
      </c>
      <c r="G8" s="11">
        <f>'shoot C N data'!G8</f>
        <v>17.915827942737046</v>
      </c>
      <c r="H8" s="61">
        <f t="shared" si="0"/>
        <v>3.5718152126545508</v>
      </c>
      <c r="I8" s="12"/>
      <c r="J8" s="29">
        <f t="shared" si="1"/>
        <v>3.6613755955307256E-3</v>
      </c>
      <c r="K8" s="30">
        <f t="shared" si="2"/>
        <v>82.299889692501168</v>
      </c>
      <c r="L8" s="31">
        <f>'root shoot biomass'!F9</f>
        <v>4.3400000000000001E-2</v>
      </c>
      <c r="M8" s="12"/>
      <c r="N8" s="13"/>
      <c r="P8" s="4"/>
      <c r="Q8" s="4"/>
      <c r="R8" s="4"/>
      <c r="S8" s="4"/>
      <c r="T8" s="4"/>
      <c r="U8" s="4"/>
      <c r="V8" s="4"/>
    </row>
    <row r="9" spans="1:22" ht="15.75" x14ac:dyDescent="0.25">
      <c r="A9" s="68"/>
      <c r="B9" s="7" t="str">
        <f>'shoot C N data'!B9</f>
        <v>HPWHS22</v>
      </c>
      <c r="C9" s="11">
        <f>'shoot C N data'!C9</f>
        <v>39.256451560599999</v>
      </c>
      <c r="D9" s="11">
        <f>'shoot C N data'!D9</f>
        <v>-27.654912065734592</v>
      </c>
      <c r="E9" s="11">
        <f>'shoot C N data'!E9</f>
        <v>3.0644415334999997</v>
      </c>
      <c r="F9" s="11">
        <f>'shoot C N data'!F9</f>
        <v>-2.0179335596126236</v>
      </c>
      <c r="G9" s="11">
        <f>'shoot C N data'!G9</f>
        <v>12.810311807699561</v>
      </c>
      <c r="H9" s="61">
        <f t="shared" si="0"/>
        <v>5.9821783787456404</v>
      </c>
      <c r="I9" s="12"/>
      <c r="J9" s="29">
        <f t="shared" si="1"/>
        <v>3.6690810672680842E-3</v>
      </c>
      <c r="K9" s="30">
        <f t="shared" si="2"/>
        <v>112.02581233606068</v>
      </c>
      <c r="L9" s="31">
        <f>'root shoot biomass'!F10</f>
        <v>5.3400000000000003E-2</v>
      </c>
      <c r="M9" s="12"/>
      <c r="N9" s="13"/>
    </row>
    <row r="10" spans="1:22" ht="15.75" x14ac:dyDescent="0.25">
      <c r="A10" s="68"/>
      <c r="B10" s="7" t="str">
        <f>'shoot C N data'!B10</f>
        <v>HPWHS23</v>
      </c>
      <c r="C10" s="11">
        <f>'shoot C N data'!C10</f>
        <v>38.556616107299995</v>
      </c>
      <c r="D10" s="11">
        <f>'shoot C N data'!D10</f>
        <v>-28.446884232388207</v>
      </c>
      <c r="E10" s="11">
        <f>'shoot C N data'!E10</f>
        <v>2.6247331119999999</v>
      </c>
      <c r="F10" s="11">
        <f>'shoot C N data'!F10</f>
        <v>-3.4617174006063105</v>
      </c>
      <c r="G10" s="11">
        <f>'shoot C N data'!G10</f>
        <v>14.689728235995979</v>
      </c>
      <c r="H10" s="61">
        <f t="shared" si="0"/>
        <v>5.0589382835510781</v>
      </c>
      <c r="I10" s="12"/>
      <c r="J10" s="29">
        <f t="shared" si="1"/>
        <v>3.663772995976671E-3</v>
      </c>
      <c r="K10" s="30">
        <f t="shared" si="2"/>
        <v>95.81322506725526</v>
      </c>
      <c r="L10" s="31">
        <f>'root shoot biomass'!F11</f>
        <v>5.28E-2</v>
      </c>
      <c r="M10" s="12"/>
      <c r="N10" s="13"/>
      <c r="O10" t="s">
        <v>3</v>
      </c>
      <c r="P10" s="3"/>
      <c r="Q10" s="3"/>
      <c r="R10" s="3"/>
      <c r="S10" s="3"/>
      <c r="T10" s="3"/>
      <c r="U10" s="3"/>
      <c r="V10" s="3"/>
    </row>
    <row r="11" spans="1:22" ht="15.75" x14ac:dyDescent="0.25">
      <c r="A11" s="68"/>
      <c r="B11" s="7" t="str">
        <f>'shoot C N data'!B11</f>
        <v>HPWHS24</v>
      </c>
      <c r="C11" s="11">
        <f>'shoot C N data'!C11</f>
        <v>41.817940295299998</v>
      </c>
      <c r="D11" s="11">
        <f>'shoot C N data'!D11</f>
        <v>-27.053201096538682</v>
      </c>
      <c r="E11" s="11">
        <f>'shoot C N data'!E11</f>
        <v>3.2714060159999998</v>
      </c>
      <c r="F11" s="11">
        <f>'shoot C N data'!F11</f>
        <v>-2.7358866303033453</v>
      </c>
      <c r="G11" s="11">
        <f>'shoot C N data'!G11</f>
        <v>12.782864643145537</v>
      </c>
      <c r="H11" s="61">
        <f t="shared" si="0"/>
        <v>6.6564856686351925</v>
      </c>
      <c r="I11" s="12"/>
      <c r="J11" s="29">
        <f t="shared" si="1"/>
        <v>3.66644151280369E-3</v>
      </c>
      <c r="K11" s="30">
        <f t="shared" si="2"/>
        <v>119.50602636687958</v>
      </c>
      <c r="L11" s="31">
        <f>'root shoot biomass'!F12</f>
        <v>5.57E-2</v>
      </c>
      <c r="M11" s="12"/>
      <c r="N11" s="13"/>
      <c r="O11" t="str">
        <f>O5</f>
        <v>Ce-0</v>
      </c>
      <c r="P11" s="4">
        <f t="shared" ref="P11:U11" si="6">STDEV(C2:C7)/SQRT(6)</f>
        <v>0.13584859586999631</v>
      </c>
      <c r="Q11" s="4">
        <f t="shared" si="6"/>
        <v>0.1678228076294534</v>
      </c>
      <c r="R11" s="4">
        <f t="shared" si="6"/>
        <v>0.11574077185035728</v>
      </c>
      <c r="S11" s="4">
        <f t="shared" si="6"/>
        <v>0.4636077051248646</v>
      </c>
      <c r="T11" s="4">
        <f t="shared" si="6"/>
        <v>0.89255536031188931</v>
      </c>
      <c r="U11" s="4">
        <f t="shared" si="6"/>
        <v>0.3992209039294719</v>
      </c>
      <c r="V11" s="4">
        <f>STDEV(K2:K7)/SQRT(6)</f>
        <v>4.2008674342901866</v>
      </c>
    </row>
    <row r="12" spans="1:22" ht="15.75" x14ac:dyDescent="0.25">
      <c r="A12" s="68"/>
      <c r="B12" s="7" t="str">
        <f>'shoot C N data'!B12</f>
        <v>HPWHS25</v>
      </c>
      <c r="C12" s="11">
        <f>'shoot C N data'!C12</f>
        <v>40.400567057300002</v>
      </c>
      <c r="D12" s="11">
        <f>'shoot C N data'!D12</f>
        <v>-26.349071369317084</v>
      </c>
      <c r="E12" s="11">
        <f>'shoot C N data'!E12</f>
        <v>2.4381840155000001</v>
      </c>
      <c r="F12" s="11">
        <f>'shoot C N data'!F12</f>
        <v>-2.3905897468143751</v>
      </c>
      <c r="G12" s="11">
        <f>'shoot C N data'!G12</f>
        <v>16.569941727312582</v>
      </c>
      <c r="H12" s="61">
        <f t="shared" si="0"/>
        <v>7.0298917518200374</v>
      </c>
      <c r="I12" s="12"/>
      <c r="J12" s="29">
        <f t="shared" si="1"/>
        <v>3.6677109967958371E-3</v>
      </c>
      <c r="K12" s="30">
        <f t="shared" si="2"/>
        <v>89.09875477591936</v>
      </c>
      <c r="L12" s="31">
        <f>'root shoot biomass'!F13</f>
        <v>7.8899999999999998E-2</v>
      </c>
      <c r="M12" s="12"/>
      <c r="N12" s="13"/>
      <c r="O12" t="str">
        <f>O6</f>
        <v>Ce-500</v>
      </c>
      <c r="P12" s="4">
        <f t="shared" ref="P12:U12" si="7">STDEV(C8:C13)/SQRT(6)</f>
        <v>0.45617058455366466</v>
      </c>
      <c r="Q12" s="4">
        <f t="shared" si="7"/>
        <v>0.31777978009734753</v>
      </c>
      <c r="R12" s="4">
        <f t="shared" si="7"/>
        <v>0.15680581898392396</v>
      </c>
      <c r="S12" s="4">
        <f t="shared" si="7"/>
        <v>0.31251316828538273</v>
      </c>
      <c r="T12" s="4">
        <f t="shared" si="7"/>
        <v>0.84585747936360589</v>
      </c>
      <c r="U12" s="4">
        <f t="shared" si="7"/>
        <v>0.5184648877236121</v>
      </c>
      <c r="V12" s="4">
        <f>STDEV(K8:K13)/SQRT(6)</f>
        <v>5.7441904302023827</v>
      </c>
    </row>
    <row r="13" spans="1:22" ht="15.75" x14ac:dyDescent="0.25">
      <c r="A13" s="68"/>
      <c r="B13" s="7" t="str">
        <f>'shoot C N data'!B13</f>
        <v>HPWHS26</v>
      </c>
      <c r="C13" s="11">
        <f>'shoot C N data'!C13</f>
        <v>40.000959202200001</v>
      </c>
      <c r="D13" s="11">
        <f>'shoot C N data'!D13</f>
        <v>-28.105037551841839</v>
      </c>
      <c r="E13" s="11">
        <f>'shoot C N data'!E13</f>
        <v>2.8498329709999997</v>
      </c>
      <c r="F13" s="11">
        <f>'shoot C N data'!F13</f>
        <v>-3.2657677535242038</v>
      </c>
      <c r="G13" s="11">
        <f>'shoot C N data'!G13</f>
        <v>14.036246899116954</v>
      </c>
      <c r="H13" s="61">
        <f t="shared" si="0"/>
        <v>4.9944311211350234</v>
      </c>
      <c r="I13" s="12"/>
      <c r="J13" s="29">
        <f t="shared" si="1"/>
        <v>3.6644934048541684E-3</v>
      </c>
      <c r="K13" s="30">
        <f t="shared" si="2"/>
        <v>104.05064835697965</v>
      </c>
      <c r="L13" s="31">
        <f>'root shoot biomass'!F14</f>
        <v>4.8000000000000001E-2</v>
      </c>
      <c r="M13" s="12"/>
      <c r="N13" s="13"/>
      <c r="P13" s="4"/>
      <c r="Q13" s="4"/>
      <c r="R13" s="4"/>
      <c r="S13" s="4"/>
      <c r="T13" s="4"/>
    </row>
    <row r="14" spans="1:22" ht="15.75" x14ac:dyDescent="0.25">
      <c r="A14" s="13"/>
      <c r="B14" s="1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P14" s="4"/>
      <c r="Q14" s="4"/>
      <c r="R14" s="4"/>
      <c r="S14" s="4"/>
      <c r="T14" s="4"/>
    </row>
    <row r="15" spans="1:22" ht="15.75" x14ac:dyDescent="0.2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  <c r="P15" s="3"/>
      <c r="T15" s="4"/>
      <c r="U15" s="4"/>
    </row>
    <row r="16" spans="1:22" ht="15.75" x14ac:dyDescent="0.25">
      <c r="A16" s="13"/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3"/>
      <c r="P16" s="3"/>
      <c r="T16" s="4"/>
      <c r="U16" s="4"/>
    </row>
    <row r="17" spans="1:21" ht="15.75" x14ac:dyDescent="0.25">
      <c r="A17" s="13"/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3"/>
      <c r="P17" s="3"/>
      <c r="T17" s="4"/>
      <c r="U17" s="4"/>
    </row>
    <row r="18" spans="1:21" ht="15.75" x14ac:dyDescent="0.25">
      <c r="A18" s="13"/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3"/>
      <c r="P18" s="3"/>
      <c r="T18" s="4"/>
      <c r="U18" s="4"/>
    </row>
    <row r="19" spans="1:21" ht="15.75" x14ac:dyDescent="0.25">
      <c r="A19" s="13"/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3"/>
      <c r="P19" s="3"/>
      <c r="T19" s="4"/>
      <c r="U19" s="8"/>
    </row>
    <row r="20" spans="1:21" ht="15.75" x14ac:dyDescent="0.25">
      <c r="A20" s="13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3"/>
      <c r="P20" s="3"/>
      <c r="R20" s="4"/>
      <c r="S20" s="4"/>
      <c r="T20" s="4"/>
      <c r="U20" s="4"/>
    </row>
    <row r="21" spans="1:21" ht="15.75" x14ac:dyDescent="0.25">
      <c r="A21" s="13"/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3"/>
      <c r="P21" s="3"/>
      <c r="T21" s="4"/>
      <c r="U21" s="4"/>
    </row>
    <row r="22" spans="1:21" ht="15.75" x14ac:dyDescent="0.25">
      <c r="A22" s="13"/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13"/>
      <c r="P22" s="3"/>
      <c r="R22" s="4"/>
      <c r="S22" s="4"/>
      <c r="T22" s="4"/>
      <c r="U22" s="4"/>
    </row>
    <row r="23" spans="1:21" ht="15.75" x14ac:dyDescent="0.25">
      <c r="A23" s="13"/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13"/>
      <c r="P23" s="3"/>
      <c r="Q23" s="6"/>
      <c r="R23" s="5"/>
      <c r="S23" s="5"/>
      <c r="T23" s="5"/>
      <c r="U23" s="5"/>
    </row>
    <row r="24" spans="1:21" ht="15.75" x14ac:dyDescent="0.25">
      <c r="A24" s="13"/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13"/>
      <c r="P24" s="3"/>
      <c r="Q24" s="6"/>
      <c r="R24" s="8"/>
      <c r="S24" s="5"/>
      <c r="T24" s="5"/>
      <c r="U24" s="5"/>
    </row>
    <row r="25" spans="1:21" ht="15.75" x14ac:dyDescent="0.25">
      <c r="A25" s="13"/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13"/>
      <c r="P25" s="3"/>
      <c r="Q25" s="6"/>
      <c r="S25" s="5"/>
      <c r="T25" s="5"/>
      <c r="U25" s="5"/>
    </row>
    <row r="26" spans="1:21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21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21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58" spans="40:40" x14ac:dyDescent="0.25">
      <c r="AN58" s="8"/>
    </row>
    <row r="64" spans="40:40" x14ac:dyDescent="0.25">
      <c r="AN64" s="8"/>
    </row>
    <row r="65" spans="21:21" x14ac:dyDescent="0.25">
      <c r="U65" s="8"/>
    </row>
    <row r="106" spans="22:22" x14ac:dyDescent="0.25">
      <c r="V106" s="8" t="s">
        <v>11</v>
      </c>
    </row>
  </sheetData>
  <protectedRanges>
    <protectedRange password="94AB" sqref="O2 O15:O25 A14:N25 B2:G13 M2:N13" name="Sample IDs_1_1"/>
    <protectedRange password="94AB" sqref="I2:I13" name="Sample IDs_1_1_1"/>
    <protectedRange password="94AB" sqref="L2:L13" name="Sample IDs_1_1_1_1"/>
    <protectedRange password="94AB" sqref="H2:H13" name="Sample IDs_1_1_2"/>
  </protectedRanges>
  <mergeCells count="2">
    <mergeCell ref="A2:A7"/>
    <mergeCell ref="A8:A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62" zoomScaleNormal="62" workbookViewId="0">
      <selection activeCell="O12" sqref="O12"/>
    </sheetView>
  </sheetViews>
  <sheetFormatPr defaultRowHeight="15" x14ac:dyDescent="0.25"/>
  <cols>
    <col min="1" max="1" width="19.28515625" bestFit="1" customWidth="1"/>
    <col min="2" max="2" width="10.28515625" bestFit="1" customWidth="1"/>
    <col min="3" max="3" width="12" bestFit="1" customWidth="1"/>
    <col min="4" max="4" width="12.140625" bestFit="1" customWidth="1"/>
    <col min="5" max="5" width="12.140625" customWidth="1"/>
    <col min="6" max="6" width="14.85546875" bestFit="1" customWidth="1"/>
    <col min="7" max="7" width="12.5703125" bestFit="1" customWidth="1"/>
    <col min="8" max="8" width="16.28515625" bestFit="1" customWidth="1"/>
  </cols>
  <sheetData>
    <row r="1" spans="1:8" x14ac:dyDescent="0.25">
      <c r="A1" s="1"/>
      <c r="B1" s="1"/>
      <c r="C1" s="24" t="s">
        <v>50</v>
      </c>
      <c r="D1" s="24" t="s">
        <v>81</v>
      </c>
      <c r="E1" s="32"/>
    </row>
    <row r="2" spans="1:8" ht="15.75" x14ac:dyDescent="0.25">
      <c r="A2" s="68" t="s">
        <v>0</v>
      </c>
      <c r="B2" s="7" t="str">
        <f>'shoot C N data'!B2</f>
        <v>HPWHS11</v>
      </c>
      <c r="C2" s="26">
        <f>(('Shoot C N Graph'!F2*'Total C N'!F2)+('Root C N Graph'!F2*'Total C N'!K2))/('Total C N'!F2+'Total C N'!K2)</f>
        <v>-3.1397463835477195</v>
      </c>
      <c r="D2" s="26">
        <f>'Root C N Graph'!H2+'Shoot C N Graph'!H2</f>
        <v>6.4067763858083486</v>
      </c>
      <c r="E2" s="33"/>
    </row>
    <row r="3" spans="1:8" ht="15.75" x14ac:dyDescent="0.25">
      <c r="A3" s="68"/>
      <c r="B3" s="7" t="str">
        <f>'shoot C N data'!B3</f>
        <v>HPWHS12</v>
      </c>
      <c r="C3" s="26">
        <f>(('Shoot C N Graph'!F3*'Total C N'!F3)+('Root C N Graph'!F3*'Total C N'!K3))/('Total C N'!F3+'Total C N'!K3)</f>
        <v>-1.6510673226121826</v>
      </c>
      <c r="D3" s="26">
        <f>'Root C N Graph'!H3+'Shoot C N Graph'!H3</f>
        <v>3.7527598603456269</v>
      </c>
      <c r="E3" s="33"/>
      <c r="F3" s="2"/>
      <c r="G3" s="20" t="s">
        <v>50</v>
      </c>
      <c r="H3" s="2" t="s">
        <v>81</v>
      </c>
    </row>
    <row r="4" spans="1:8" ht="15.75" x14ac:dyDescent="0.25">
      <c r="A4" s="68"/>
      <c r="B4" s="7" t="str">
        <f>'shoot C N data'!B4</f>
        <v>HPWHS13</v>
      </c>
      <c r="C4" s="26">
        <f>(('Shoot C N Graph'!F4*'Total C N'!F4)+('Root C N Graph'!F4*'Total C N'!K4))/('Total C N'!F4+'Total C N'!K4)</f>
        <v>-4.9157601507914812</v>
      </c>
      <c r="D4" s="26">
        <f>'Root C N Graph'!H4+'Shoot C N Graph'!H4</f>
        <v>3.1270209758530654</v>
      </c>
      <c r="E4" s="33"/>
      <c r="F4" s="21" t="s">
        <v>48</v>
      </c>
      <c r="G4" s="22">
        <f>AVERAGE(C2:C7)</f>
        <v>-3.074035828333189</v>
      </c>
      <c r="H4" s="22">
        <f>AVERAGE(D2:D7)</f>
        <v>4.6923252685490171</v>
      </c>
    </row>
    <row r="5" spans="1:8" ht="15.75" x14ac:dyDescent="0.25">
      <c r="A5" s="68"/>
      <c r="B5" s="7" t="str">
        <f>'shoot C N data'!B5</f>
        <v>HPWHS14</v>
      </c>
      <c r="C5" s="26">
        <f>(('Shoot C N Graph'!F5*'Total C N'!F5)+('Root C N Graph'!F5*'Total C N'!K5))/('Total C N'!F5+'Total C N'!K5)</f>
        <v>-3.0338469984888512</v>
      </c>
      <c r="D5" s="26">
        <f>'Root C N Graph'!H5+'Shoot C N Graph'!H5</f>
        <v>4.8944373277698734</v>
      </c>
      <c r="E5" s="33"/>
      <c r="F5" s="21" t="s">
        <v>49</v>
      </c>
      <c r="G5" s="22">
        <f>AVERAGE(C8:C13)</f>
        <v>-2.9385105332838126</v>
      </c>
      <c r="H5" s="22">
        <f>AVERAGE(D8:D13)</f>
        <v>6.641445403336399</v>
      </c>
    </row>
    <row r="6" spans="1:8" ht="15.75" x14ac:dyDescent="0.25">
      <c r="A6" s="68"/>
      <c r="B6" s="7" t="str">
        <f>'shoot C N data'!B6</f>
        <v>HPWHS15</v>
      </c>
      <c r="C6" s="26">
        <f>(('Shoot C N Graph'!F6*'Total C N'!F6)+('Root C N Graph'!F6*'Total C N'!K6))/('Total C N'!F6+'Total C N'!K6)</f>
        <v>-3.0395338807285652</v>
      </c>
      <c r="D6" s="26">
        <f>'Root C N Graph'!H6+'Shoot C N Graph'!H6</f>
        <v>4.9290262945303347</v>
      </c>
      <c r="E6" s="33"/>
      <c r="G6" s="22"/>
      <c r="H6" s="22"/>
    </row>
    <row r="7" spans="1:8" ht="15.75" x14ac:dyDescent="0.25">
      <c r="A7" s="68"/>
      <c r="B7" s="7" t="str">
        <f>'shoot C N data'!B7</f>
        <v>HPWHS16</v>
      </c>
      <c r="C7" s="26">
        <f>(('Shoot C N Graph'!F7*'Total C N'!F7)+('Root C N Graph'!F7*'Total C N'!K7))/('Total C N'!F7+'Total C N'!K7)</f>
        <v>-2.6642602338303321</v>
      </c>
      <c r="D7" s="26">
        <f>'Root C N Graph'!H7+'Shoot C N Graph'!H7</f>
        <v>5.0439307669868505</v>
      </c>
      <c r="E7" s="33"/>
      <c r="F7" s="14" t="s">
        <v>3</v>
      </c>
      <c r="G7" s="22">
        <f>STDEV(C2:C7)/SQRT(6)</f>
        <v>0.43173399563303083</v>
      </c>
      <c r="H7" s="22">
        <f>STDEV(D2:D7)/SQRT(6)</f>
        <v>0.46521702481069183</v>
      </c>
    </row>
    <row r="8" spans="1:8" ht="15.75" x14ac:dyDescent="0.25">
      <c r="A8" s="68" t="s">
        <v>1</v>
      </c>
      <c r="B8" s="7" t="str">
        <f>'shoot C N data'!B8</f>
        <v>HPWHS21</v>
      </c>
      <c r="C8" s="26">
        <f>(('Shoot C N Graph'!F8*'Total C N'!F8)+('Root C N Graph'!F8*'Total C N'!K8))/('Total C N'!F8+'Total C N'!K8)</f>
        <v>-4.1473692452140973</v>
      </c>
      <c r="D8" s="26">
        <f>'Root C N Graph'!H8+'Shoot C N Graph'!H8</f>
        <v>4.6591901739241619</v>
      </c>
      <c r="E8" s="33"/>
      <c r="G8" s="22">
        <f>STDEV(C8:C13)/SQRT(6)</f>
        <v>0.31806350133296957</v>
      </c>
      <c r="H8" s="22">
        <f>STDEV(D8:D13)/SQRT(6)</f>
        <v>0.52104305209783452</v>
      </c>
    </row>
    <row r="9" spans="1:8" ht="15.75" x14ac:dyDescent="0.25">
      <c r="A9" s="68"/>
      <c r="B9" s="7" t="str">
        <f>'shoot C N data'!B9</f>
        <v>HPWHS22</v>
      </c>
      <c r="C9" s="26">
        <f>(('Shoot C N Graph'!F9*'Total C N'!F9)+('Root C N Graph'!F9*'Total C N'!K9))/('Total C N'!F9+'Total C N'!K9)</f>
        <v>-1.9446599176174979</v>
      </c>
      <c r="D9" s="26">
        <f>'Root C N Graph'!H9+'Shoot C N Graph'!H9</f>
        <v>7.1943254936861241</v>
      </c>
      <c r="E9" s="33"/>
    </row>
    <row r="10" spans="1:8" ht="15.75" x14ac:dyDescent="0.25">
      <c r="A10" s="68"/>
      <c r="B10" s="7" t="str">
        <f>'shoot C N data'!B10</f>
        <v>HPWHS23</v>
      </c>
      <c r="C10" s="26">
        <f>(('Shoot C N Graph'!F10*'Total C N'!F10)+('Root C N Graph'!F10*'Total C N'!K10))/('Total C N'!F10+'Total C N'!K10)</f>
        <v>-3.3364456606130761</v>
      </c>
      <c r="D10" s="26">
        <f>'Root C N Graph'!H10+'Shoot C N Graph'!H10</f>
        <v>5.966923783569162</v>
      </c>
      <c r="E10" s="33"/>
    </row>
    <row r="11" spans="1:8" ht="15.75" x14ac:dyDescent="0.25">
      <c r="A11" s="68"/>
      <c r="B11" s="7" t="str">
        <f>'shoot C N data'!B11</f>
        <v>HPWHS24</v>
      </c>
      <c r="C11" s="26">
        <f>(('Shoot C N Graph'!F11*'Total C N'!F11)+('Root C N Graph'!F11*'Total C N'!K11))/('Total C N'!F11+'Total C N'!K11)</f>
        <v>-2.7216740627382103</v>
      </c>
      <c r="D11" s="26">
        <f>'Root C N Graph'!H11+'Shoot C N Graph'!H11</f>
        <v>7.7191453953535083</v>
      </c>
      <c r="E11" s="33"/>
    </row>
    <row r="12" spans="1:8" ht="15.75" x14ac:dyDescent="0.25">
      <c r="A12" s="68"/>
      <c r="B12" s="7" t="str">
        <f>'shoot C N data'!B12</f>
        <v>HPWHS25</v>
      </c>
      <c r="C12" s="26">
        <f>(('Shoot C N Graph'!F12*'Total C N'!F12)+('Root C N Graph'!F12*'Total C N'!K12))/('Total C N'!F12+'Total C N'!K12)</f>
        <v>-2.351849003018089</v>
      </c>
      <c r="D12" s="26">
        <f>'Root C N Graph'!H12+'Shoot C N Graph'!H12</f>
        <v>8.0943860833302921</v>
      </c>
      <c r="E12" s="33"/>
    </row>
    <row r="13" spans="1:8" ht="15.75" x14ac:dyDescent="0.25">
      <c r="A13" s="68"/>
      <c r="B13" s="7" t="str">
        <f>'shoot C N data'!B13</f>
        <v>HPWHS26</v>
      </c>
      <c r="C13" s="26">
        <f>(('Shoot C N Graph'!F13*'Total C N'!F13)+('Root C N Graph'!F13*'Total C N'!K13))/('Total C N'!F13+'Total C N'!K13)</f>
        <v>-3.1290653105019031</v>
      </c>
      <c r="D13" s="26">
        <f>'Root C N Graph'!H13+'Shoot C N Graph'!H13</f>
        <v>6.2147014901551518</v>
      </c>
      <c r="E13" s="33"/>
    </row>
  </sheetData>
  <protectedRanges>
    <protectedRange password="94AB" sqref="B2:B13" name="Sample IDs_1_1_1"/>
  </protectedRanges>
  <mergeCells count="2">
    <mergeCell ref="A2:A7"/>
    <mergeCell ref="A8:A1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Normal="100" workbookViewId="0">
      <selection activeCell="O1" sqref="O1:R1048576"/>
    </sheetView>
  </sheetViews>
  <sheetFormatPr defaultRowHeight="15" x14ac:dyDescent="0.25"/>
  <cols>
    <col min="1" max="1" width="19.28515625" bestFit="1" customWidth="1"/>
    <col min="7" max="7" width="10.7109375" customWidth="1"/>
  </cols>
  <sheetData>
    <row r="1" spans="1:14" ht="38.25" customHeight="1" x14ac:dyDescent="0.25">
      <c r="A1" s="1"/>
      <c r="B1" s="16" t="s">
        <v>38</v>
      </c>
      <c r="C1" s="16" t="s">
        <v>39</v>
      </c>
      <c r="D1" s="16" t="s">
        <v>40</v>
      </c>
      <c r="E1" s="16" t="s">
        <v>41</v>
      </c>
      <c r="F1" s="16" t="s">
        <v>42</v>
      </c>
      <c r="G1" s="16" t="s">
        <v>43</v>
      </c>
      <c r="H1" s="16" t="s">
        <v>44</v>
      </c>
      <c r="I1" s="16" t="s">
        <v>45</v>
      </c>
      <c r="J1" s="16" t="s">
        <v>46</v>
      </c>
      <c r="K1" s="16" t="s">
        <v>47</v>
      </c>
      <c r="L1" s="28" t="s">
        <v>51</v>
      </c>
      <c r="M1" s="28" t="s">
        <v>52</v>
      </c>
      <c r="N1" s="28" t="s">
        <v>52</v>
      </c>
    </row>
    <row r="2" spans="1:14" x14ac:dyDescent="0.25">
      <c r="A2" s="68" t="s">
        <v>0</v>
      </c>
      <c r="B2" s="1">
        <f>[3]biomass!F3</f>
        <v>6.4600000000000005E-2</v>
      </c>
      <c r="C2" s="17">
        <f>'Shoot C N Graph'!C2</f>
        <v>40.595097596900004</v>
      </c>
      <c r="D2" s="19">
        <f>(C2/100)*B2</f>
        <v>2.6224433047597404E-2</v>
      </c>
      <c r="E2" s="17">
        <f>'Shoot C N Graph'!E2</f>
        <v>2.2562264495000002</v>
      </c>
      <c r="F2" s="18">
        <f>(E2/100)*B2</f>
        <v>1.4575222863770002E-3</v>
      </c>
      <c r="G2" s="19">
        <f>[3]biomass!C3</f>
        <v>8.5000000000000006E-3</v>
      </c>
      <c r="H2" s="17">
        <f>'Root C N Graph'!C2</f>
        <v>39.864626573379795</v>
      </c>
      <c r="I2" s="19">
        <f>(H2/100)*G2</f>
        <v>3.3884932587372831E-3</v>
      </c>
      <c r="J2" s="17">
        <f>'Root C N Graph'!E2</f>
        <v>3.4941455801001551</v>
      </c>
      <c r="K2" s="18">
        <f>(J2/100)*G2</f>
        <v>2.9700237430851321E-4</v>
      </c>
      <c r="L2" s="19">
        <f>D2+I2</f>
        <v>2.9612926306334688E-2</v>
      </c>
      <c r="M2" s="18">
        <f>F2+K2</f>
        <v>1.7545246606855134E-3</v>
      </c>
      <c r="N2" s="62">
        <f>M2*1000000</f>
        <v>1754.5246606855135</v>
      </c>
    </row>
    <row r="3" spans="1:14" x14ac:dyDescent="0.25">
      <c r="A3" s="68"/>
      <c r="B3" s="1">
        <f>[3]biomass!F4</f>
        <v>4.1399999999999999E-2</v>
      </c>
      <c r="C3" s="17">
        <f>'Shoot C N Graph'!C3</f>
        <v>40.937830099900005</v>
      </c>
      <c r="D3" s="19">
        <f t="shared" ref="D3:D13" si="0">(C3/100)*B3</f>
        <v>1.6948261661358599E-2</v>
      </c>
      <c r="E3" s="17">
        <f>'Shoot C N Graph'!E3</f>
        <v>1.970601131</v>
      </c>
      <c r="F3" s="18">
        <f t="shared" ref="F3:F13" si="1">(E3/100)*B3</f>
        <v>8.1582886823399999E-4</v>
      </c>
      <c r="G3" s="19">
        <f>[3]biomass!C4</f>
        <v>8.0000000000000002E-3</v>
      </c>
      <c r="H3" s="17">
        <f>'Root C N Graph'!C3</f>
        <v>41.614723524799999</v>
      </c>
      <c r="I3" s="19">
        <f t="shared" ref="I3:I13" si="2">(H3/100)*G3</f>
        <v>3.3291778819840002E-3</v>
      </c>
      <c r="J3" s="17">
        <f>'Root C N Graph'!E3</f>
        <v>2.6294313749999998</v>
      </c>
      <c r="K3" s="18">
        <f t="shared" ref="K3:K13" si="3">(J3/100)*G3</f>
        <v>2.1035450999999999E-4</v>
      </c>
      <c r="L3" s="19">
        <f t="shared" ref="L3:L13" si="4">D3+I3</f>
        <v>2.0277439543342598E-2</v>
      </c>
      <c r="M3" s="18">
        <f t="shared" ref="M3:M13" si="5">F3+K3</f>
        <v>1.0261833782340001E-3</v>
      </c>
      <c r="N3" s="62">
        <f t="shared" ref="N3:N13" si="6">M3*1000000</f>
        <v>1026.183378234</v>
      </c>
    </row>
    <row r="4" spans="1:14" x14ac:dyDescent="0.25">
      <c r="A4" s="68"/>
      <c r="B4" s="1">
        <f>[3]biomass!F5</f>
        <v>2.64E-2</v>
      </c>
      <c r="C4" s="17">
        <f>'Shoot C N Graph'!C4</f>
        <v>40.560316468099998</v>
      </c>
      <c r="D4" s="19">
        <f t="shared" si="0"/>
        <v>1.07079235475784E-2</v>
      </c>
      <c r="E4" s="17">
        <f>'Shoot C N Graph'!E4</f>
        <v>2.6294161274999999</v>
      </c>
      <c r="F4" s="18">
        <f t="shared" si="1"/>
        <v>6.9416585765999994E-4</v>
      </c>
      <c r="G4" s="19">
        <f>[3]biomass!C5</f>
        <v>4.5999999999999999E-3</v>
      </c>
      <c r="H4" s="17">
        <f>'Root C N Graph'!C4</f>
        <v>41.269106674200003</v>
      </c>
      <c r="I4" s="19">
        <f t="shared" si="2"/>
        <v>1.8983789070132001E-3</v>
      </c>
      <c r="J4" s="17">
        <f>'Root C N Graph'!E4</f>
        <v>3.5588213909999999</v>
      </c>
      <c r="K4" s="18">
        <f t="shared" si="3"/>
        <v>1.63705783986E-4</v>
      </c>
      <c r="L4" s="19">
        <f t="shared" si="4"/>
        <v>1.26063024545916E-2</v>
      </c>
      <c r="M4" s="18">
        <f t="shared" si="5"/>
        <v>8.5787164164599996E-4</v>
      </c>
      <c r="N4" s="62">
        <f t="shared" si="6"/>
        <v>857.87164164599994</v>
      </c>
    </row>
    <row r="5" spans="1:14" x14ac:dyDescent="0.25">
      <c r="A5" s="68"/>
      <c r="B5" s="1">
        <f>[3]biomass!F6</f>
        <v>4.0599999999999997E-2</v>
      </c>
      <c r="C5" s="17">
        <f>'Shoot C N Graph'!C5</f>
        <v>41.038858699100004</v>
      </c>
      <c r="D5" s="19">
        <f t="shared" si="0"/>
        <v>1.6661776631834602E-2</v>
      </c>
      <c r="E5" s="17">
        <f>'Shoot C N Graph'!E5</f>
        <v>2.683019222</v>
      </c>
      <c r="F5" s="18">
        <f t="shared" si="1"/>
        <v>1.089305804132E-3</v>
      </c>
      <c r="G5" s="19">
        <f>[3]biomass!C6</f>
        <v>6.1999999999999998E-3</v>
      </c>
      <c r="H5" s="17">
        <f>'Root C N Graph'!C5</f>
        <v>41.273318545800002</v>
      </c>
      <c r="I5" s="19">
        <f t="shared" si="2"/>
        <v>2.5589457498396001E-3</v>
      </c>
      <c r="J5" s="17">
        <f>'Root C N Graph'!E5</f>
        <v>4.0470341430000003</v>
      </c>
      <c r="K5" s="18">
        <f t="shared" si="3"/>
        <v>2.5091611686600001E-4</v>
      </c>
      <c r="L5" s="19">
        <f t="shared" si="4"/>
        <v>1.9220722381674202E-2</v>
      </c>
      <c r="M5" s="18">
        <f t="shared" si="5"/>
        <v>1.340221920998E-3</v>
      </c>
      <c r="N5" s="62">
        <f t="shared" si="6"/>
        <v>1340.2219209980001</v>
      </c>
    </row>
    <row r="6" spans="1:14" x14ac:dyDescent="0.25">
      <c r="A6" s="68"/>
      <c r="B6" s="1">
        <f>[3]biomass!F7</f>
        <v>4.7699999999999999E-2</v>
      </c>
      <c r="C6" s="17">
        <f>'Shoot C N Graph'!C6</f>
        <v>41.437614726300005</v>
      </c>
      <c r="D6" s="19">
        <f t="shared" si="0"/>
        <v>1.9765742224445101E-2</v>
      </c>
      <c r="E6" s="17">
        <f>'Shoot C N Graph'!E6</f>
        <v>2.2280612675000002</v>
      </c>
      <c r="F6" s="18">
        <f t="shared" si="1"/>
        <v>1.0627852245975E-3</v>
      </c>
      <c r="G6" s="19">
        <f>[3]biomass!C7</f>
        <v>7.7999999999999996E-3</v>
      </c>
      <c r="H6" s="17">
        <f>'Root C N Graph'!C6</f>
        <v>41.4067538161</v>
      </c>
      <c r="I6" s="19">
        <f t="shared" si="2"/>
        <v>3.2297267976558E-3</v>
      </c>
      <c r="J6" s="17">
        <f>'Root C N Graph'!E6</f>
        <v>3.678406517</v>
      </c>
      <c r="K6" s="18">
        <f t="shared" si="3"/>
        <v>2.8691570832599996E-4</v>
      </c>
      <c r="L6" s="19">
        <f t="shared" si="4"/>
        <v>2.2995469022100902E-2</v>
      </c>
      <c r="M6" s="18">
        <f t="shared" si="5"/>
        <v>1.3497009329234999E-3</v>
      </c>
      <c r="N6" s="62">
        <f t="shared" si="6"/>
        <v>1349.7009329234997</v>
      </c>
    </row>
    <row r="7" spans="1:14" x14ac:dyDescent="0.25">
      <c r="A7" s="68"/>
      <c r="B7" s="1">
        <f>[3]biomass!F8</f>
        <v>5.4100000000000002E-2</v>
      </c>
      <c r="C7" s="17">
        <f>'Shoot C N Graph'!C7</f>
        <v>41.123298276800007</v>
      </c>
      <c r="D7" s="19">
        <f t="shared" si="0"/>
        <v>2.2247704367748804E-2</v>
      </c>
      <c r="E7" s="17">
        <f>'Shoot C N Graph'!E7</f>
        <v>2.1201669079999999</v>
      </c>
      <c r="F7" s="18">
        <f t="shared" si="1"/>
        <v>1.147010297228E-3</v>
      </c>
      <c r="G7" s="19">
        <f>[3]biomass!C8</f>
        <v>8.2000000000000007E-3</v>
      </c>
      <c r="H7" s="17">
        <f>'Root C N Graph'!C7</f>
        <v>40.722010902699999</v>
      </c>
      <c r="I7" s="19">
        <f t="shared" si="2"/>
        <v>3.3392048940214004E-3</v>
      </c>
      <c r="J7" s="17">
        <f>'Root C N Graph'!E7</f>
        <v>2.8492291699999996</v>
      </c>
      <c r="K7" s="18">
        <f t="shared" si="3"/>
        <v>2.3363679193999997E-4</v>
      </c>
      <c r="L7" s="19">
        <f t="shared" si="4"/>
        <v>2.5586909261770204E-2</v>
      </c>
      <c r="M7" s="18">
        <f t="shared" si="5"/>
        <v>1.3806470891679998E-3</v>
      </c>
      <c r="N7" s="62">
        <f t="shared" si="6"/>
        <v>1380.6470891679999</v>
      </c>
    </row>
    <row r="8" spans="1:14" x14ac:dyDescent="0.25">
      <c r="A8" s="68" t="s">
        <v>1</v>
      </c>
      <c r="B8" s="1">
        <f>[3]biomass!F9</f>
        <v>4.3400000000000001E-2</v>
      </c>
      <c r="C8" s="17">
        <f>'Shoot C N Graph'!C8</f>
        <v>40.418395101200005</v>
      </c>
      <c r="D8" s="19">
        <f t="shared" si="0"/>
        <v>1.7541583473920801E-2</v>
      </c>
      <c r="E8" s="17">
        <f>'Shoot C N Graph'!E8</f>
        <v>2.2560160339999999</v>
      </c>
      <c r="F8" s="18">
        <f t="shared" si="1"/>
        <v>9.7911095875599999E-4</v>
      </c>
      <c r="G8" s="19">
        <f>[3]biomass!C9</f>
        <v>9.7999999999999997E-3</v>
      </c>
      <c r="H8" s="17">
        <f>'Root C N Graph'!C8</f>
        <v>38.297406989300001</v>
      </c>
      <c r="I8" s="19">
        <f t="shared" si="2"/>
        <v>3.7531458849513998E-3</v>
      </c>
      <c r="J8" s="17">
        <f>'Root C N Graph'!E8</f>
        <v>3.0419961969999996</v>
      </c>
      <c r="K8" s="18">
        <f t="shared" si="3"/>
        <v>2.9811562730599995E-4</v>
      </c>
      <c r="L8" s="19">
        <f t="shared" si="4"/>
        <v>2.1294729358872201E-2</v>
      </c>
      <c r="M8" s="18">
        <f t="shared" si="5"/>
        <v>1.2772265860619999E-3</v>
      </c>
      <c r="N8" s="62">
        <f t="shared" si="6"/>
        <v>1277.226586062</v>
      </c>
    </row>
    <row r="9" spans="1:14" x14ac:dyDescent="0.25">
      <c r="A9" s="68"/>
      <c r="B9" s="1">
        <f>[3]biomass!F10</f>
        <v>5.3400000000000003E-2</v>
      </c>
      <c r="C9" s="17">
        <f>'Shoot C N Graph'!C9</f>
        <v>39.256451560599999</v>
      </c>
      <c r="D9" s="19">
        <f t="shared" si="0"/>
        <v>2.0962945133360399E-2</v>
      </c>
      <c r="E9" s="17">
        <f>'Shoot C N Graph'!E9</f>
        <v>3.0644415334999997</v>
      </c>
      <c r="F9" s="18">
        <f t="shared" si="1"/>
        <v>1.6364117788889999E-3</v>
      </c>
      <c r="G9" s="19">
        <f>[3]biomass!C10</f>
        <v>1.17E-2</v>
      </c>
      <c r="H9" s="17">
        <f>'Root C N Graph'!C9</f>
        <v>35.064664795300004</v>
      </c>
      <c r="I9" s="19">
        <f t="shared" si="2"/>
        <v>4.1025657810501003E-3</v>
      </c>
      <c r="J9" s="17">
        <f>'Root C N Graph'!E9</f>
        <v>2.8327882989999997</v>
      </c>
      <c r="K9" s="18">
        <f t="shared" si="3"/>
        <v>3.3143623098299998E-4</v>
      </c>
      <c r="L9" s="19">
        <f t="shared" si="4"/>
        <v>2.5065510914410498E-2</v>
      </c>
      <c r="M9" s="18">
        <f t="shared" si="5"/>
        <v>1.9678480098719998E-3</v>
      </c>
      <c r="N9" s="62">
        <f t="shared" si="6"/>
        <v>1967.8480098719999</v>
      </c>
    </row>
    <row r="10" spans="1:14" x14ac:dyDescent="0.25">
      <c r="A10" s="68"/>
      <c r="B10" s="1">
        <f>[3]biomass!F11</f>
        <v>5.28E-2</v>
      </c>
      <c r="C10" s="17">
        <f>'Shoot C N Graph'!C10</f>
        <v>38.556616107299995</v>
      </c>
      <c r="D10" s="19">
        <f t="shared" si="0"/>
        <v>2.0357893304654397E-2</v>
      </c>
      <c r="E10" s="17">
        <f>'Shoot C N Graph'!E10</f>
        <v>2.6247331119999999</v>
      </c>
      <c r="F10" s="18">
        <f t="shared" si="1"/>
        <v>1.385859083136E-3</v>
      </c>
      <c r="G10" s="19">
        <f>[3]biomass!C11</f>
        <v>9.1000000000000004E-3</v>
      </c>
      <c r="H10" s="17">
        <f>'Root C N Graph'!C10</f>
        <v>36.571644897600002</v>
      </c>
      <c r="I10" s="19">
        <f t="shared" si="2"/>
        <v>3.3280196856816002E-3</v>
      </c>
      <c r="J10" s="17">
        <f>'Root C N Graph'!E10</f>
        <v>2.7311128864999996</v>
      </c>
      <c r="K10" s="18">
        <f t="shared" si="3"/>
        <v>2.4853127267149999E-4</v>
      </c>
      <c r="L10" s="19">
        <f t="shared" si="4"/>
        <v>2.3685912990335997E-2</v>
      </c>
      <c r="M10" s="18">
        <f t="shared" si="5"/>
        <v>1.6343903558074999E-3</v>
      </c>
      <c r="N10" s="62">
        <f t="shared" si="6"/>
        <v>1634.3903558074999</v>
      </c>
    </row>
    <row r="11" spans="1:14" x14ac:dyDescent="0.25">
      <c r="A11" s="68"/>
      <c r="B11" s="1">
        <f>[3]biomass!F12</f>
        <v>5.57E-2</v>
      </c>
      <c r="C11" s="17">
        <f>'Shoot C N Graph'!C11</f>
        <v>41.817940295299998</v>
      </c>
      <c r="D11" s="19">
        <f t="shared" si="0"/>
        <v>2.3292592744482098E-2</v>
      </c>
      <c r="E11" s="17">
        <f>'Shoot C N Graph'!E11</f>
        <v>3.2714060159999998</v>
      </c>
      <c r="F11" s="18">
        <f t="shared" si="1"/>
        <v>1.8221731509119998E-3</v>
      </c>
      <c r="G11" s="19">
        <f>[3]biomass!C12</f>
        <v>9.7000000000000003E-3</v>
      </c>
      <c r="H11" s="17">
        <f>'Root C N Graph'!C11</f>
        <v>37.570826955900003</v>
      </c>
      <c r="I11" s="19">
        <f t="shared" si="2"/>
        <v>3.6443702147223008E-3</v>
      </c>
      <c r="J11" s="17">
        <f>'Root C N Graph'!E11</f>
        <v>2.9986262080000001</v>
      </c>
      <c r="K11" s="18">
        <f t="shared" si="3"/>
        <v>2.9086674217600005E-4</v>
      </c>
      <c r="L11" s="19">
        <f t="shared" si="4"/>
        <v>2.6936962959204398E-2</v>
      </c>
      <c r="M11" s="18">
        <f t="shared" si="5"/>
        <v>2.113039893088E-3</v>
      </c>
      <c r="N11" s="62">
        <f t="shared" si="6"/>
        <v>2113.0398930880001</v>
      </c>
    </row>
    <row r="12" spans="1:14" x14ac:dyDescent="0.25">
      <c r="A12" s="68"/>
      <c r="B12" s="1">
        <f>[3]biomass!F13</f>
        <v>7.8899999999999998E-2</v>
      </c>
      <c r="C12" s="17">
        <f>'Shoot C N Graph'!C12</f>
        <v>40.400567057300002</v>
      </c>
      <c r="D12" s="19">
        <f t="shared" si="0"/>
        <v>3.18760474082097E-2</v>
      </c>
      <c r="E12" s="17">
        <f>'Shoot C N Graph'!E12</f>
        <v>2.4381840155000001</v>
      </c>
      <c r="F12" s="18">
        <f t="shared" si="1"/>
        <v>1.9237271882295E-3</v>
      </c>
      <c r="G12" s="19">
        <f>[3]biomass!C13</f>
        <v>9.7999999999999997E-3</v>
      </c>
      <c r="H12" s="17">
        <f>'Root C N Graph'!C12</f>
        <v>37.704999404299997</v>
      </c>
      <c r="I12" s="19">
        <f t="shared" si="2"/>
        <v>3.6950899416213997E-3</v>
      </c>
      <c r="J12" s="17">
        <f>'Root C N Graph'!E12</f>
        <v>2.9715588459999998</v>
      </c>
      <c r="K12" s="18">
        <f t="shared" si="3"/>
        <v>2.9121276690799994E-4</v>
      </c>
      <c r="L12" s="19">
        <f t="shared" si="4"/>
        <v>3.5571137349831097E-2</v>
      </c>
      <c r="M12" s="18">
        <f t="shared" si="5"/>
        <v>2.2149399551374999E-3</v>
      </c>
      <c r="N12" s="62">
        <f t="shared" si="6"/>
        <v>2214.9399551375</v>
      </c>
    </row>
    <row r="13" spans="1:14" x14ac:dyDescent="0.25">
      <c r="A13" s="68"/>
      <c r="B13" s="1">
        <f>[3]biomass!F14</f>
        <v>4.8000000000000001E-2</v>
      </c>
      <c r="C13" s="17">
        <f>'Shoot C N Graph'!C13</f>
        <v>40.000959202200001</v>
      </c>
      <c r="D13" s="19">
        <f t="shared" si="0"/>
        <v>1.9200460417056E-2</v>
      </c>
      <c r="E13" s="17">
        <f>'Shoot C N Graph'!E13</f>
        <v>2.8498329709999997</v>
      </c>
      <c r="F13" s="18">
        <f t="shared" si="1"/>
        <v>1.3679198260799998E-3</v>
      </c>
      <c r="G13" s="19">
        <f>[3]biomass!C14</f>
        <v>1.12E-2</v>
      </c>
      <c r="H13" s="17">
        <f>'Root C N Graph'!C13</f>
        <v>35.868733008</v>
      </c>
      <c r="I13" s="19">
        <f t="shared" si="2"/>
        <v>4.0172980968959998E-3</v>
      </c>
      <c r="J13" s="17">
        <f>'Root C N Graph'!E13</f>
        <v>2.9820186309999999</v>
      </c>
      <c r="K13" s="18">
        <f t="shared" si="3"/>
        <v>3.3398608667200002E-4</v>
      </c>
      <c r="L13" s="19">
        <f t="shared" si="4"/>
        <v>2.3217758513952001E-2</v>
      </c>
      <c r="M13" s="18">
        <f t="shared" si="5"/>
        <v>1.7019059127519997E-3</v>
      </c>
      <c r="N13" s="62">
        <f t="shared" si="6"/>
        <v>1701.9059127519997</v>
      </c>
    </row>
  </sheetData>
  <mergeCells count="2">
    <mergeCell ref="A2:A7"/>
    <mergeCell ref="A8:A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2"/>
  <sheetViews>
    <sheetView zoomScale="60" zoomScaleNormal="60" workbookViewId="0">
      <selection activeCell="Y48" sqref="Y48"/>
    </sheetView>
  </sheetViews>
  <sheetFormatPr defaultRowHeight="15" x14ac:dyDescent="0.25"/>
  <sheetData>
    <row r="2" spans="3:7" x14ac:dyDescent="0.25">
      <c r="D2" t="s">
        <v>56</v>
      </c>
    </row>
    <row r="3" spans="3:7" x14ac:dyDescent="0.25">
      <c r="C3" s="2"/>
      <c r="D3" s="20" t="s">
        <v>9</v>
      </c>
      <c r="E3" s="20" t="s">
        <v>10</v>
      </c>
      <c r="F3" t="s">
        <v>53</v>
      </c>
    </row>
    <row r="4" spans="3:7" x14ac:dyDescent="0.25">
      <c r="C4" s="21" t="e">
        <f>#REF!</f>
        <v>#REF!</v>
      </c>
      <c r="D4" s="22">
        <f>'Root C N Graph'!S5</f>
        <v>-3.1164424294047257</v>
      </c>
      <c r="E4" s="22">
        <f>'Shoot C N Graph'!S5</f>
        <v>-3.0504653697650421</v>
      </c>
      <c r="F4" s="22">
        <f>'whole plant delN15 ugn15'!G4</f>
        <v>-3.074035828333189</v>
      </c>
      <c r="G4" s="23">
        <v>-1.76</v>
      </c>
    </row>
    <row r="5" spans="3:7" x14ac:dyDescent="0.25">
      <c r="C5" s="21" t="e">
        <f>#REF!</f>
        <v>#REF!</v>
      </c>
      <c r="D5" s="22">
        <f>'Root C N Graph'!S6</f>
        <v>-2.6293550930707146</v>
      </c>
      <c r="E5" s="22">
        <f>'Shoot C N Graph'!S6</f>
        <v>-2.9976166993437912</v>
      </c>
      <c r="F5" s="22">
        <f>'whole plant delN15 ugn15'!G5</f>
        <v>-2.9385105332838126</v>
      </c>
      <c r="G5" s="23">
        <v>-1.76</v>
      </c>
    </row>
    <row r="6" spans="3:7" x14ac:dyDescent="0.25">
      <c r="D6" s="23"/>
      <c r="E6" s="23"/>
      <c r="F6" s="23"/>
      <c r="G6" s="23"/>
    </row>
    <row r="7" spans="3:7" x14ac:dyDescent="0.25">
      <c r="C7" s="14" t="s">
        <v>3</v>
      </c>
      <c r="D7" s="23">
        <f>'Root C N Graph'!S11</f>
        <v>0.47346305705261266</v>
      </c>
      <c r="E7" s="23">
        <f>'Shoot C N Graph'!S11</f>
        <v>0.4636077051248646</v>
      </c>
      <c r="F7" s="23">
        <f>'whole plant delN15 ugn15'!G7</f>
        <v>0.43173399563303083</v>
      </c>
      <c r="G7" s="23">
        <v>0.61</v>
      </c>
    </row>
    <row r="8" spans="3:7" x14ac:dyDescent="0.25">
      <c r="D8" s="23">
        <f>'Root C N Graph'!S12</f>
        <v>0.36672190906942448</v>
      </c>
      <c r="E8" s="23">
        <f>'Shoot C N Graph'!S12</f>
        <v>0.31251316828538273</v>
      </c>
      <c r="F8" s="23">
        <f>'whole plant delN15 ugn15'!G8</f>
        <v>0.31806350133296957</v>
      </c>
      <c r="G8" s="23">
        <v>0.61</v>
      </c>
    </row>
    <row r="11" spans="3:7" x14ac:dyDescent="0.25">
      <c r="D11" s="22"/>
      <c r="E11" s="22"/>
    </row>
    <row r="12" spans="3:7" x14ac:dyDescent="0.25">
      <c r="D12" s="22"/>
      <c r="E12" s="2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root shoot length</vt:lpstr>
      <vt:lpstr>root shoot biomass</vt:lpstr>
      <vt:lpstr>root C N data</vt:lpstr>
      <vt:lpstr>shoot C N data</vt:lpstr>
      <vt:lpstr>Root C N Graph</vt:lpstr>
      <vt:lpstr>Shoot C N Graph</vt:lpstr>
      <vt:lpstr>whole plant delN15 ugn15</vt:lpstr>
      <vt:lpstr>Total C N</vt:lpstr>
      <vt:lpstr>delN15 graph</vt:lpstr>
      <vt:lpstr>total N root shoot plant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Rico, Cyren</dc:creator>
  <cp:lastModifiedBy>Rico, Cyren</cp:lastModifiedBy>
  <cp:lastPrinted>2016-11-28T21:58:04Z</cp:lastPrinted>
  <dcterms:created xsi:type="dcterms:W3CDTF">2016-08-02T16:08:56Z</dcterms:created>
  <dcterms:modified xsi:type="dcterms:W3CDTF">2018-09-07T14:45:23Z</dcterms:modified>
</cp:coreProperties>
</file>