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\\AA.AD.EPA.GOV\ORD\RTP\USERS\E-J\jmccord\Net MyDocuments\Manuscripts in Progress\Algal toxin Kow\"/>
    </mc:Choice>
  </mc:AlternateContent>
  <bookViews>
    <workbookView xWindow="0" yWindow="0" windowWidth="28800" windowHeight="12210"/>
  </bookViews>
  <sheets>
    <sheet name="Sheet1" sheetId="1" r:id="rId1"/>
    <sheet name="Std Curves" sheetId="3" r:id="rId2"/>
    <sheet name="Back-Extraction Efficiency" sheetId="4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4" l="1"/>
  <c r="D3" i="4" s="1"/>
  <c r="C4" i="4"/>
  <c r="D4" i="4" s="1"/>
  <c r="C5" i="4"/>
  <c r="D5" i="4"/>
  <c r="C6" i="4"/>
  <c r="D6" i="4" s="1"/>
  <c r="C7" i="4"/>
  <c r="D7" i="4"/>
  <c r="E7" i="4" s="1"/>
  <c r="F7" i="4" s="1"/>
  <c r="C8" i="4"/>
  <c r="D8" i="4" s="1"/>
  <c r="C12" i="4"/>
  <c r="D12" i="4"/>
  <c r="C13" i="4"/>
  <c r="D13" i="4"/>
  <c r="G13" i="4" s="1"/>
  <c r="E13" i="4"/>
  <c r="F13" i="4" s="1"/>
  <c r="C14" i="4"/>
  <c r="D14" i="4"/>
  <c r="E14" i="4" s="1"/>
  <c r="F14" i="4" s="1"/>
  <c r="C15" i="4"/>
  <c r="D15" i="4" s="1"/>
  <c r="C16" i="4"/>
  <c r="D16" i="4" s="1"/>
  <c r="C17" i="4"/>
  <c r="D17" i="4"/>
  <c r="G17" i="4" s="1"/>
  <c r="E17" i="4"/>
  <c r="F17" i="4" s="1"/>
  <c r="C21" i="4"/>
  <c r="D21" i="4"/>
  <c r="E21" i="4" s="1"/>
  <c r="F21" i="4" s="1"/>
  <c r="C22" i="4"/>
  <c r="D22" i="4"/>
  <c r="G22" i="4" s="1"/>
  <c r="E22" i="4"/>
  <c r="F22" i="4" s="1"/>
  <c r="C23" i="4"/>
  <c r="D23" i="4"/>
  <c r="E23" i="4" s="1"/>
  <c r="F23" i="4" s="1"/>
  <c r="C24" i="4"/>
  <c r="D24" i="4" s="1"/>
  <c r="C25" i="4"/>
  <c r="D25" i="4"/>
  <c r="G25" i="4" s="1"/>
  <c r="E25" i="4"/>
  <c r="F25" i="4"/>
  <c r="C26" i="4"/>
  <c r="D26" i="4"/>
  <c r="E26" i="4"/>
  <c r="F26" i="4" s="1"/>
  <c r="C27" i="4"/>
  <c r="D27" i="4"/>
  <c r="E27" i="4" s="1"/>
  <c r="F27" i="4" s="1"/>
  <c r="C28" i="4"/>
  <c r="D28" i="4" s="1"/>
  <c r="C29" i="4"/>
  <c r="D29" i="4"/>
  <c r="G29" i="4" s="1"/>
  <c r="E29" i="4"/>
  <c r="F29" i="4"/>
  <c r="P4" i="3"/>
  <c r="Q4" i="3"/>
  <c r="R4" i="3"/>
  <c r="S4" i="3" s="1"/>
  <c r="T4" i="3" s="1"/>
  <c r="B5" i="3"/>
  <c r="P5" i="3"/>
  <c r="Q5" i="3" s="1"/>
  <c r="R5" i="3" s="1"/>
  <c r="S5" i="3" s="1"/>
  <c r="T5" i="3" s="1"/>
  <c r="B6" i="3"/>
  <c r="P6" i="3"/>
  <c r="Q6" i="3"/>
  <c r="R6" i="3"/>
  <c r="S6" i="3" s="1"/>
  <c r="T6" i="3" s="1"/>
  <c r="B7" i="3"/>
  <c r="B8" i="3"/>
  <c r="B9" i="3"/>
  <c r="B10" i="3"/>
  <c r="O19" i="3"/>
  <c r="O20" i="3"/>
  <c r="O21" i="3"/>
  <c r="O71" i="3"/>
  <c r="P71" i="3"/>
  <c r="Q71" i="3"/>
  <c r="R71" i="3" s="1"/>
  <c r="S71" i="3" s="1"/>
  <c r="O76" i="3"/>
  <c r="P76" i="3"/>
  <c r="Q76" i="3" s="1"/>
  <c r="R76" i="3" s="1"/>
  <c r="S76" i="3" s="1"/>
  <c r="O77" i="3"/>
  <c r="P77" i="3" s="1"/>
  <c r="Q77" i="3" s="1"/>
  <c r="R77" i="3" s="1"/>
  <c r="S77" i="3" s="1"/>
  <c r="E24" i="4" l="1"/>
  <c r="F24" i="4" s="1"/>
  <c r="G24" i="4" s="1"/>
  <c r="E15" i="4"/>
  <c r="F15" i="4" s="1"/>
  <c r="G15" i="4" s="1"/>
  <c r="E8" i="4"/>
  <c r="F8" i="4" s="1"/>
  <c r="G8" i="4" s="1"/>
  <c r="E28" i="4"/>
  <c r="F28" i="4" s="1"/>
  <c r="G28" i="4" s="1"/>
  <c r="G26" i="4"/>
  <c r="G4" i="4"/>
  <c r="E4" i="4"/>
  <c r="F4" i="4" s="1"/>
  <c r="E16" i="4"/>
  <c r="F16" i="4" s="1"/>
  <c r="G16" i="4" s="1"/>
  <c r="E6" i="4"/>
  <c r="F6" i="4" s="1"/>
  <c r="G6" i="4" s="1"/>
  <c r="E3" i="4"/>
  <c r="F3" i="4" s="1"/>
  <c r="G3" i="4" s="1"/>
  <c r="G27" i="4"/>
  <c r="G23" i="4"/>
  <c r="E12" i="4"/>
  <c r="F12" i="4" s="1"/>
  <c r="G12" i="4" s="1"/>
  <c r="G7" i="4"/>
  <c r="E5" i="4"/>
  <c r="F5" i="4" s="1"/>
  <c r="G5" i="4" s="1"/>
  <c r="G21" i="4"/>
  <c r="G14" i="4"/>
  <c r="H12" i="4" l="1"/>
  <c r="K12" i="4" s="1"/>
  <c r="I12" i="4"/>
  <c r="H3" i="4"/>
  <c r="K3" i="4" s="1"/>
  <c r="I3" i="4"/>
  <c r="I21" i="4"/>
  <c r="H21" i="4"/>
  <c r="K21" i="4" s="1"/>
  <c r="H29" i="1" l="1"/>
  <c r="I29" i="1"/>
  <c r="J29" i="1" s="1"/>
  <c r="K29" i="1"/>
  <c r="L29" i="1" s="1"/>
  <c r="M29" i="1" s="1"/>
  <c r="H30" i="1"/>
  <c r="I30" i="1"/>
  <c r="J30" i="1" s="1"/>
  <c r="K30" i="1" s="1"/>
  <c r="I57" i="1"/>
  <c r="J57" i="1" s="1"/>
  <c r="K57" i="1" s="1"/>
  <c r="H55" i="1"/>
  <c r="I53" i="1"/>
  <c r="J53" i="1" s="1"/>
  <c r="K53" i="1" s="1"/>
  <c r="H51" i="1"/>
  <c r="I49" i="1"/>
  <c r="J49" i="1" s="1"/>
  <c r="K49" i="1" s="1"/>
  <c r="H47" i="1"/>
  <c r="I45" i="1"/>
  <c r="J45" i="1" s="1"/>
  <c r="K45" i="1" s="1"/>
  <c r="H43" i="1"/>
  <c r="I41" i="1"/>
  <c r="J41" i="1" s="1"/>
  <c r="K41" i="1" s="1"/>
  <c r="H39" i="1"/>
  <c r="I37" i="1"/>
  <c r="J37" i="1" s="1"/>
  <c r="K37" i="1" s="1"/>
  <c r="H35" i="1"/>
  <c r="I33" i="1"/>
  <c r="J33" i="1" s="1"/>
  <c r="K33" i="1" s="1"/>
  <c r="H31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2" i="1"/>
  <c r="H33" i="1"/>
  <c r="H34" i="1"/>
  <c r="H36" i="1"/>
  <c r="H37" i="1"/>
  <c r="H38" i="1"/>
  <c r="H40" i="1"/>
  <c r="H41" i="1"/>
  <c r="H42" i="1"/>
  <c r="H44" i="1"/>
  <c r="H45" i="1"/>
  <c r="H46" i="1"/>
  <c r="H48" i="1"/>
  <c r="H49" i="1"/>
  <c r="H50" i="1"/>
  <c r="H52" i="1"/>
  <c r="H53" i="1"/>
  <c r="H54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2" i="1"/>
  <c r="L75" i="1"/>
  <c r="M75" i="1" s="1"/>
  <c r="L87" i="1"/>
  <c r="M87" i="1" s="1"/>
  <c r="L101" i="1"/>
  <c r="M101" i="1" s="1"/>
  <c r="K68" i="1"/>
  <c r="L68" i="1" s="1"/>
  <c r="M68" i="1" s="1"/>
  <c r="K79" i="1"/>
  <c r="L79" i="1" s="1"/>
  <c r="M79" i="1" s="1"/>
  <c r="K88" i="1"/>
  <c r="K89" i="1"/>
  <c r="L89" i="1" s="1"/>
  <c r="M89" i="1" s="1"/>
  <c r="K95" i="1"/>
  <c r="L95" i="1" s="1"/>
  <c r="M95" i="1" s="1"/>
  <c r="K100" i="1"/>
  <c r="L100" i="1" s="1"/>
  <c r="M100" i="1" s="1"/>
  <c r="J107" i="1"/>
  <c r="K107" i="1" s="1"/>
  <c r="L107" i="1" s="1"/>
  <c r="M107" i="1" s="1"/>
  <c r="J59" i="1"/>
  <c r="K59" i="1" s="1"/>
  <c r="L59" i="1" s="1"/>
  <c r="M59" i="1" s="1"/>
  <c r="J63" i="1"/>
  <c r="K63" i="1" s="1"/>
  <c r="L63" i="1" s="1"/>
  <c r="M63" i="1" s="1"/>
  <c r="J71" i="1"/>
  <c r="K71" i="1" s="1"/>
  <c r="J75" i="1"/>
  <c r="K75" i="1" s="1"/>
  <c r="J77" i="1"/>
  <c r="K77" i="1" s="1"/>
  <c r="L77" i="1" s="1"/>
  <c r="M77" i="1" s="1"/>
  <c r="J79" i="1"/>
  <c r="J86" i="1"/>
  <c r="K86" i="1" s="1"/>
  <c r="J87" i="1"/>
  <c r="K87" i="1" s="1"/>
  <c r="J91" i="1"/>
  <c r="K91" i="1" s="1"/>
  <c r="J93" i="1"/>
  <c r="K93" i="1" s="1"/>
  <c r="L93" i="1" s="1"/>
  <c r="M93" i="1" s="1"/>
  <c r="J95" i="1"/>
  <c r="J103" i="1"/>
  <c r="K103" i="1" s="1"/>
  <c r="L103" i="1" s="1"/>
  <c r="M103" i="1" s="1"/>
  <c r="J115" i="1"/>
  <c r="K115" i="1" s="1"/>
  <c r="L115" i="1" s="1"/>
  <c r="M115" i="1" s="1"/>
  <c r="J119" i="1"/>
  <c r="K119" i="1" s="1"/>
  <c r="J123" i="1"/>
  <c r="K123" i="1" s="1"/>
  <c r="L123" i="1" s="1"/>
  <c r="M123" i="1" s="1"/>
  <c r="J124" i="1"/>
  <c r="K124" i="1" s="1"/>
  <c r="L124" i="1" s="1"/>
  <c r="M124" i="1" s="1"/>
  <c r="J131" i="1"/>
  <c r="K131" i="1" s="1"/>
  <c r="L131" i="1" s="1"/>
  <c r="M131" i="1" s="1"/>
  <c r="J135" i="1"/>
  <c r="K135" i="1" s="1"/>
  <c r="J136" i="1"/>
  <c r="K136" i="1" s="1"/>
  <c r="L136" i="1" s="1"/>
  <c r="M136" i="1" s="1"/>
  <c r="J139" i="1"/>
  <c r="K139" i="1" s="1"/>
  <c r="L139" i="1" s="1"/>
  <c r="M139" i="1" s="1"/>
  <c r="J144" i="1"/>
  <c r="K144" i="1" s="1"/>
  <c r="L144" i="1" s="1"/>
  <c r="M144" i="1" s="1"/>
  <c r="J146" i="1"/>
  <c r="K146" i="1" s="1"/>
  <c r="J147" i="1"/>
  <c r="K147" i="1" s="1"/>
  <c r="L147" i="1" s="1"/>
  <c r="M147" i="1" s="1"/>
  <c r="J151" i="1"/>
  <c r="K151" i="1" s="1"/>
  <c r="L151" i="1" s="1"/>
  <c r="M151" i="1" s="1"/>
  <c r="I3" i="1"/>
  <c r="J3" i="1" s="1"/>
  <c r="K3" i="1" s="1"/>
  <c r="I4" i="1"/>
  <c r="J4" i="1" s="1"/>
  <c r="K4" i="1" s="1"/>
  <c r="I5" i="1"/>
  <c r="J5" i="1" s="1"/>
  <c r="K5" i="1" s="1"/>
  <c r="L5" i="1" s="1"/>
  <c r="M5" i="1" s="1"/>
  <c r="I6" i="1"/>
  <c r="J6" i="1" s="1"/>
  <c r="K6" i="1" s="1"/>
  <c r="I7" i="1"/>
  <c r="J7" i="1" s="1"/>
  <c r="K7" i="1" s="1"/>
  <c r="I8" i="1"/>
  <c r="J8" i="1" s="1"/>
  <c r="K8" i="1" s="1"/>
  <c r="L8" i="1" s="1"/>
  <c r="M8" i="1" s="1"/>
  <c r="I9" i="1"/>
  <c r="J9" i="1" s="1"/>
  <c r="K9" i="1" s="1"/>
  <c r="L9" i="1" s="1"/>
  <c r="M9" i="1" s="1"/>
  <c r="I10" i="1"/>
  <c r="J10" i="1" s="1"/>
  <c r="K10" i="1" s="1"/>
  <c r="I11" i="1"/>
  <c r="J11" i="1" s="1"/>
  <c r="K11" i="1" s="1"/>
  <c r="L11" i="1" s="1"/>
  <c r="M11" i="1" s="1"/>
  <c r="I12" i="1"/>
  <c r="J12" i="1" s="1"/>
  <c r="K12" i="1" s="1"/>
  <c r="I13" i="1"/>
  <c r="J13" i="1" s="1"/>
  <c r="K13" i="1" s="1"/>
  <c r="L13" i="1" s="1"/>
  <c r="M13" i="1" s="1"/>
  <c r="I14" i="1"/>
  <c r="J14" i="1" s="1"/>
  <c r="K14" i="1" s="1"/>
  <c r="I15" i="1"/>
  <c r="J15" i="1" s="1"/>
  <c r="K15" i="1" s="1"/>
  <c r="I16" i="1"/>
  <c r="J16" i="1" s="1"/>
  <c r="K16" i="1" s="1"/>
  <c r="I17" i="1"/>
  <c r="J17" i="1" s="1"/>
  <c r="K17" i="1" s="1"/>
  <c r="L17" i="1" s="1"/>
  <c r="M17" i="1" s="1"/>
  <c r="I18" i="1"/>
  <c r="J18" i="1" s="1"/>
  <c r="K18" i="1" s="1"/>
  <c r="I19" i="1"/>
  <c r="J19" i="1" s="1"/>
  <c r="K19" i="1" s="1"/>
  <c r="L19" i="1" s="1"/>
  <c r="M19" i="1" s="1"/>
  <c r="I20" i="1"/>
  <c r="J20" i="1" s="1"/>
  <c r="K20" i="1" s="1"/>
  <c r="I21" i="1"/>
  <c r="J21" i="1" s="1"/>
  <c r="K21" i="1" s="1"/>
  <c r="L21" i="1" s="1"/>
  <c r="M21" i="1" s="1"/>
  <c r="I22" i="1"/>
  <c r="J22" i="1" s="1"/>
  <c r="K22" i="1" s="1"/>
  <c r="I23" i="1"/>
  <c r="J23" i="1" s="1"/>
  <c r="K23" i="1" s="1"/>
  <c r="I24" i="1"/>
  <c r="J24" i="1" s="1"/>
  <c r="K24" i="1" s="1"/>
  <c r="I25" i="1"/>
  <c r="J25" i="1" s="1"/>
  <c r="K25" i="1" s="1"/>
  <c r="L25" i="1" s="1"/>
  <c r="M25" i="1" s="1"/>
  <c r="I26" i="1"/>
  <c r="J26" i="1" s="1"/>
  <c r="K26" i="1" s="1"/>
  <c r="I27" i="1"/>
  <c r="J27" i="1" s="1"/>
  <c r="K27" i="1" s="1"/>
  <c r="I28" i="1"/>
  <c r="J28" i="1" s="1"/>
  <c r="K28" i="1" s="1"/>
  <c r="I31" i="1"/>
  <c r="J31" i="1" s="1"/>
  <c r="K31" i="1" s="1"/>
  <c r="I32" i="1"/>
  <c r="J32" i="1" s="1"/>
  <c r="K32" i="1" s="1"/>
  <c r="I34" i="1"/>
  <c r="J34" i="1" s="1"/>
  <c r="K34" i="1" s="1"/>
  <c r="I35" i="1"/>
  <c r="J35" i="1" s="1"/>
  <c r="K35" i="1" s="1"/>
  <c r="I36" i="1"/>
  <c r="J36" i="1" s="1"/>
  <c r="K36" i="1" s="1"/>
  <c r="L36" i="1" s="1"/>
  <c r="M36" i="1" s="1"/>
  <c r="I38" i="1"/>
  <c r="J38" i="1" s="1"/>
  <c r="K38" i="1" s="1"/>
  <c r="I39" i="1"/>
  <c r="J39" i="1" s="1"/>
  <c r="K39" i="1" s="1"/>
  <c r="I40" i="1"/>
  <c r="J40" i="1" s="1"/>
  <c r="K40" i="1" s="1"/>
  <c r="I42" i="1"/>
  <c r="J42" i="1" s="1"/>
  <c r="K42" i="1" s="1"/>
  <c r="I43" i="1"/>
  <c r="J43" i="1" s="1"/>
  <c r="K43" i="1" s="1"/>
  <c r="I44" i="1"/>
  <c r="J44" i="1" s="1"/>
  <c r="K44" i="1" s="1"/>
  <c r="I46" i="1"/>
  <c r="J46" i="1" s="1"/>
  <c r="K46" i="1" s="1"/>
  <c r="I47" i="1"/>
  <c r="J47" i="1" s="1"/>
  <c r="K47" i="1" s="1"/>
  <c r="I48" i="1"/>
  <c r="J48" i="1" s="1"/>
  <c r="K48" i="1" s="1"/>
  <c r="I50" i="1"/>
  <c r="J50" i="1" s="1"/>
  <c r="K50" i="1" s="1"/>
  <c r="I51" i="1"/>
  <c r="J51" i="1" s="1"/>
  <c r="K51" i="1" s="1"/>
  <c r="I52" i="1"/>
  <c r="J52" i="1" s="1"/>
  <c r="K52" i="1" s="1"/>
  <c r="L52" i="1" s="1"/>
  <c r="M52" i="1" s="1"/>
  <c r="I54" i="1"/>
  <c r="J54" i="1" s="1"/>
  <c r="K54" i="1" s="1"/>
  <c r="I55" i="1"/>
  <c r="J55" i="1" s="1"/>
  <c r="K55" i="1" s="1"/>
  <c r="I56" i="1"/>
  <c r="J56" i="1" s="1"/>
  <c r="K56" i="1" s="1"/>
  <c r="I58" i="1"/>
  <c r="J58" i="1" s="1"/>
  <c r="K58" i="1" s="1"/>
  <c r="I59" i="1"/>
  <c r="I60" i="1"/>
  <c r="J60" i="1" s="1"/>
  <c r="K60" i="1" s="1"/>
  <c r="I61" i="1"/>
  <c r="J61" i="1" s="1"/>
  <c r="K61" i="1" s="1"/>
  <c r="L61" i="1" s="1"/>
  <c r="M61" i="1" s="1"/>
  <c r="I62" i="1"/>
  <c r="J62" i="1" s="1"/>
  <c r="K62" i="1" s="1"/>
  <c r="I63" i="1"/>
  <c r="I64" i="1"/>
  <c r="J64" i="1" s="1"/>
  <c r="K64" i="1" s="1"/>
  <c r="I65" i="1"/>
  <c r="J65" i="1" s="1"/>
  <c r="K65" i="1" s="1"/>
  <c r="L65" i="1" s="1"/>
  <c r="M65" i="1" s="1"/>
  <c r="I66" i="1"/>
  <c r="J66" i="1" s="1"/>
  <c r="K66" i="1" s="1"/>
  <c r="I67" i="1"/>
  <c r="J67" i="1" s="1"/>
  <c r="K67" i="1" s="1"/>
  <c r="L67" i="1" s="1"/>
  <c r="M67" i="1" s="1"/>
  <c r="I68" i="1"/>
  <c r="J68" i="1" s="1"/>
  <c r="I69" i="1"/>
  <c r="J69" i="1" s="1"/>
  <c r="K69" i="1" s="1"/>
  <c r="L69" i="1" s="1"/>
  <c r="M69" i="1" s="1"/>
  <c r="I70" i="1"/>
  <c r="J70" i="1" s="1"/>
  <c r="K70" i="1" s="1"/>
  <c r="I71" i="1"/>
  <c r="I72" i="1"/>
  <c r="J72" i="1" s="1"/>
  <c r="K72" i="1" s="1"/>
  <c r="L72" i="1" s="1"/>
  <c r="M72" i="1" s="1"/>
  <c r="I73" i="1"/>
  <c r="J73" i="1" s="1"/>
  <c r="K73" i="1" s="1"/>
  <c r="L73" i="1" s="1"/>
  <c r="M73" i="1" s="1"/>
  <c r="I74" i="1"/>
  <c r="J74" i="1" s="1"/>
  <c r="K74" i="1" s="1"/>
  <c r="I75" i="1"/>
  <c r="I76" i="1"/>
  <c r="J76" i="1" s="1"/>
  <c r="K76" i="1" s="1"/>
  <c r="I77" i="1"/>
  <c r="I78" i="1"/>
  <c r="J78" i="1" s="1"/>
  <c r="K78" i="1" s="1"/>
  <c r="I79" i="1"/>
  <c r="I80" i="1"/>
  <c r="J80" i="1" s="1"/>
  <c r="K80" i="1" s="1"/>
  <c r="L80" i="1" s="1"/>
  <c r="M80" i="1" s="1"/>
  <c r="I81" i="1"/>
  <c r="J81" i="1" s="1"/>
  <c r="K81" i="1" s="1"/>
  <c r="L81" i="1" s="1"/>
  <c r="M81" i="1" s="1"/>
  <c r="I82" i="1"/>
  <c r="J82" i="1" s="1"/>
  <c r="K82" i="1" s="1"/>
  <c r="I83" i="1"/>
  <c r="J83" i="1" s="1"/>
  <c r="K83" i="1" s="1"/>
  <c r="L83" i="1" s="1"/>
  <c r="M83" i="1" s="1"/>
  <c r="I84" i="1"/>
  <c r="J84" i="1" s="1"/>
  <c r="K84" i="1" s="1"/>
  <c r="L84" i="1" s="1"/>
  <c r="M84" i="1" s="1"/>
  <c r="I85" i="1"/>
  <c r="J85" i="1" s="1"/>
  <c r="K85" i="1" s="1"/>
  <c r="L85" i="1" s="1"/>
  <c r="M85" i="1" s="1"/>
  <c r="I86" i="1"/>
  <c r="I87" i="1"/>
  <c r="I88" i="1"/>
  <c r="J88" i="1" s="1"/>
  <c r="I89" i="1"/>
  <c r="J89" i="1" s="1"/>
  <c r="I90" i="1"/>
  <c r="J90" i="1" s="1"/>
  <c r="K90" i="1" s="1"/>
  <c r="I91" i="1"/>
  <c r="I92" i="1"/>
  <c r="J92" i="1" s="1"/>
  <c r="K92" i="1" s="1"/>
  <c r="I93" i="1"/>
  <c r="I94" i="1"/>
  <c r="J94" i="1" s="1"/>
  <c r="K94" i="1" s="1"/>
  <c r="I95" i="1"/>
  <c r="I96" i="1"/>
  <c r="J96" i="1" s="1"/>
  <c r="K96" i="1" s="1"/>
  <c r="L96" i="1" s="1"/>
  <c r="M96" i="1" s="1"/>
  <c r="I97" i="1"/>
  <c r="J97" i="1" s="1"/>
  <c r="K97" i="1" s="1"/>
  <c r="L97" i="1" s="1"/>
  <c r="M97" i="1" s="1"/>
  <c r="I98" i="1"/>
  <c r="J98" i="1" s="1"/>
  <c r="K98" i="1" s="1"/>
  <c r="I99" i="1"/>
  <c r="J99" i="1" s="1"/>
  <c r="K99" i="1" s="1"/>
  <c r="L99" i="1" s="1"/>
  <c r="M99" i="1" s="1"/>
  <c r="I100" i="1"/>
  <c r="J100" i="1" s="1"/>
  <c r="I101" i="1"/>
  <c r="J101" i="1" s="1"/>
  <c r="K101" i="1" s="1"/>
  <c r="I102" i="1"/>
  <c r="J102" i="1" s="1"/>
  <c r="K102" i="1" s="1"/>
  <c r="I103" i="1"/>
  <c r="I104" i="1"/>
  <c r="J104" i="1" s="1"/>
  <c r="K104" i="1" s="1"/>
  <c r="L104" i="1" s="1"/>
  <c r="M104" i="1" s="1"/>
  <c r="I105" i="1"/>
  <c r="J105" i="1" s="1"/>
  <c r="K105" i="1" s="1"/>
  <c r="L105" i="1" s="1"/>
  <c r="M105" i="1" s="1"/>
  <c r="I106" i="1"/>
  <c r="J106" i="1" s="1"/>
  <c r="K106" i="1" s="1"/>
  <c r="I107" i="1"/>
  <c r="I108" i="1"/>
  <c r="J108" i="1" s="1"/>
  <c r="K108" i="1" s="1"/>
  <c r="L108" i="1" s="1"/>
  <c r="M108" i="1" s="1"/>
  <c r="I109" i="1"/>
  <c r="J109" i="1" s="1"/>
  <c r="K109" i="1" s="1"/>
  <c r="L109" i="1" s="1"/>
  <c r="M109" i="1" s="1"/>
  <c r="I110" i="1"/>
  <c r="J110" i="1" s="1"/>
  <c r="K110" i="1" s="1"/>
  <c r="I111" i="1"/>
  <c r="J111" i="1" s="1"/>
  <c r="K111" i="1" s="1"/>
  <c r="L111" i="1" s="1"/>
  <c r="M111" i="1" s="1"/>
  <c r="I112" i="1"/>
  <c r="J112" i="1" s="1"/>
  <c r="K112" i="1" s="1"/>
  <c r="I113" i="1"/>
  <c r="J113" i="1" s="1"/>
  <c r="K113" i="1" s="1"/>
  <c r="L113" i="1" s="1"/>
  <c r="M113" i="1" s="1"/>
  <c r="I114" i="1"/>
  <c r="J114" i="1" s="1"/>
  <c r="K114" i="1" s="1"/>
  <c r="I115" i="1"/>
  <c r="I116" i="1"/>
  <c r="J116" i="1" s="1"/>
  <c r="K116" i="1" s="1"/>
  <c r="L116" i="1" s="1"/>
  <c r="M116" i="1" s="1"/>
  <c r="I117" i="1"/>
  <c r="J117" i="1" s="1"/>
  <c r="K117" i="1" s="1"/>
  <c r="L117" i="1" s="1"/>
  <c r="M117" i="1" s="1"/>
  <c r="I118" i="1"/>
  <c r="J118" i="1" s="1"/>
  <c r="K118" i="1" s="1"/>
  <c r="I119" i="1"/>
  <c r="I120" i="1"/>
  <c r="J120" i="1" s="1"/>
  <c r="K120" i="1" s="1"/>
  <c r="L120" i="1" s="1"/>
  <c r="M120" i="1" s="1"/>
  <c r="I121" i="1"/>
  <c r="J121" i="1" s="1"/>
  <c r="K121" i="1" s="1"/>
  <c r="L121" i="1" s="1"/>
  <c r="M121" i="1" s="1"/>
  <c r="I122" i="1"/>
  <c r="J122" i="1" s="1"/>
  <c r="K122" i="1" s="1"/>
  <c r="I123" i="1"/>
  <c r="I124" i="1"/>
  <c r="I125" i="1"/>
  <c r="J125" i="1" s="1"/>
  <c r="K125" i="1" s="1"/>
  <c r="L125" i="1" s="1"/>
  <c r="M125" i="1" s="1"/>
  <c r="I126" i="1"/>
  <c r="J126" i="1" s="1"/>
  <c r="K126" i="1" s="1"/>
  <c r="I127" i="1"/>
  <c r="J127" i="1" s="1"/>
  <c r="K127" i="1" s="1"/>
  <c r="L127" i="1" s="1"/>
  <c r="M127" i="1" s="1"/>
  <c r="I128" i="1"/>
  <c r="J128" i="1" s="1"/>
  <c r="K128" i="1" s="1"/>
  <c r="L128" i="1" s="1"/>
  <c r="M128" i="1" s="1"/>
  <c r="I129" i="1"/>
  <c r="J129" i="1" s="1"/>
  <c r="K129" i="1" s="1"/>
  <c r="L129" i="1" s="1"/>
  <c r="M129" i="1" s="1"/>
  <c r="I130" i="1"/>
  <c r="J130" i="1" s="1"/>
  <c r="K130" i="1" s="1"/>
  <c r="I131" i="1"/>
  <c r="I132" i="1"/>
  <c r="J132" i="1" s="1"/>
  <c r="K132" i="1" s="1"/>
  <c r="L132" i="1" s="1"/>
  <c r="M132" i="1" s="1"/>
  <c r="I133" i="1"/>
  <c r="J133" i="1" s="1"/>
  <c r="K133" i="1" s="1"/>
  <c r="L133" i="1" s="1"/>
  <c r="M133" i="1" s="1"/>
  <c r="I134" i="1"/>
  <c r="J134" i="1" s="1"/>
  <c r="K134" i="1" s="1"/>
  <c r="I135" i="1"/>
  <c r="I136" i="1"/>
  <c r="I137" i="1"/>
  <c r="J137" i="1" s="1"/>
  <c r="K137" i="1" s="1"/>
  <c r="L137" i="1" s="1"/>
  <c r="M137" i="1" s="1"/>
  <c r="I138" i="1"/>
  <c r="J138" i="1" s="1"/>
  <c r="K138" i="1" s="1"/>
  <c r="I139" i="1"/>
  <c r="I140" i="1"/>
  <c r="J140" i="1" s="1"/>
  <c r="K140" i="1" s="1"/>
  <c r="L140" i="1" s="1"/>
  <c r="M140" i="1" s="1"/>
  <c r="I141" i="1"/>
  <c r="J141" i="1" s="1"/>
  <c r="K141" i="1" s="1"/>
  <c r="L141" i="1" s="1"/>
  <c r="M141" i="1" s="1"/>
  <c r="I142" i="1"/>
  <c r="J142" i="1" s="1"/>
  <c r="K142" i="1" s="1"/>
  <c r="I143" i="1"/>
  <c r="J143" i="1" s="1"/>
  <c r="K143" i="1" s="1"/>
  <c r="L143" i="1" s="1"/>
  <c r="M143" i="1" s="1"/>
  <c r="I144" i="1"/>
  <c r="I145" i="1"/>
  <c r="J145" i="1" s="1"/>
  <c r="K145" i="1" s="1"/>
  <c r="L145" i="1" s="1"/>
  <c r="M145" i="1" s="1"/>
  <c r="I146" i="1"/>
  <c r="I147" i="1"/>
  <c r="I148" i="1"/>
  <c r="J148" i="1" s="1"/>
  <c r="K148" i="1" s="1"/>
  <c r="L148" i="1" s="1"/>
  <c r="M148" i="1" s="1"/>
  <c r="I149" i="1"/>
  <c r="J149" i="1" s="1"/>
  <c r="K149" i="1" s="1"/>
  <c r="L149" i="1" s="1"/>
  <c r="M149" i="1" s="1"/>
  <c r="I150" i="1"/>
  <c r="J150" i="1" s="1"/>
  <c r="K150" i="1" s="1"/>
  <c r="I151" i="1"/>
  <c r="I2" i="1"/>
  <c r="J2" i="1" s="1"/>
  <c r="K2" i="1" s="1"/>
  <c r="L2" i="1" l="1"/>
  <c r="M2" i="1" s="1"/>
  <c r="L88" i="1"/>
  <c r="M88" i="1" s="1"/>
  <c r="L56" i="1"/>
  <c r="M56" i="1" s="1"/>
  <c r="L40" i="1"/>
  <c r="M40" i="1" s="1"/>
  <c r="L135" i="1"/>
  <c r="M135" i="1" s="1"/>
  <c r="L91" i="1"/>
  <c r="M91" i="1" s="1"/>
  <c r="L71" i="1"/>
  <c r="M71" i="1" s="1"/>
  <c r="L112" i="1"/>
  <c r="M112" i="1" s="1"/>
  <c r="L92" i="1"/>
  <c r="M92" i="1" s="1"/>
  <c r="L76" i="1"/>
  <c r="M76" i="1" s="1"/>
  <c r="L64" i="1"/>
  <c r="M64" i="1" s="1"/>
  <c r="L60" i="1"/>
  <c r="M60" i="1" s="1"/>
  <c r="L44" i="1"/>
  <c r="M44" i="1" s="1"/>
  <c r="L27" i="1"/>
  <c r="M27" i="1" s="1"/>
  <c r="L23" i="1"/>
  <c r="M23" i="1" s="1"/>
  <c r="L15" i="1"/>
  <c r="M15" i="1" s="1"/>
  <c r="L7" i="1"/>
  <c r="M7" i="1" s="1"/>
  <c r="L3" i="1"/>
  <c r="M3" i="1" s="1"/>
  <c r="L119" i="1"/>
  <c r="M119" i="1" s="1"/>
  <c r="L150" i="1"/>
  <c r="M150" i="1" s="1"/>
  <c r="L146" i="1"/>
  <c r="M146" i="1" s="1"/>
  <c r="L142" i="1"/>
  <c r="M142" i="1" s="1"/>
  <c r="L138" i="1"/>
  <c r="M138" i="1" s="1"/>
  <c r="L134" i="1"/>
  <c r="M134" i="1" s="1"/>
  <c r="L130" i="1"/>
  <c r="M130" i="1" s="1"/>
  <c r="L126" i="1"/>
  <c r="M126" i="1" s="1"/>
  <c r="L122" i="1"/>
  <c r="M122" i="1" s="1"/>
  <c r="L118" i="1"/>
  <c r="M118" i="1" s="1"/>
  <c r="L114" i="1"/>
  <c r="M114" i="1" s="1"/>
  <c r="L110" i="1"/>
  <c r="M110" i="1" s="1"/>
  <c r="L106" i="1"/>
  <c r="M106" i="1" s="1"/>
  <c r="L102" i="1"/>
  <c r="M102" i="1" s="1"/>
  <c r="L98" i="1"/>
  <c r="M98" i="1" s="1"/>
  <c r="L94" i="1"/>
  <c r="M94" i="1" s="1"/>
  <c r="L90" i="1"/>
  <c r="M90" i="1" s="1"/>
  <c r="L86" i="1"/>
  <c r="M86" i="1" s="1"/>
  <c r="L82" i="1"/>
  <c r="M82" i="1" s="1"/>
  <c r="L78" i="1"/>
  <c r="M78" i="1" s="1"/>
  <c r="L74" i="1"/>
  <c r="M74" i="1" s="1"/>
  <c r="L70" i="1"/>
  <c r="M70" i="1" s="1"/>
  <c r="L30" i="1"/>
  <c r="M30" i="1" s="1"/>
  <c r="L37" i="1"/>
  <c r="M37" i="1" s="1"/>
  <c r="L45" i="1"/>
  <c r="M45" i="1" s="1"/>
  <c r="L53" i="1"/>
  <c r="M53" i="1" s="1"/>
  <c r="L48" i="1"/>
  <c r="M48" i="1" s="1"/>
  <c r="L43" i="1"/>
  <c r="M43" i="1" s="1"/>
  <c r="L32" i="1"/>
  <c r="M32" i="1" s="1"/>
  <c r="L33" i="1"/>
  <c r="M33" i="1" s="1"/>
  <c r="L41" i="1"/>
  <c r="M41" i="1" s="1"/>
  <c r="L49" i="1"/>
  <c r="M49" i="1" s="1"/>
  <c r="L57" i="1"/>
  <c r="M57" i="1" s="1"/>
  <c r="L31" i="1"/>
  <c r="M31" i="1" s="1"/>
  <c r="L51" i="1"/>
  <c r="M51" i="1" s="1"/>
  <c r="L55" i="1"/>
  <c r="M55" i="1" s="1"/>
  <c r="L39" i="1"/>
  <c r="M39" i="1" s="1"/>
  <c r="L47" i="1"/>
  <c r="M47" i="1" s="1"/>
  <c r="L35" i="1"/>
  <c r="M35" i="1" s="1"/>
  <c r="L28" i="1"/>
  <c r="M28" i="1" s="1"/>
  <c r="L24" i="1"/>
  <c r="M24" i="1" s="1"/>
  <c r="L20" i="1"/>
  <c r="M20" i="1" s="1"/>
  <c r="L16" i="1"/>
  <c r="M16" i="1" s="1"/>
  <c r="L4" i="1"/>
  <c r="M4" i="1" s="1"/>
  <c r="L12" i="1"/>
  <c r="M12" i="1" s="1"/>
  <c r="L66" i="1"/>
  <c r="M66" i="1" s="1"/>
  <c r="L62" i="1"/>
  <c r="M62" i="1" s="1"/>
  <c r="L58" i="1"/>
  <c r="M58" i="1" s="1"/>
  <c r="L54" i="1"/>
  <c r="M54" i="1" s="1"/>
  <c r="L50" i="1"/>
  <c r="M50" i="1" s="1"/>
  <c r="L46" i="1"/>
  <c r="M46" i="1" s="1"/>
  <c r="L42" i="1"/>
  <c r="M42" i="1" s="1"/>
  <c r="L38" i="1"/>
  <c r="M38" i="1" s="1"/>
  <c r="L34" i="1"/>
  <c r="M34" i="1" s="1"/>
  <c r="L26" i="1"/>
  <c r="M26" i="1" s="1"/>
  <c r="L22" i="1"/>
  <c r="M22" i="1" s="1"/>
  <c r="L18" i="1"/>
  <c r="M18" i="1" s="1"/>
  <c r="L14" i="1"/>
  <c r="M14" i="1" s="1"/>
  <c r="L10" i="1"/>
  <c r="M10" i="1" s="1"/>
  <c r="L6" i="1"/>
  <c r="M6" i="1" s="1"/>
</calcChain>
</file>

<file path=xl/sharedStrings.xml><?xml version="1.0" encoding="utf-8"?>
<sst xmlns="http://schemas.openxmlformats.org/spreadsheetml/2006/main" count="235" uniqueCount="40">
  <si>
    <t>pH</t>
  </si>
  <si>
    <t>Sample Rep</t>
  </si>
  <si>
    <t>Injection Rep</t>
  </si>
  <si>
    <t>Toxin</t>
  </si>
  <si>
    <t>MCRR</t>
  </si>
  <si>
    <t>Measured Microsystin in Water (ng)</t>
  </si>
  <si>
    <t>Measured Mycrosystin from Octanol (ng)</t>
  </si>
  <si>
    <t>MCLA</t>
  </si>
  <si>
    <t>MCLY</t>
  </si>
  <si>
    <t>MCLF</t>
  </si>
  <si>
    <t>MCLR</t>
  </si>
  <si>
    <t>Back Extract Efficiency</t>
  </si>
  <si>
    <t>Back Extract Conc (ng/mL)</t>
  </si>
  <si>
    <t>Water Extraction Conc (ng/mL)</t>
  </si>
  <si>
    <t>Back Extract Mass (ng)</t>
  </si>
  <si>
    <t>Octanol Conc (ng/mL)</t>
  </si>
  <si>
    <t>KoW</t>
  </si>
  <si>
    <t>log(Kow)</t>
  </si>
  <si>
    <t>ug/L</t>
  </si>
  <si>
    <t>ng/uL in water</t>
  </si>
  <si>
    <t>ng in extraction</t>
  </si>
  <si>
    <t>ng/uL extraction</t>
  </si>
  <si>
    <t>ng in sample</t>
  </si>
  <si>
    <t>Peak Area</t>
  </si>
  <si>
    <t>Area</t>
  </si>
  <si>
    <t>OCT 3-3</t>
  </si>
  <si>
    <t>OCT 3-2</t>
  </si>
  <si>
    <t>OCT 3-1</t>
  </si>
  <si>
    <t>OCT 2-3</t>
  </si>
  <si>
    <t>OCT 2-2</t>
  </si>
  <si>
    <t>OCT 2-1</t>
  </si>
  <si>
    <t>Oct 1-3</t>
  </si>
  <si>
    <t>Oct 1-2</t>
  </si>
  <si>
    <t>Oct 1-1</t>
  </si>
  <si>
    <t>Oct Phase Transfer conc</t>
  </si>
  <si>
    <t>Lost in BackExtract Waste (ng)</t>
  </si>
  <si>
    <t>Backextract Water Phase conc.</t>
  </si>
  <si>
    <t>Post-Extract conc</t>
  </si>
  <si>
    <t>Peak Area Octanol</t>
  </si>
  <si>
    <t>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</si>
</sst>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"/>
  </numFmts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color indexed="64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1" fillId="2" borderId="0" xfId="1" applyAlignment="1">
      <alignment horizontal="left" wrapText="1"/>
    </xf>
    <xf numFmtId="164" fontId="1" fillId="2" borderId="0" xfId="1" applyNumberForma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right" vertical="top"/>
    </xf>
    <xf numFmtId="2" fontId="0" fillId="0" borderId="0" xfId="0" applyNumberFormat="1"/>
    <xf numFmtId="165" fontId="0" fillId="0" borderId="0" xfId="0" applyNumberFormat="1"/>
    <xf numFmtId="1" fontId="2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3" fontId="0" fillId="0" borderId="0" xfId="0" applyNumberFormat="1"/>
    <xf numFmtId="164" fontId="0" fillId="0" borderId="0" xfId="0" applyNumberFormat="1" applyAlignment="1">
      <alignment horizontal="left"/>
    </xf>
    <xf numFmtId="16" fontId="0" fillId="0" borderId="0" xfId="0" applyNumberFormat="1"/>
    <xf numFmtId="9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1" fontId="2" fillId="0" borderId="0" xfId="0" applyNumberFormat="1" applyFont="1" applyFill="1" applyBorder="1" applyAlignment="1">
      <alignment horizontal="right" vertical="top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'Std Curves'!$A$3:$A$10</c:f>
              <c:numCache>
                <c:formatCode>General</c:formatCode>
                <c:ptCount val="8"/>
                <c:pt idx="0">
                  <c:v>1515</c:v>
                </c:pt>
                <c:pt idx="1">
                  <c:v>1515</c:v>
                </c:pt>
                <c:pt idx="2" formatCode="#,##0">
                  <c:v>21631</c:v>
                </c:pt>
                <c:pt idx="3" formatCode="#,##0">
                  <c:v>21293</c:v>
                </c:pt>
                <c:pt idx="4" formatCode="#,##0">
                  <c:v>240122</c:v>
                </c:pt>
                <c:pt idx="5" formatCode="#,##0">
                  <c:v>238686</c:v>
                </c:pt>
                <c:pt idx="6" formatCode="#,##0">
                  <c:v>383833</c:v>
                </c:pt>
                <c:pt idx="7" formatCode="#,##0">
                  <c:v>420901</c:v>
                </c:pt>
              </c:numCache>
            </c:numRef>
          </c:xVal>
          <c:yVal>
            <c:numRef>
              <c:f>'Std Curves'!$B$3:$B$10</c:f>
              <c:numCache>
                <c:formatCode>General</c:formatCode>
                <c:ptCount val="8"/>
                <c:pt idx="0">
                  <c:v>10</c:v>
                </c:pt>
                <c:pt idx="1">
                  <c:v>10</c:v>
                </c:pt>
                <c:pt idx="2">
                  <c:v>100</c:v>
                </c:pt>
                <c:pt idx="3">
                  <c:v>100</c:v>
                </c:pt>
                <c:pt idx="4">
                  <c:v>1000</c:v>
                </c:pt>
                <c:pt idx="5">
                  <c:v>1000</c:v>
                </c:pt>
                <c:pt idx="6">
                  <c:v>3000</c:v>
                </c:pt>
                <c:pt idx="7">
                  <c:v>3000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A5-4192-B529-A8B89488F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997160"/>
        <c:axId val="140997816"/>
      </c:scatterChart>
      <c:valAx>
        <c:axId val="140997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997816"/>
        <c:crosses val="autoZero"/>
        <c:crossBetween val="midCat"/>
      </c:valAx>
      <c:valAx>
        <c:axId val="140997816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997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25371828521428E-2"/>
          <c:y val="5.5062853985357096E-2"/>
          <c:w val="0.8269608486439195"/>
          <c:h val="0.6571602233931285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5.8781496062992128E-2"/>
                  <c:y val="0.1855386497740414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'Std Curves'!$A$16:$A$29</c:f>
              <c:numCache>
                <c:formatCode>#,##0</c:formatCode>
                <c:ptCount val="14"/>
                <c:pt idx="0">
                  <c:v>1497.5</c:v>
                </c:pt>
                <c:pt idx="1">
                  <c:v>1203.7</c:v>
                </c:pt>
                <c:pt idx="2">
                  <c:v>14762</c:v>
                </c:pt>
                <c:pt idx="3">
                  <c:v>15274</c:v>
                </c:pt>
                <c:pt idx="4">
                  <c:v>17452</c:v>
                </c:pt>
                <c:pt idx="5">
                  <c:v>18582</c:v>
                </c:pt>
                <c:pt idx="6">
                  <c:v>158125</c:v>
                </c:pt>
                <c:pt idx="7">
                  <c:v>155387</c:v>
                </c:pt>
                <c:pt idx="8">
                  <c:v>175772</c:v>
                </c:pt>
                <c:pt idx="9">
                  <c:v>172196</c:v>
                </c:pt>
                <c:pt idx="10" formatCode="General">
                  <c:v>809668</c:v>
                </c:pt>
                <c:pt idx="11" formatCode="General">
                  <c:v>825500</c:v>
                </c:pt>
                <c:pt idx="12">
                  <c:v>913534</c:v>
                </c:pt>
                <c:pt idx="13">
                  <c:v>887367</c:v>
                </c:pt>
              </c:numCache>
            </c:numRef>
          </c:xVal>
          <c:yVal>
            <c:numRef>
              <c:f>'Std Curves'!$B$16:$B$29</c:f>
              <c:numCache>
                <c:formatCode>General</c:formatCode>
                <c:ptCount val="14"/>
                <c:pt idx="0">
                  <c:v>10</c:v>
                </c:pt>
                <c:pt idx="1">
                  <c:v>10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5000</c:v>
                </c:pt>
                <c:pt idx="11">
                  <c:v>5000</c:v>
                </c:pt>
                <c:pt idx="12">
                  <c:v>5000</c:v>
                </c:pt>
                <c:pt idx="13">
                  <c:v>5000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91-4AEA-91DE-96D84DA8A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997160"/>
        <c:axId val="140997816"/>
      </c:scatterChart>
      <c:valAx>
        <c:axId val="14099716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997816"/>
        <c:crosses val="autoZero"/>
        <c:crossBetween val="midCat"/>
      </c:valAx>
      <c:valAx>
        <c:axId val="140997816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997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25371828521428E-2"/>
          <c:y val="5.5062853985357096E-2"/>
          <c:w val="0.8269608486439195"/>
          <c:h val="0.6571602233931285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5.8781496062992128E-2"/>
                  <c:y val="0.1855386497740414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'Std Curves'!$A$33:$A$48</c:f>
              <c:numCache>
                <c:formatCode>General</c:formatCode>
                <c:ptCount val="16"/>
                <c:pt idx="1">
                  <c:v>1469.155924469</c:v>
                </c:pt>
                <c:pt idx="2">
                  <c:v>1010.22107759094</c:v>
                </c:pt>
                <c:pt idx="3">
                  <c:v>662.75259411620902</c:v>
                </c:pt>
                <c:pt idx="4">
                  <c:v>5703.4841909484903</c:v>
                </c:pt>
                <c:pt idx="5">
                  <c:v>5158.1913966369802</c:v>
                </c:pt>
                <c:pt idx="6">
                  <c:v>6183.0002410278303</c:v>
                </c:pt>
                <c:pt idx="7">
                  <c:v>6146.9962463073598</c:v>
                </c:pt>
                <c:pt idx="8">
                  <c:v>173949.47081088199</c:v>
                </c:pt>
                <c:pt idx="9">
                  <c:v>177790.53556700199</c:v>
                </c:pt>
                <c:pt idx="10">
                  <c:v>190203.12996856699</c:v>
                </c:pt>
                <c:pt idx="11">
                  <c:v>213842.73137304699</c:v>
                </c:pt>
                <c:pt idx="12">
                  <c:v>914057.21837104904</c:v>
                </c:pt>
                <c:pt idx="13">
                  <c:v>941101.87816840003</c:v>
                </c:pt>
                <c:pt idx="14">
                  <c:v>1028132.51967767</c:v>
                </c:pt>
                <c:pt idx="15">
                  <c:v>1089042.9312045299</c:v>
                </c:pt>
              </c:numCache>
            </c:numRef>
          </c:xVal>
          <c:yVal>
            <c:numRef>
              <c:f>'Std Curves'!$B$33:$B$48</c:f>
              <c:numCache>
                <c:formatCode>General</c:formatCode>
                <c:ptCount val="1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5000</c:v>
                </c:pt>
                <c:pt idx="13">
                  <c:v>5000</c:v>
                </c:pt>
                <c:pt idx="14">
                  <c:v>5000</c:v>
                </c:pt>
                <c:pt idx="15">
                  <c:v>5000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89-47C7-AF8E-0B01E2224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997160"/>
        <c:axId val="140997816"/>
      </c:scatterChart>
      <c:valAx>
        <c:axId val="140997160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997816"/>
        <c:crosses val="autoZero"/>
        <c:crossBetween val="midCat"/>
      </c:valAx>
      <c:valAx>
        <c:axId val="140997816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997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25371828521428E-2"/>
          <c:y val="5.5062853985357096E-2"/>
          <c:w val="0.8269608486439195"/>
          <c:h val="0.6571602233931285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5.8781496062992128E-2"/>
                  <c:y val="0.1855386497740414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'Std Curves'!$A$52:$A$68</c:f>
              <c:numCache>
                <c:formatCode>General</c:formatCode>
                <c:ptCount val="17"/>
                <c:pt idx="0">
                  <c:v>1523.83072097779</c:v>
                </c:pt>
                <c:pt idx="1">
                  <c:v>1045.80028185273</c:v>
                </c:pt>
                <c:pt idx="2">
                  <c:v>11186.878341842599</c:v>
                </c:pt>
                <c:pt idx="3">
                  <c:v>11207.8476245575</c:v>
                </c:pt>
                <c:pt idx="4">
                  <c:v>124343.758193085</c:v>
                </c:pt>
                <c:pt idx="5">
                  <c:v>111948.64748574801</c:v>
                </c:pt>
                <c:pt idx="6">
                  <c:v>831266.50270312501</c:v>
                </c:pt>
                <c:pt idx="7">
                  <c:v>853079.72202871705</c:v>
                </c:pt>
                <c:pt idx="8" formatCode="0">
                  <c:v>1304.1956155395501</c:v>
                </c:pt>
                <c:pt idx="9" formatCode="0">
                  <c:v>1746.80259713745</c:v>
                </c:pt>
                <c:pt idx="10" formatCode="0">
                  <c:v>11864.613020721399</c:v>
                </c:pt>
                <c:pt idx="11" formatCode="0">
                  <c:v>12095</c:v>
                </c:pt>
                <c:pt idx="12" formatCode="0">
                  <c:v>145494.747025925</c:v>
                </c:pt>
                <c:pt idx="13" formatCode="0">
                  <c:v>138271.268806954</c:v>
                </c:pt>
                <c:pt idx="14" formatCode="0">
                  <c:v>885529.64002662699</c:v>
                </c:pt>
                <c:pt idx="15" formatCode="0">
                  <c:v>888673.36709423806</c:v>
                </c:pt>
              </c:numCache>
            </c:numRef>
          </c:xVal>
          <c:yVal>
            <c:numRef>
              <c:f>'Std Curves'!$B$52:$B$67</c:f>
              <c:numCache>
                <c:formatCode>General</c:formatCode>
                <c:ptCount val="16"/>
                <c:pt idx="0">
                  <c:v>10</c:v>
                </c:pt>
                <c:pt idx="1">
                  <c:v>10</c:v>
                </c:pt>
                <c:pt idx="2">
                  <c:v>100</c:v>
                </c:pt>
                <c:pt idx="3">
                  <c:v>100</c:v>
                </c:pt>
                <c:pt idx="4">
                  <c:v>1000</c:v>
                </c:pt>
                <c:pt idx="5">
                  <c:v>1000</c:v>
                </c:pt>
                <c:pt idx="6">
                  <c:v>3000</c:v>
                </c:pt>
                <c:pt idx="7">
                  <c:v>3000</c:v>
                </c:pt>
                <c:pt idx="8">
                  <c:v>10</c:v>
                </c:pt>
                <c:pt idx="9">
                  <c:v>10</c:v>
                </c:pt>
                <c:pt idx="10">
                  <c:v>100</c:v>
                </c:pt>
                <c:pt idx="11">
                  <c:v>100</c:v>
                </c:pt>
                <c:pt idx="12">
                  <c:v>1000</c:v>
                </c:pt>
                <c:pt idx="13">
                  <c:v>1000</c:v>
                </c:pt>
                <c:pt idx="14">
                  <c:v>3000</c:v>
                </c:pt>
                <c:pt idx="15">
                  <c:v>3000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99-4172-AB32-A77173D60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997160"/>
        <c:axId val="140997816"/>
      </c:scatterChart>
      <c:valAx>
        <c:axId val="140997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997816"/>
        <c:crosses val="autoZero"/>
        <c:crossBetween val="midCat"/>
      </c:valAx>
      <c:valAx>
        <c:axId val="140997816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997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25371828521428E-2"/>
          <c:y val="5.5062853985357096E-2"/>
          <c:w val="0.8269608486439195"/>
          <c:h val="0.6571602233931285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8781496062992128E-2"/>
                  <c:y val="0.1855386497740414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'Std Curves'!$A$71:$A$86</c:f>
              <c:numCache>
                <c:formatCode>General</c:formatCode>
                <c:ptCount val="16"/>
                <c:pt idx="0">
                  <c:v>723.05638821410503</c:v>
                </c:pt>
                <c:pt idx="1">
                  <c:v>1095.0840168762199</c:v>
                </c:pt>
                <c:pt idx="2">
                  <c:v>675.59838766479402</c:v>
                </c:pt>
                <c:pt idx="3">
                  <c:v>1192.9615527496401</c:v>
                </c:pt>
                <c:pt idx="4">
                  <c:v>13944.657700882</c:v>
                </c:pt>
                <c:pt idx="5">
                  <c:v>14484.515070228599</c:v>
                </c:pt>
                <c:pt idx="6">
                  <c:v>15593.389677192699</c:v>
                </c:pt>
                <c:pt idx="7">
                  <c:v>16452.0635295258</c:v>
                </c:pt>
                <c:pt idx="8">
                  <c:v>119179.46562710599</c:v>
                </c:pt>
                <c:pt idx="9">
                  <c:v>108739.111769836</c:v>
                </c:pt>
                <c:pt idx="10">
                  <c:v>150938.97495718399</c:v>
                </c:pt>
                <c:pt idx="11">
                  <c:v>135925.249010208</c:v>
                </c:pt>
                <c:pt idx="12">
                  <c:v>687503.747144775</c:v>
                </c:pt>
                <c:pt idx="13">
                  <c:v>728381.64229968295</c:v>
                </c:pt>
                <c:pt idx="14">
                  <c:v>799197.88962130703</c:v>
                </c:pt>
                <c:pt idx="15">
                  <c:v>785078.16763581894</c:v>
                </c:pt>
              </c:numCache>
            </c:numRef>
          </c:xVal>
          <c:yVal>
            <c:numRef>
              <c:f>'Std Curves'!$B$71:$B$86</c:f>
              <c:numCache>
                <c:formatCode>General</c:formatCode>
                <c:ptCount val="1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3000</c:v>
                </c:pt>
                <c:pt idx="13">
                  <c:v>3000</c:v>
                </c:pt>
                <c:pt idx="14">
                  <c:v>3000</c:v>
                </c:pt>
                <c:pt idx="15">
                  <c:v>3000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6D-41BE-AE92-FF1942326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997160"/>
        <c:axId val="140997816"/>
      </c:scatterChart>
      <c:valAx>
        <c:axId val="140997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997816"/>
        <c:crosses val="autoZero"/>
        <c:crossBetween val="midCat"/>
      </c:valAx>
      <c:valAx>
        <c:axId val="140997816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997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4</xdr:row>
      <xdr:rowOff>0</xdr:rowOff>
    </xdr:from>
    <xdr:to>
      <xdr:col>12</xdr:col>
      <xdr:colOff>295275</xdr:colOff>
      <xdr:row>10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17</xdr:row>
      <xdr:rowOff>0</xdr:rowOff>
    </xdr:from>
    <xdr:to>
      <xdr:col>12</xdr:col>
      <xdr:colOff>304800</xdr:colOff>
      <xdr:row>23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32</xdr:row>
      <xdr:rowOff>0</xdr:rowOff>
    </xdr:from>
    <xdr:to>
      <xdr:col>11</xdr:col>
      <xdr:colOff>304800</xdr:colOff>
      <xdr:row>40</xdr:row>
      <xdr:rowOff>123825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51</xdr:row>
      <xdr:rowOff>0</xdr:rowOff>
    </xdr:from>
    <xdr:to>
      <xdr:col>11</xdr:col>
      <xdr:colOff>304800</xdr:colOff>
      <xdr:row>59</xdr:row>
      <xdr:rowOff>123825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11</xdr:col>
      <xdr:colOff>304800</xdr:colOff>
      <xdr:row>78</xdr:row>
      <xdr:rowOff>123825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1"/>
  <sheetViews>
    <sheetView tabSelected="1" workbookViewId="0">
      <selection activeCell="G14" sqref="G14"/>
    </sheetView>
  </sheetViews>
  <sheetFormatPr defaultRowHeight="15" x14ac:dyDescent="0.25"/>
  <cols>
    <col min="3" max="3" width="11.42578125" bestFit="1" customWidth="1"/>
    <col min="4" max="4" width="12.7109375" bestFit="1" customWidth="1"/>
    <col min="5" max="5" width="20.7109375" bestFit="1" customWidth="1"/>
    <col min="6" max="6" width="11.140625" bestFit="1" customWidth="1"/>
    <col min="7" max="7" width="12.5703125" bestFit="1" customWidth="1"/>
    <col min="8" max="8" width="28.42578125" bestFit="1" customWidth="1"/>
    <col min="9" max="9" width="24" bestFit="1" customWidth="1"/>
    <col min="10" max="10" width="20.5703125" bestFit="1" customWidth="1"/>
    <col min="11" max="11" width="20.28515625" bestFit="1" customWidth="1"/>
    <col min="12" max="12" width="11.85546875" customWidth="1"/>
    <col min="13" max="13" width="12.7109375" bestFit="1" customWidth="1"/>
  </cols>
  <sheetData>
    <row r="1" spans="1:14" ht="60" x14ac:dyDescent="0.25">
      <c r="A1" t="s">
        <v>3</v>
      </c>
      <c r="B1" t="s">
        <v>0</v>
      </c>
      <c r="C1" t="s">
        <v>1</v>
      </c>
      <c r="D1" t="s">
        <v>2</v>
      </c>
      <c r="E1" t="s">
        <v>11</v>
      </c>
      <c r="F1" s="1" t="s">
        <v>5</v>
      </c>
      <c r="G1" s="1" t="s">
        <v>6</v>
      </c>
      <c r="H1" t="s">
        <v>13</v>
      </c>
      <c r="I1" t="s">
        <v>12</v>
      </c>
      <c r="J1" t="s">
        <v>14</v>
      </c>
      <c r="K1" t="s">
        <v>15</v>
      </c>
      <c r="L1" t="s">
        <v>16</v>
      </c>
      <c r="M1" t="s">
        <v>17</v>
      </c>
    </row>
    <row r="2" spans="1:14" x14ac:dyDescent="0.25">
      <c r="A2" t="s">
        <v>4</v>
      </c>
      <c r="B2">
        <v>1</v>
      </c>
      <c r="C2">
        <v>1</v>
      </c>
      <c r="D2">
        <v>1</v>
      </c>
      <c r="E2" s="3">
        <v>0.87083717821276596</v>
      </c>
      <c r="F2" s="2">
        <v>998.86019999999996</v>
      </c>
      <c r="G2" s="2">
        <v>28.0214</v>
      </c>
      <c r="H2">
        <f>F2/0.1*5.7/4.7</f>
        <v>12113.836468085105</v>
      </c>
      <c r="I2">
        <f>G2/0.1</f>
        <v>280.214</v>
      </c>
      <c r="J2">
        <f>I2*5/E2</f>
        <v>1608.8771070562696</v>
      </c>
      <c r="K2">
        <f>J2/0.7</f>
        <v>2298.3958672232425</v>
      </c>
      <c r="L2">
        <f>K2/H2</f>
        <v>0.18973311000842341</v>
      </c>
      <c r="M2">
        <f>LOG(L2,10)</f>
        <v>-0.72185687449241109</v>
      </c>
      <c r="N2" s="4"/>
    </row>
    <row r="3" spans="1:14" x14ac:dyDescent="0.25">
      <c r="A3" t="s">
        <v>4</v>
      </c>
      <c r="B3">
        <v>1</v>
      </c>
      <c r="C3">
        <v>1</v>
      </c>
      <c r="D3">
        <v>2</v>
      </c>
      <c r="E3" s="3">
        <v>0.87083717821276596</v>
      </c>
      <c r="F3" s="2">
        <v>1005.2865999999999</v>
      </c>
      <c r="G3" s="2">
        <v>30.335599999999999</v>
      </c>
      <c r="H3">
        <f t="shared" ref="H3:H66" si="0">F3/0.1*5.7/4.7</f>
        <v>12191.773659574466</v>
      </c>
      <c r="I3">
        <f t="shared" ref="I3:I66" si="1">G3/0.1</f>
        <v>303.35599999999999</v>
      </c>
      <c r="J3">
        <f t="shared" ref="J3:J66" si="2">I3*5/E3</f>
        <v>1741.7492476755683</v>
      </c>
      <c r="K3">
        <f t="shared" ref="K3:K66" si="3">J3/0.7</f>
        <v>2488.2132109650979</v>
      </c>
      <c r="L3">
        <f t="shared" ref="L3:L66" si="4">K3/H3</f>
        <v>0.20408951809985823</v>
      </c>
      <c r="M3">
        <f t="shared" ref="M3:M66" si="5">LOG(L3,10)</f>
        <v>-0.69017929978314152</v>
      </c>
      <c r="N3" s="4"/>
    </row>
    <row r="4" spans="1:14" x14ac:dyDescent="0.25">
      <c r="A4" t="s">
        <v>4</v>
      </c>
      <c r="B4">
        <v>1</v>
      </c>
      <c r="C4">
        <v>2</v>
      </c>
      <c r="D4">
        <v>2</v>
      </c>
      <c r="E4" s="3">
        <v>0.87083717821276596</v>
      </c>
      <c r="F4" s="2">
        <v>1180.7539999999999</v>
      </c>
      <c r="G4" s="2">
        <v>29.558399999999999</v>
      </c>
      <c r="H4">
        <f t="shared" si="0"/>
        <v>14319.78255319149</v>
      </c>
      <c r="I4">
        <f t="shared" si="1"/>
        <v>295.58399999999995</v>
      </c>
      <c r="J4">
        <f t="shared" si="2"/>
        <v>1697.1255212520441</v>
      </c>
      <c r="K4">
        <f t="shared" si="3"/>
        <v>2424.4650303600633</v>
      </c>
      <c r="L4">
        <f t="shared" si="4"/>
        <v>0.16930878812958763</v>
      </c>
      <c r="M4">
        <f t="shared" si="5"/>
        <v>-0.77132049884835108</v>
      </c>
      <c r="N4" s="4"/>
    </row>
    <row r="5" spans="1:14" x14ac:dyDescent="0.25">
      <c r="A5" t="s">
        <v>4</v>
      </c>
      <c r="B5">
        <v>1</v>
      </c>
      <c r="C5">
        <v>3</v>
      </c>
      <c r="D5">
        <v>1</v>
      </c>
      <c r="E5" s="3">
        <v>0.87083717821276596</v>
      </c>
      <c r="F5" s="2">
        <v>1034.8144</v>
      </c>
      <c r="G5" s="2">
        <v>35.08</v>
      </c>
      <c r="H5">
        <f t="shared" si="0"/>
        <v>12549.876765957444</v>
      </c>
      <c r="I5">
        <f t="shared" si="1"/>
        <v>350.79999999999995</v>
      </c>
      <c r="J5">
        <f t="shared" si="2"/>
        <v>2014.1537865893185</v>
      </c>
      <c r="K5">
        <f t="shared" si="3"/>
        <v>2877.3625522704551</v>
      </c>
      <c r="L5">
        <f t="shared" si="4"/>
        <v>0.22927416786079793</v>
      </c>
      <c r="M5">
        <f t="shared" si="5"/>
        <v>-0.63964487412959725</v>
      </c>
      <c r="N5" s="4"/>
    </row>
    <row r="6" spans="1:14" x14ac:dyDescent="0.25">
      <c r="A6" t="s">
        <v>4</v>
      </c>
      <c r="B6">
        <v>1</v>
      </c>
      <c r="C6">
        <v>3</v>
      </c>
      <c r="D6">
        <v>2</v>
      </c>
      <c r="E6" s="3">
        <v>0.87083717821276596</v>
      </c>
      <c r="F6" s="2">
        <v>1025.1167999999998</v>
      </c>
      <c r="G6" s="2">
        <v>29.703400000000002</v>
      </c>
      <c r="H6">
        <f t="shared" si="0"/>
        <v>12432.267574468084</v>
      </c>
      <c r="I6">
        <f t="shared" si="1"/>
        <v>297.03399999999999</v>
      </c>
      <c r="J6">
        <f t="shared" si="2"/>
        <v>1705.4508433459855</v>
      </c>
      <c r="K6">
        <f t="shared" si="3"/>
        <v>2436.3583476371223</v>
      </c>
      <c r="L6">
        <f t="shared" si="4"/>
        <v>0.1959705526802388</v>
      </c>
      <c r="M6">
        <f t="shared" si="5"/>
        <v>-0.70780918256842074</v>
      </c>
      <c r="N6" s="4"/>
    </row>
    <row r="7" spans="1:14" x14ac:dyDescent="0.25">
      <c r="A7" t="s">
        <v>4</v>
      </c>
      <c r="B7">
        <v>2</v>
      </c>
      <c r="C7">
        <v>1</v>
      </c>
      <c r="D7">
        <v>1</v>
      </c>
      <c r="E7" s="3">
        <v>0.87083717821276596</v>
      </c>
      <c r="F7" s="2">
        <v>1115.7708</v>
      </c>
      <c r="G7" s="2">
        <v>33.769199999999998</v>
      </c>
      <c r="H7">
        <f t="shared" si="0"/>
        <v>13531.688425531915</v>
      </c>
      <c r="I7">
        <f t="shared" si="1"/>
        <v>337.69199999999995</v>
      </c>
      <c r="J7">
        <f t="shared" si="2"/>
        <v>1938.8928748600918</v>
      </c>
      <c r="K7">
        <f t="shared" si="3"/>
        <v>2769.8469640858457</v>
      </c>
      <c r="L7">
        <f t="shared" si="4"/>
        <v>0.20469337432124374</v>
      </c>
      <c r="M7">
        <f t="shared" si="5"/>
        <v>-0.68889621470091755</v>
      </c>
      <c r="N7" s="4"/>
    </row>
    <row r="8" spans="1:14" x14ac:dyDescent="0.25">
      <c r="A8" t="s">
        <v>4</v>
      </c>
      <c r="B8">
        <v>2</v>
      </c>
      <c r="C8">
        <v>1</v>
      </c>
      <c r="D8">
        <v>2</v>
      </c>
      <c r="E8" s="3">
        <v>0.87083717821276596</v>
      </c>
      <c r="F8" s="2">
        <v>1141.3545999999999</v>
      </c>
      <c r="G8" s="2">
        <v>36.019599999999997</v>
      </c>
      <c r="H8">
        <f t="shared" si="0"/>
        <v>13841.96004255319</v>
      </c>
      <c r="I8">
        <f t="shared" si="1"/>
        <v>360.19599999999997</v>
      </c>
      <c r="J8">
        <f t="shared" si="2"/>
        <v>2068.1018737580566</v>
      </c>
      <c r="K8">
        <f t="shared" si="3"/>
        <v>2954.4312482257956</v>
      </c>
      <c r="L8">
        <f t="shared" si="4"/>
        <v>0.21344023817026148</v>
      </c>
      <c r="M8">
        <f t="shared" si="5"/>
        <v>-0.67072370314973029</v>
      </c>
      <c r="N8" s="4"/>
    </row>
    <row r="9" spans="1:14" x14ac:dyDescent="0.25">
      <c r="A9" t="s">
        <v>4</v>
      </c>
      <c r="B9">
        <v>2</v>
      </c>
      <c r="C9">
        <v>2</v>
      </c>
      <c r="D9">
        <v>1</v>
      </c>
      <c r="E9" s="3">
        <v>0.87083717821276596</v>
      </c>
      <c r="F9" s="2">
        <v>1288.0945999999999</v>
      </c>
      <c r="G9" s="2">
        <v>31.385400000000001</v>
      </c>
      <c r="H9">
        <f t="shared" si="0"/>
        <v>15621.572808510635</v>
      </c>
      <c r="I9">
        <f t="shared" si="1"/>
        <v>313.85399999999998</v>
      </c>
      <c r="J9">
        <f t="shared" si="2"/>
        <v>1802.0245796357015</v>
      </c>
      <c r="K9">
        <f t="shared" si="3"/>
        <v>2574.3208280510021</v>
      </c>
      <c r="L9">
        <f t="shared" si="4"/>
        <v>0.16479267866347694</v>
      </c>
      <c r="M9">
        <f t="shared" si="5"/>
        <v>-0.78306208685420853</v>
      </c>
      <c r="N9" s="4"/>
    </row>
    <row r="10" spans="1:14" x14ac:dyDescent="0.25">
      <c r="A10" t="s">
        <v>4</v>
      </c>
      <c r="B10">
        <v>2</v>
      </c>
      <c r="C10">
        <v>2</v>
      </c>
      <c r="D10">
        <v>2</v>
      </c>
      <c r="E10" s="3">
        <v>0.87083717821276596</v>
      </c>
      <c r="F10" s="2">
        <v>1203.258</v>
      </c>
      <c r="G10" s="2">
        <v>30.376200000000001</v>
      </c>
      <c r="H10">
        <f t="shared" si="0"/>
        <v>14592.70340425532</v>
      </c>
      <c r="I10">
        <f t="shared" si="1"/>
        <v>303.762</v>
      </c>
      <c r="J10">
        <f t="shared" si="2"/>
        <v>1744.0803378618718</v>
      </c>
      <c r="K10">
        <f t="shared" si="3"/>
        <v>2491.5433398026744</v>
      </c>
      <c r="L10">
        <f t="shared" si="4"/>
        <v>0.17073898309179128</v>
      </c>
      <c r="M10">
        <f t="shared" si="5"/>
        <v>-0.76766730953106577</v>
      </c>
      <c r="N10" s="4"/>
    </row>
    <row r="11" spans="1:14" x14ac:dyDescent="0.25">
      <c r="A11" t="s">
        <v>4</v>
      </c>
      <c r="B11">
        <v>2</v>
      </c>
      <c r="C11">
        <v>3</v>
      </c>
      <c r="D11">
        <v>1</v>
      </c>
      <c r="E11" s="3">
        <v>0.87083717821276596</v>
      </c>
      <c r="F11" s="2">
        <v>1125.6887999999999</v>
      </c>
      <c r="G11" s="2">
        <v>34.760999999999996</v>
      </c>
      <c r="H11">
        <f t="shared" si="0"/>
        <v>13651.970553191488</v>
      </c>
      <c r="I11">
        <f t="shared" si="1"/>
        <v>347.60999999999996</v>
      </c>
      <c r="J11">
        <f t="shared" si="2"/>
        <v>1995.8380779826482</v>
      </c>
      <c r="K11">
        <f t="shared" si="3"/>
        <v>2851.197254260926</v>
      </c>
      <c r="L11">
        <f t="shared" si="4"/>
        <v>0.20884876971803809</v>
      </c>
      <c r="M11">
        <f t="shared" si="5"/>
        <v>-0.68016807872416996</v>
      </c>
      <c r="N11" s="4"/>
    </row>
    <row r="12" spans="1:14" x14ac:dyDescent="0.25">
      <c r="A12" t="s">
        <v>4</v>
      </c>
      <c r="B12">
        <v>2</v>
      </c>
      <c r="C12">
        <v>3</v>
      </c>
      <c r="D12">
        <v>2</v>
      </c>
      <c r="E12" s="3">
        <v>0.87083717821276596</v>
      </c>
      <c r="F12" s="2">
        <v>1122.4233999999999</v>
      </c>
      <c r="G12" s="2">
        <v>32.104599999999998</v>
      </c>
      <c r="H12">
        <f t="shared" si="0"/>
        <v>13612.36889361702</v>
      </c>
      <c r="I12">
        <f t="shared" si="1"/>
        <v>321.04599999999994</v>
      </c>
      <c r="J12">
        <f t="shared" si="2"/>
        <v>1843.3181772216485</v>
      </c>
      <c r="K12">
        <f t="shared" si="3"/>
        <v>2633.3116817452124</v>
      </c>
      <c r="L12">
        <f t="shared" si="4"/>
        <v>0.19344992060713248</v>
      </c>
      <c r="M12">
        <f t="shared" si="5"/>
        <v>-0.71343144417944515</v>
      </c>
      <c r="N12" s="4"/>
    </row>
    <row r="13" spans="1:14" x14ac:dyDescent="0.25">
      <c r="A13" t="s">
        <v>4</v>
      </c>
      <c r="B13">
        <v>5.9</v>
      </c>
      <c r="C13">
        <v>1</v>
      </c>
      <c r="D13">
        <v>1</v>
      </c>
      <c r="E13" s="3">
        <v>0.87083717821276596</v>
      </c>
      <c r="F13" s="2">
        <v>1148.8191999999999</v>
      </c>
      <c r="G13" s="2">
        <v>30.991</v>
      </c>
      <c r="H13">
        <f t="shared" si="0"/>
        <v>13932.488170212766</v>
      </c>
      <c r="I13">
        <f t="shared" si="1"/>
        <v>309.90999999999997</v>
      </c>
      <c r="J13">
        <f t="shared" si="2"/>
        <v>1779.3797035401815</v>
      </c>
      <c r="K13">
        <f t="shared" si="3"/>
        <v>2541.9710050574022</v>
      </c>
      <c r="L13">
        <f t="shared" si="4"/>
        <v>0.18244917734737853</v>
      </c>
      <c r="M13">
        <f t="shared" si="5"/>
        <v>-0.73885809050322149</v>
      </c>
      <c r="N13" s="4"/>
    </row>
    <row r="14" spans="1:14" x14ac:dyDescent="0.25">
      <c r="A14" t="s">
        <v>4</v>
      </c>
      <c r="B14">
        <v>5.9</v>
      </c>
      <c r="C14">
        <v>1</v>
      </c>
      <c r="D14">
        <v>2</v>
      </c>
      <c r="E14" s="3">
        <v>0.87083717821276596</v>
      </c>
      <c r="F14" s="2">
        <v>1111.1597999999999</v>
      </c>
      <c r="G14" s="2">
        <v>33.989599999999996</v>
      </c>
      <c r="H14">
        <f t="shared" si="0"/>
        <v>13475.767787234041</v>
      </c>
      <c r="I14">
        <f t="shared" si="1"/>
        <v>339.89599999999996</v>
      </c>
      <c r="J14">
        <f t="shared" si="2"/>
        <v>1951.5473644428821</v>
      </c>
      <c r="K14">
        <f t="shared" si="3"/>
        <v>2787.9248063469745</v>
      </c>
      <c r="L14">
        <f t="shared" si="4"/>
        <v>0.20688430153776105</v>
      </c>
      <c r="M14">
        <f t="shared" si="5"/>
        <v>-0.68427246252027396</v>
      </c>
      <c r="N14" s="4"/>
    </row>
    <row r="15" spans="1:14" x14ac:dyDescent="0.25">
      <c r="A15" t="s">
        <v>4</v>
      </c>
      <c r="B15">
        <v>5.9</v>
      </c>
      <c r="C15">
        <v>2</v>
      </c>
      <c r="D15">
        <v>1</v>
      </c>
      <c r="E15" s="3">
        <v>0.87083717821276596</v>
      </c>
      <c r="F15" s="2">
        <v>1025.2501999999999</v>
      </c>
      <c r="G15" s="2">
        <v>33.496600000000001</v>
      </c>
      <c r="H15">
        <f t="shared" si="0"/>
        <v>12433.885404255318</v>
      </c>
      <c r="I15">
        <f t="shared" si="1"/>
        <v>334.96600000000001</v>
      </c>
      <c r="J15">
        <f t="shared" si="2"/>
        <v>1923.2412693234828</v>
      </c>
      <c r="K15">
        <f t="shared" si="3"/>
        <v>2747.4875276049756</v>
      </c>
      <c r="L15">
        <f t="shared" si="4"/>
        <v>0.22096773762002728</v>
      </c>
      <c r="M15">
        <f t="shared" si="5"/>
        <v>-0.65567113082353301</v>
      </c>
      <c r="N15" s="4"/>
    </row>
    <row r="16" spans="1:14" x14ac:dyDescent="0.25">
      <c r="A16" t="s">
        <v>4</v>
      </c>
      <c r="B16">
        <v>5.9</v>
      </c>
      <c r="C16">
        <v>2</v>
      </c>
      <c r="D16">
        <v>2</v>
      </c>
      <c r="E16" s="3">
        <v>0.87083717821276596</v>
      </c>
      <c r="F16" s="2">
        <v>986.21039999999994</v>
      </c>
      <c r="G16" s="2">
        <v>37.875599999999999</v>
      </c>
      <c r="H16">
        <f t="shared" si="0"/>
        <v>11960.423999999999</v>
      </c>
      <c r="I16">
        <f t="shared" si="1"/>
        <v>378.75599999999997</v>
      </c>
      <c r="J16">
        <f t="shared" si="2"/>
        <v>2174.6659965605013</v>
      </c>
      <c r="K16">
        <f t="shared" si="3"/>
        <v>3106.6657093721451</v>
      </c>
      <c r="L16">
        <f t="shared" si="4"/>
        <v>0.25974544960714985</v>
      </c>
      <c r="M16">
        <f t="shared" si="5"/>
        <v>-0.58545205196256744</v>
      </c>
      <c r="N16" s="4"/>
    </row>
    <row r="17" spans="1:14" x14ac:dyDescent="0.25">
      <c r="A17" t="s">
        <v>4</v>
      </c>
      <c r="B17">
        <v>5.9</v>
      </c>
      <c r="C17">
        <v>3</v>
      </c>
      <c r="D17">
        <v>1</v>
      </c>
      <c r="E17" s="3">
        <v>0.87083717821276596</v>
      </c>
      <c r="F17" s="2">
        <v>1194.3781999999999</v>
      </c>
      <c r="G17" s="2">
        <v>33.281999999999996</v>
      </c>
      <c r="H17">
        <f t="shared" si="0"/>
        <v>14485.012212765954</v>
      </c>
      <c r="I17">
        <f t="shared" si="1"/>
        <v>332.81999999999994</v>
      </c>
      <c r="J17">
        <f t="shared" si="2"/>
        <v>1910.9197926244497</v>
      </c>
      <c r="K17">
        <f t="shared" si="3"/>
        <v>2729.8854180349281</v>
      </c>
      <c r="L17">
        <f t="shared" si="4"/>
        <v>0.18846276260844441</v>
      </c>
      <c r="M17">
        <f t="shared" si="5"/>
        <v>-0.72477444700322025</v>
      </c>
      <c r="N17" s="4"/>
    </row>
    <row r="18" spans="1:14" x14ac:dyDescent="0.25">
      <c r="A18" t="s">
        <v>4</v>
      </c>
      <c r="B18">
        <v>5.9</v>
      </c>
      <c r="C18">
        <v>3</v>
      </c>
      <c r="D18">
        <v>2</v>
      </c>
      <c r="E18" s="3">
        <v>0.87083717821276596</v>
      </c>
      <c r="F18" s="2">
        <v>1075.5883999999999</v>
      </c>
      <c r="G18" s="2">
        <v>31.280999999999999</v>
      </c>
      <c r="H18">
        <f t="shared" si="0"/>
        <v>13044.369957446806</v>
      </c>
      <c r="I18">
        <f t="shared" si="1"/>
        <v>312.80999999999995</v>
      </c>
      <c r="J18">
        <f t="shared" si="2"/>
        <v>1796.0303477280636</v>
      </c>
      <c r="K18">
        <f t="shared" si="3"/>
        <v>2565.7576396115196</v>
      </c>
      <c r="L18">
        <f t="shared" si="4"/>
        <v>0.19669463898842984</v>
      </c>
      <c r="M18">
        <f t="shared" si="5"/>
        <v>-0.70620747683445562</v>
      </c>
      <c r="N18" s="4"/>
    </row>
    <row r="19" spans="1:14" x14ac:dyDescent="0.25">
      <c r="A19" t="s">
        <v>4</v>
      </c>
      <c r="B19">
        <v>7</v>
      </c>
      <c r="C19">
        <v>1</v>
      </c>
      <c r="D19">
        <v>1</v>
      </c>
      <c r="E19" s="3">
        <v>0.87083717821276596</v>
      </c>
      <c r="F19" s="2">
        <v>1186.7395999999999</v>
      </c>
      <c r="G19" s="2">
        <v>35.021999999999998</v>
      </c>
      <c r="H19">
        <f t="shared" si="0"/>
        <v>14392.373872340426</v>
      </c>
      <c r="I19">
        <f t="shared" si="1"/>
        <v>350.21999999999997</v>
      </c>
      <c r="J19">
        <f t="shared" si="2"/>
        <v>2010.8236577517423</v>
      </c>
      <c r="K19">
        <f t="shared" si="3"/>
        <v>2872.6052253596322</v>
      </c>
      <c r="L19">
        <f t="shared" si="4"/>
        <v>0.19959217644284982</v>
      </c>
      <c r="M19">
        <f t="shared" si="5"/>
        <v>-0.69985648606613204</v>
      </c>
      <c r="N19" s="4"/>
    </row>
    <row r="20" spans="1:14" x14ac:dyDescent="0.25">
      <c r="A20" t="s">
        <v>4</v>
      </c>
      <c r="B20">
        <v>7</v>
      </c>
      <c r="C20">
        <v>1</v>
      </c>
      <c r="D20">
        <v>2</v>
      </c>
      <c r="E20" s="3">
        <v>0.87083717821276596</v>
      </c>
      <c r="F20" s="2">
        <v>1220.5826</v>
      </c>
      <c r="G20" s="2">
        <v>29.2394</v>
      </c>
      <c r="H20">
        <f t="shared" si="0"/>
        <v>14802.810255319147</v>
      </c>
      <c r="I20">
        <f t="shared" si="1"/>
        <v>292.39400000000001</v>
      </c>
      <c r="J20">
        <f t="shared" si="2"/>
        <v>1678.8098126453742</v>
      </c>
      <c r="K20">
        <f t="shared" si="3"/>
        <v>2398.2997323505347</v>
      </c>
      <c r="L20">
        <f t="shared" si="4"/>
        <v>0.16201651517412005</v>
      </c>
      <c r="M20">
        <f t="shared" si="5"/>
        <v>-0.79044071333753352</v>
      </c>
      <c r="N20" s="4"/>
    </row>
    <row r="21" spans="1:14" x14ac:dyDescent="0.25">
      <c r="A21" t="s">
        <v>4</v>
      </c>
      <c r="B21">
        <v>7</v>
      </c>
      <c r="C21">
        <v>2</v>
      </c>
      <c r="D21">
        <v>1</v>
      </c>
      <c r="E21" s="3">
        <v>0.87083717821276596</v>
      </c>
      <c r="F21" s="2">
        <v>1094.0672</v>
      </c>
      <c r="G21" s="2">
        <v>30.863399999999999</v>
      </c>
      <c r="H21">
        <f t="shared" si="0"/>
        <v>13268.474553191487</v>
      </c>
      <c r="I21">
        <f t="shared" si="1"/>
        <v>308.63399999999996</v>
      </c>
      <c r="J21">
        <f t="shared" si="2"/>
        <v>1772.0534200975135</v>
      </c>
      <c r="K21">
        <f t="shared" si="3"/>
        <v>2531.5048858535906</v>
      </c>
      <c r="L21">
        <f t="shared" si="4"/>
        <v>0.19079095156757744</v>
      </c>
      <c r="M21">
        <f t="shared" si="5"/>
        <v>-0.71944222594981633</v>
      </c>
      <c r="N21" s="4"/>
    </row>
    <row r="22" spans="1:14" x14ac:dyDescent="0.25">
      <c r="A22" t="s">
        <v>4</v>
      </c>
      <c r="B22">
        <v>7</v>
      </c>
      <c r="C22">
        <v>2</v>
      </c>
      <c r="D22">
        <v>2</v>
      </c>
      <c r="E22" s="3">
        <v>0.87083717821276596</v>
      </c>
      <c r="F22" s="2">
        <v>1065.5891999999999</v>
      </c>
      <c r="G22" s="2">
        <v>34.546399999999998</v>
      </c>
      <c r="H22">
        <f t="shared" si="0"/>
        <v>12923.103063829785</v>
      </c>
      <c r="I22">
        <f t="shared" si="1"/>
        <v>345.46399999999994</v>
      </c>
      <c r="J22">
        <f t="shared" si="2"/>
        <v>1983.5166012836155</v>
      </c>
      <c r="K22">
        <f t="shared" si="3"/>
        <v>2833.5951446908794</v>
      </c>
      <c r="L22">
        <f t="shared" si="4"/>
        <v>0.21926584742806643</v>
      </c>
      <c r="M22">
        <f t="shared" si="5"/>
        <v>-0.6590290082157817</v>
      </c>
      <c r="N22" s="4"/>
    </row>
    <row r="23" spans="1:14" x14ac:dyDescent="0.25">
      <c r="A23" t="s">
        <v>4</v>
      </c>
      <c r="B23">
        <v>8</v>
      </c>
      <c r="C23">
        <v>3</v>
      </c>
      <c r="D23">
        <v>1</v>
      </c>
      <c r="E23" s="3">
        <v>0.87083717821276596</v>
      </c>
      <c r="F23" s="2">
        <v>830.24259999999992</v>
      </c>
      <c r="G23" s="2">
        <v>32.313400000000001</v>
      </c>
      <c r="H23">
        <f t="shared" si="0"/>
        <v>10068.899617021276</v>
      </c>
      <c r="I23">
        <f t="shared" si="1"/>
        <v>323.13400000000001</v>
      </c>
      <c r="J23">
        <f t="shared" si="2"/>
        <v>1855.306641036924</v>
      </c>
      <c r="K23">
        <f t="shared" si="3"/>
        <v>2650.4380586241773</v>
      </c>
      <c r="L23">
        <f t="shared" si="4"/>
        <v>0.26323016014020678</v>
      </c>
      <c r="M23">
        <f t="shared" si="5"/>
        <v>-0.57966435201838062</v>
      </c>
      <c r="N23" s="4"/>
    </row>
    <row r="24" spans="1:14" x14ac:dyDescent="0.25">
      <c r="A24" t="s">
        <v>4</v>
      </c>
      <c r="B24">
        <v>8</v>
      </c>
      <c r="C24">
        <v>3</v>
      </c>
      <c r="D24">
        <v>2</v>
      </c>
      <c r="E24" s="3">
        <v>0.87083717821276596</v>
      </c>
      <c r="F24" s="2">
        <v>892.82459999999992</v>
      </c>
      <c r="G24" s="2">
        <v>28.311399999999999</v>
      </c>
      <c r="H24">
        <f t="shared" si="0"/>
        <v>10827.872808510638</v>
      </c>
      <c r="I24">
        <f t="shared" si="1"/>
        <v>283.11399999999998</v>
      </c>
      <c r="J24">
        <f t="shared" si="2"/>
        <v>1625.5277512441517</v>
      </c>
      <c r="K24">
        <f t="shared" si="3"/>
        <v>2322.1825017773594</v>
      </c>
      <c r="L24">
        <f t="shared" si="4"/>
        <v>0.21446340780362133</v>
      </c>
      <c r="M24">
        <f t="shared" si="5"/>
        <v>-0.66864679739364408</v>
      </c>
      <c r="N24" s="4"/>
    </row>
    <row r="25" spans="1:14" x14ac:dyDescent="0.25">
      <c r="A25" t="s">
        <v>4</v>
      </c>
      <c r="B25">
        <v>8</v>
      </c>
      <c r="C25">
        <v>1</v>
      </c>
      <c r="D25">
        <v>1</v>
      </c>
      <c r="E25" s="3">
        <v>0.87083717821276596</v>
      </c>
      <c r="F25" s="2">
        <v>937.03219999999999</v>
      </c>
      <c r="G25" s="2">
        <v>34.598599999999998</v>
      </c>
      <c r="H25">
        <f t="shared" si="0"/>
        <v>11364.007531914895</v>
      </c>
      <c r="I25">
        <f t="shared" si="1"/>
        <v>345.98599999999993</v>
      </c>
      <c r="J25">
        <f t="shared" si="2"/>
        <v>1986.5137172374341</v>
      </c>
      <c r="K25">
        <f t="shared" si="3"/>
        <v>2837.8767389106201</v>
      </c>
      <c r="L25">
        <f t="shared" si="4"/>
        <v>0.24972499630439993</v>
      </c>
      <c r="M25">
        <f t="shared" si="5"/>
        <v>-0.60253798462604313</v>
      </c>
      <c r="N25" s="4"/>
    </row>
    <row r="26" spans="1:14" x14ac:dyDescent="0.25">
      <c r="A26" t="s">
        <v>4</v>
      </c>
      <c r="B26">
        <v>8</v>
      </c>
      <c r="C26">
        <v>1</v>
      </c>
      <c r="D26">
        <v>2</v>
      </c>
      <c r="E26" s="3">
        <v>0.87083717821276596</v>
      </c>
      <c r="F26" s="2">
        <v>1007.9662</v>
      </c>
      <c r="G26" s="2">
        <v>29.610599999999998</v>
      </c>
      <c r="H26">
        <f t="shared" si="0"/>
        <v>12224.270936170211</v>
      </c>
      <c r="I26">
        <f t="shared" si="1"/>
        <v>296.10599999999994</v>
      </c>
      <c r="J26">
        <f t="shared" si="2"/>
        <v>1700.1226372058629</v>
      </c>
      <c r="K26">
        <f t="shared" si="3"/>
        <v>2428.7466245798041</v>
      </c>
      <c r="L26">
        <f t="shared" si="4"/>
        <v>0.19868232938075861</v>
      </c>
      <c r="M26">
        <f t="shared" si="5"/>
        <v>-0.70184075691478787</v>
      </c>
      <c r="N26" s="4"/>
    </row>
    <row r="27" spans="1:14" x14ac:dyDescent="0.25">
      <c r="A27" t="s">
        <v>4</v>
      </c>
      <c r="B27">
        <v>8</v>
      </c>
      <c r="C27">
        <v>2</v>
      </c>
      <c r="D27">
        <v>1</v>
      </c>
      <c r="E27" s="3">
        <v>0.87083717821276596</v>
      </c>
      <c r="F27" s="2">
        <v>1057.1096</v>
      </c>
      <c r="G27" s="2">
        <v>35.323599999999999</v>
      </c>
      <c r="H27">
        <f t="shared" si="0"/>
        <v>12820.265361702126</v>
      </c>
      <c r="I27">
        <f t="shared" si="1"/>
        <v>353.23599999999999</v>
      </c>
      <c r="J27">
        <f t="shared" si="2"/>
        <v>2028.1403277071395</v>
      </c>
      <c r="K27">
        <f t="shared" si="3"/>
        <v>2897.3433252959139</v>
      </c>
      <c r="L27">
        <f t="shared" si="4"/>
        <v>0.22599714152182246</v>
      </c>
      <c r="M27">
        <f t="shared" si="5"/>
        <v>-0.64589705390193553</v>
      </c>
      <c r="N27" s="4"/>
    </row>
    <row r="28" spans="1:14" x14ac:dyDescent="0.25">
      <c r="A28" t="s">
        <v>4</v>
      </c>
      <c r="B28">
        <v>8</v>
      </c>
      <c r="C28">
        <v>2</v>
      </c>
      <c r="D28">
        <v>2</v>
      </c>
      <c r="E28" s="3">
        <v>0.87083717821276596</v>
      </c>
      <c r="F28" s="2">
        <v>1096.7061999999999</v>
      </c>
      <c r="G28" s="2">
        <v>30.4922</v>
      </c>
      <c r="H28">
        <f t="shared" si="0"/>
        <v>13300.479446808509</v>
      </c>
      <c r="I28">
        <f t="shared" si="1"/>
        <v>304.92199999999997</v>
      </c>
      <c r="J28">
        <f t="shared" si="2"/>
        <v>1750.7405955370245</v>
      </c>
      <c r="K28">
        <f t="shared" si="3"/>
        <v>2501.0579936243207</v>
      </c>
      <c r="L28">
        <f t="shared" si="4"/>
        <v>0.18804269452289987</v>
      </c>
      <c r="M28">
        <f t="shared" si="5"/>
        <v>-0.72574353429700278</v>
      </c>
      <c r="N28" s="4"/>
    </row>
    <row r="29" spans="1:14" x14ac:dyDescent="0.25">
      <c r="A29" t="s">
        <v>7</v>
      </c>
      <c r="B29">
        <v>1</v>
      </c>
      <c r="C29">
        <v>1</v>
      </c>
      <c r="D29">
        <v>1</v>
      </c>
      <c r="E29">
        <v>0.87758619373461699</v>
      </c>
      <c r="F29" s="2">
        <v>171.54</v>
      </c>
      <c r="G29" s="2">
        <v>435.57081209415628</v>
      </c>
      <c r="H29">
        <f t="shared" ref="H29:H30" si="6">F31/0.1*5.7/4.7</f>
        <v>2080.3787234042552</v>
      </c>
      <c r="I29">
        <f t="shared" ref="I29:I30" si="7">G29/0.1</f>
        <v>4355.7081209415628</v>
      </c>
      <c r="J29">
        <f t="shared" ref="J29:J30" si="8">I29*5/E31</f>
        <v>24816.412063216285</v>
      </c>
      <c r="K29">
        <f t="shared" ref="K29:K30" si="9">J29/0.7</f>
        <v>35452.017233166123</v>
      </c>
      <c r="L29">
        <f t="shared" ref="L29:L30" si="10">K29/H29</f>
        <v>17.041136228865938</v>
      </c>
      <c r="M29">
        <f t="shared" ref="M29:M30" si="11">LOG(L29,10)</f>
        <v>1.231498548263749</v>
      </c>
    </row>
    <row r="30" spans="1:14" x14ac:dyDescent="0.25">
      <c r="A30" t="s">
        <v>7</v>
      </c>
      <c r="B30">
        <v>1</v>
      </c>
      <c r="C30">
        <v>1</v>
      </c>
      <c r="D30">
        <v>2</v>
      </c>
      <c r="E30">
        <v>0.87758619373461699</v>
      </c>
      <c r="F30" s="2">
        <v>171.54</v>
      </c>
      <c r="G30" s="2">
        <v>434.42119850195286</v>
      </c>
      <c r="H30">
        <f t="shared" si="6"/>
        <v>2080.3787234042552</v>
      </c>
      <c r="I30">
        <f t="shared" si="7"/>
        <v>4344.2119850195286</v>
      </c>
      <c r="J30">
        <f t="shared" si="8"/>
        <v>24750.913448925698</v>
      </c>
      <c r="K30">
        <f t="shared" si="9"/>
        <v>35358.447784179567</v>
      </c>
      <c r="L30">
        <f t="shared" si="10"/>
        <v>16.996159106222883</v>
      </c>
      <c r="M30">
        <f t="shared" si="11"/>
        <v>1.2303507879994491</v>
      </c>
    </row>
    <row r="31" spans="1:14" x14ac:dyDescent="0.25">
      <c r="A31" t="s">
        <v>7</v>
      </c>
      <c r="B31">
        <v>1</v>
      </c>
      <c r="C31">
        <v>2</v>
      </c>
      <c r="D31">
        <v>1</v>
      </c>
      <c r="E31">
        <v>0.87758619373461699</v>
      </c>
      <c r="F31" s="2">
        <v>171.54</v>
      </c>
      <c r="G31" s="2">
        <v>568.4543418944628</v>
      </c>
      <c r="H31">
        <f t="shared" si="0"/>
        <v>2080.3787234042552</v>
      </c>
      <c r="I31">
        <f t="shared" si="1"/>
        <v>5684.5434189446278</v>
      </c>
      <c r="J31">
        <f t="shared" si="2"/>
        <v>32387.37949348164</v>
      </c>
      <c r="K31">
        <f t="shared" si="3"/>
        <v>46267.68499068806</v>
      </c>
      <c r="L31">
        <f t="shared" si="4"/>
        <v>22.240029889835309</v>
      </c>
      <c r="M31">
        <f t="shared" si="5"/>
        <v>1.3471353665872596</v>
      </c>
    </row>
    <row r="32" spans="1:14" x14ac:dyDescent="0.25">
      <c r="A32" t="s">
        <v>7</v>
      </c>
      <c r="B32">
        <v>1</v>
      </c>
      <c r="C32">
        <v>2</v>
      </c>
      <c r="D32">
        <v>2</v>
      </c>
      <c r="E32">
        <v>0.87758619373461699</v>
      </c>
      <c r="F32" s="2">
        <v>171.54</v>
      </c>
      <c r="G32" s="2">
        <v>572.39521338664838</v>
      </c>
      <c r="H32">
        <f t="shared" si="0"/>
        <v>2080.3787234042552</v>
      </c>
      <c r="I32">
        <f t="shared" si="1"/>
        <v>5723.9521338664836</v>
      </c>
      <c r="J32">
        <f t="shared" si="2"/>
        <v>32611.908520961835</v>
      </c>
      <c r="K32">
        <f t="shared" si="3"/>
        <v>46588.440744231193</v>
      </c>
      <c r="L32">
        <f t="shared" si="4"/>
        <v>22.39421131359947</v>
      </c>
      <c r="M32">
        <f t="shared" si="5"/>
        <v>1.3501357719299292</v>
      </c>
    </row>
    <row r="33" spans="1:13" x14ac:dyDescent="0.25">
      <c r="A33" t="s">
        <v>7</v>
      </c>
      <c r="B33">
        <v>1</v>
      </c>
      <c r="C33">
        <v>3</v>
      </c>
      <c r="D33">
        <v>1</v>
      </c>
      <c r="E33">
        <v>0.87758619373461699</v>
      </c>
      <c r="F33" s="2">
        <v>171.54</v>
      </c>
      <c r="G33" s="2">
        <v>546.68902224780845</v>
      </c>
      <c r="H33">
        <f t="shared" si="0"/>
        <v>2080.3787234042552</v>
      </c>
      <c r="I33">
        <f t="shared" si="1"/>
        <v>5466.8902224780841</v>
      </c>
      <c r="J33">
        <f t="shared" si="2"/>
        <v>31147.31214727426</v>
      </c>
      <c r="K33">
        <f t="shared" si="3"/>
        <v>44496.160210391805</v>
      </c>
      <c r="L33">
        <f t="shared" si="4"/>
        <v>21.388490331020076</v>
      </c>
      <c r="M33">
        <f t="shared" si="5"/>
        <v>1.3301801317409732</v>
      </c>
    </row>
    <row r="34" spans="1:13" x14ac:dyDescent="0.25">
      <c r="A34" t="s">
        <v>7</v>
      </c>
      <c r="B34">
        <v>1</v>
      </c>
      <c r="C34">
        <v>3</v>
      </c>
      <c r="D34">
        <v>2</v>
      </c>
      <c r="E34">
        <v>0.87758619373461699</v>
      </c>
      <c r="F34" s="2">
        <v>171.54</v>
      </c>
      <c r="G34" s="2">
        <v>552.59372627962114</v>
      </c>
      <c r="H34">
        <f t="shared" si="0"/>
        <v>2080.3787234042552</v>
      </c>
      <c r="I34">
        <f t="shared" si="1"/>
        <v>5525.9372627962111</v>
      </c>
      <c r="J34">
        <f t="shared" si="2"/>
        <v>31483.72947436808</v>
      </c>
      <c r="K34">
        <f t="shared" si="3"/>
        <v>44976.756391954405</v>
      </c>
      <c r="L34">
        <f t="shared" si="4"/>
        <v>21.619504124881693</v>
      </c>
      <c r="M34">
        <f t="shared" si="5"/>
        <v>1.3348457285489599</v>
      </c>
    </row>
    <row r="35" spans="1:13" x14ac:dyDescent="0.25">
      <c r="A35" t="s">
        <v>7</v>
      </c>
      <c r="B35">
        <v>2</v>
      </c>
      <c r="C35">
        <v>1</v>
      </c>
      <c r="D35">
        <v>1</v>
      </c>
      <c r="E35">
        <v>0.87758619373461699</v>
      </c>
      <c r="F35" s="2">
        <v>171.54</v>
      </c>
      <c r="G35" s="2">
        <v>364.92380902799084</v>
      </c>
      <c r="H35">
        <f t="shared" si="0"/>
        <v>2080.3787234042552</v>
      </c>
      <c r="I35">
        <f t="shared" si="1"/>
        <v>3649.2380902799082</v>
      </c>
      <c r="J35">
        <f t="shared" si="2"/>
        <v>20791.337171966959</v>
      </c>
      <c r="K35">
        <f t="shared" si="3"/>
        <v>29701.910245667088</v>
      </c>
      <c r="L35">
        <f t="shared" si="4"/>
        <v>14.277164975550209</v>
      </c>
      <c r="M35">
        <f t="shared" si="5"/>
        <v>1.1546419779086383</v>
      </c>
    </row>
    <row r="36" spans="1:13" x14ac:dyDescent="0.25">
      <c r="A36" t="s">
        <v>7</v>
      </c>
      <c r="B36">
        <v>2</v>
      </c>
      <c r="C36">
        <v>1</v>
      </c>
      <c r="D36">
        <v>2</v>
      </c>
      <c r="E36">
        <v>0.87758619373461699</v>
      </c>
      <c r="F36" s="2">
        <v>171.63287448087766</v>
      </c>
      <c r="G36" s="2">
        <v>392.48848914069379</v>
      </c>
      <c r="H36">
        <f t="shared" si="0"/>
        <v>2081.5050734914948</v>
      </c>
      <c r="I36">
        <f t="shared" si="1"/>
        <v>3924.8848914069376</v>
      </c>
      <c r="J36">
        <f t="shared" si="2"/>
        <v>22361.819952433227</v>
      </c>
      <c r="K36">
        <f t="shared" si="3"/>
        <v>31945.457074904611</v>
      </c>
      <c r="L36">
        <f t="shared" si="4"/>
        <v>15.347287634192327</v>
      </c>
      <c r="M36">
        <f t="shared" si="5"/>
        <v>1.1860316326086784</v>
      </c>
    </row>
    <row r="37" spans="1:13" x14ac:dyDescent="0.25">
      <c r="A37" t="s">
        <v>7</v>
      </c>
      <c r="B37">
        <v>2</v>
      </c>
      <c r="C37">
        <v>2</v>
      </c>
      <c r="D37">
        <v>1</v>
      </c>
      <c r="E37">
        <v>0.87758619373461699</v>
      </c>
      <c r="F37" s="2">
        <v>171.68036417166135</v>
      </c>
      <c r="G37" s="2">
        <v>284.71585283874504</v>
      </c>
      <c r="H37">
        <f t="shared" si="0"/>
        <v>2082.0810122946159</v>
      </c>
      <c r="I37">
        <f t="shared" si="1"/>
        <v>2847.1585283874501</v>
      </c>
      <c r="J37">
        <f t="shared" si="2"/>
        <v>16221.532133904751</v>
      </c>
      <c r="K37">
        <f t="shared" si="3"/>
        <v>23173.617334149647</v>
      </c>
      <c r="L37">
        <f t="shared" si="4"/>
        <v>11.130026736380691</v>
      </c>
      <c r="M37">
        <f t="shared" si="5"/>
        <v>1.0464962075915505</v>
      </c>
    </row>
    <row r="38" spans="1:13" x14ac:dyDescent="0.25">
      <c r="A38" t="s">
        <v>7</v>
      </c>
      <c r="B38">
        <v>2</v>
      </c>
      <c r="C38">
        <v>2</v>
      </c>
      <c r="D38">
        <v>2</v>
      </c>
      <c r="E38">
        <v>0.87758619373461699</v>
      </c>
      <c r="F38" s="2">
        <v>171.54</v>
      </c>
      <c r="G38" s="2">
        <v>303.13170364462292</v>
      </c>
      <c r="H38">
        <f t="shared" si="0"/>
        <v>2080.3787234042552</v>
      </c>
      <c r="I38">
        <f t="shared" si="1"/>
        <v>3031.3170364462289</v>
      </c>
      <c r="J38">
        <f t="shared" si="2"/>
        <v>17270.765299681221</v>
      </c>
      <c r="K38">
        <f t="shared" si="3"/>
        <v>24672.521856687461</v>
      </c>
      <c r="L38">
        <f t="shared" si="4"/>
        <v>11.85962996983273</v>
      </c>
      <c r="M38">
        <f t="shared" si="5"/>
        <v>1.0740711388961377</v>
      </c>
    </row>
    <row r="39" spans="1:13" x14ac:dyDescent="0.25">
      <c r="A39" t="s">
        <v>7</v>
      </c>
      <c r="B39">
        <v>2</v>
      </c>
      <c r="C39">
        <v>3</v>
      </c>
      <c r="D39">
        <v>1</v>
      </c>
      <c r="E39">
        <v>0.87758619373461699</v>
      </c>
      <c r="F39" s="2">
        <v>171.8525926994385</v>
      </c>
      <c r="G39" s="2">
        <v>433.5570306523133</v>
      </c>
      <c r="H39">
        <f t="shared" si="0"/>
        <v>2084.1697412485091</v>
      </c>
      <c r="I39">
        <f t="shared" si="1"/>
        <v>4335.5703065231328</v>
      </c>
      <c r="J39">
        <f t="shared" si="2"/>
        <v>24701.677951842379</v>
      </c>
      <c r="K39">
        <f t="shared" si="3"/>
        <v>35288.111359774826</v>
      </c>
      <c r="L39">
        <f t="shared" si="4"/>
        <v>16.931495866855691</v>
      </c>
      <c r="M39">
        <f t="shared" si="5"/>
        <v>1.228695328931303</v>
      </c>
    </row>
    <row r="40" spans="1:13" x14ac:dyDescent="0.25">
      <c r="A40" t="s">
        <v>7</v>
      </c>
      <c r="B40">
        <v>2</v>
      </c>
      <c r="C40">
        <v>3</v>
      </c>
      <c r="D40">
        <v>2</v>
      </c>
      <c r="E40">
        <v>0.87758619373461699</v>
      </c>
      <c r="F40" s="2">
        <v>173.48033628471683</v>
      </c>
      <c r="G40" s="2">
        <v>352.60098701937875</v>
      </c>
      <c r="H40">
        <f t="shared" si="0"/>
        <v>2103.9104613252889</v>
      </c>
      <c r="I40">
        <f t="shared" si="1"/>
        <v>3526.0098701937873</v>
      </c>
      <c r="J40">
        <f t="shared" si="2"/>
        <v>20089.251035209749</v>
      </c>
      <c r="K40">
        <f t="shared" si="3"/>
        <v>28698.930050299645</v>
      </c>
      <c r="L40">
        <f t="shared" si="4"/>
        <v>13.640756380963904</v>
      </c>
      <c r="M40">
        <f t="shared" si="5"/>
        <v>1.1348384526497282</v>
      </c>
    </row>
    <row r="41" spans="1:13" x14ac:dyDescent="0.25">
      <c r="A41" t="s">
        <v>7</v>
      </c>
      <c r="B41">
        <v>5.9</v>
      </c>
      <c r="C41">
        <v>1</v>
      </c>
      <c r="D41">
        <v>1</v>
      </c>
      <c r="E41">
        <v>0.87758619373461699</v>
      </c>
      <c r="F41" s="2">
        <v>516.42992032474649</v>
      </c>
      <c r="G41" s="2">
        <v>329.48586340762643</v>
      </c>
      <c r="H41">
        <f t="shared" si="0"/>
        <v>6263.0862677682017</v>
      </c>
      <c r="I41">
        <f t="shared" si="1"/>
        <v>3294.858634076264</v>
      </c>
      <c r="J41">
        <f t="shared" si="2"/>
        <v>18772.279336202915</v>
      </c>
      <c r="K41">
        <f t="shared" si="3"/>
        <v>26817.541908861309</v>
      </c>
      <c r="L41">
        <f t="shared" si="4"/>
        <v>4.2818413737764969</v>
      </c>
      <c r="M41">
        <f t="shared" si="5"/>
        <v>0.63163057426864722</v>
      </c>
    </row>
    <row r="42" spans="1:13" x14ac:dyDescent="0.25">
      <c r="A42" t="s">
        <v>7</v>
      </c>
      <c r="B42">
        <v>5.9</v>
      </c>
      <c r="C42">
        <v>1</v>
      </c>
      <c r="D42">
        <v>2</v>
      </c>
      <c r="E42">
        <v>0.87758619373461699</v>
      </c>
      <c r="F42" s="2">
        <v>561.70481970299977</v>
      </c>
      <c r="G42" s="2">
        <v>341.54011653703333</v>
      </c>
      <c r="H42">
        <f t="shared" si="0"/>
        <v>6812.1648346959537</v>
      </c>
      <c r="I42">
        <f t="shared" si="1"/>
        <v>3415.4011653703333</v>
      </c>
      <c r="J42">
        <f t="shared" si="2"/>
        <v>19459.063905938987</v>
      </c>
      <c r="K42">
        <f t="shared" si="3"/>
        <v>27798.662722769983</v>
      </c>
      <c r="L42">
        <f t="shared" si="4"/>
        <v>4.0807384139010949</v>
      </c>
      <c r="M42">
        <f t="shared" si="5"/>
        <v>0.61073875624339524</v>
      </c>
    </row>
    <row r="43" spans="1:13" x14ac:dyDescent="0.25">
      <c r="A43" t="s">
        <v>7</v>
      </c>
      <c r="B43">
        <v>5.9</v>
      </c>
      <c r="C43">
        <v>2</v>
      </c>
      <c r="D43">
        <v>1</v>
      </c>
      <c r="E43">
        <v>0.87758619373461699</v>
      </c>
      <c r="F43" s="2">
        <v>420.33707934519663</v>
      </c>
      <c r="G43" s="2">
        <v>289.25606787265951</v>
      </c>
      <c r="H43">
        <f t="shared" si="0"/>
        <v>5097.7050048247247</v>
      </c>
      <c r="I43">
        <f t="shared" si="1"/>
        <v>2892.5606787265951</v>
      </c>
      <c r="J43">
        <f t="shared" si="2"/>
        <v>16480.208436376728</v>
      </c>
      <c r="K43">
        <f t="shared" si="3"/>
        <v>23543.154909109613</v>
      </c>
      <c r="L43">
        <f t="shared" si="4"/>
        <v>4.618383152188521</v>
      </c>
      <c r="M43">
        <f t="shared" si="5"/>
        <v>0.66448996019192064</v>
      </c>
    </row>
    <row r="44" spans="1:13" x14ac:dyDescent="0.25">
      <c r="A44" t="s">
        <v>7</v>
      </c>
      <c r="B44">
        <v>5.9</v>
      </c>
      <c r="C44">
        <v>2</v>
      </c>
      <c r="D44">
        <v>2</v>
      </c>
      <c r="E44">
        <v>0.87758619373461699</v>
      </c>
      <c r="F44" s="2">
        <v>371.07918044916084</v>
      </c>
      <c r="G44" s="2">
        <v>264.96661001237925</v>
      </c>
      <c r="H44">
        <f t="shared" si="0"/>
        <v>4500.3219756600356</v>
      </c>
      <c r="I44">
        <f t="shared" si="1"/>
        <v>2649.6661001237921</v>
      </c>
      <c r="J44">
        <f t="shared" si="2"/>
        <v>15096.329677020043</v>
      </c>
      <c r="K44">
        <f t="shared" si="3"/>
        <v>21566.185252885778</v>
      </c>
      <c r="L44">
        <f t="shared" si="4"/>
        <v>4.7921427332369468</v>
      </c>
      <c r="M44">
        <f t="shared" si="5"/>
        <v>0.68052974496848895</v>
      </c>
    </row>
    <row r="45" spans="1:13" x14ac:dyDescent="0.25">
      <c r="A45" t="s">
        <v>7</v>
      </c>
      <c r="B45">
        <v>5.9</v>
      </c>
      <c r="C45">
        <v>3</v>
      </c>
      <c r="D45">
        <v>1</v>
      </c>
      <c r="E45">
        <v>0.87758619373461699</v>
      </c>
      <c r="F45" s="2">
        <v>455.60418496674799</v>
      </c>
      <c r="G45" s="2">
        <v>343.59023925220322</v>
      </c>
      <c r="H45">
        <f t="shared" si="0"/>
        <v>5525.4124559797092</v>
      </c>
      <c r="I45">
        <f t="shared" si="1"/>
        <v>3435.9023925220322</v>
      </c>
      <c r="J45">
        <f t="shared" si="2"/>
        <v>19575.868541757467</v>
      </c>
      <c r="K45">
        <f t="shared" si="3"/>
        <v>27965.526488224954</v>
      </c>
      <c r="L45">
        <f t="shared" si="4"/>
        <v>5.0612559172772915</v>
      </c>
      <c r="M45">
        <f t="shared" si="5"/>
        <v>0.70425829752443192</v>
      </c>
    </row>
    <row r="46" spans="1:13" x14ac:dyDescent="0.25">
      <c r="A46" t="s">
        <v>7</v>
      </c>
      <c r="B46">
        <v>5.9</v>
      </c>
      <c r="C46">
        <v>3</v>
      </c>
      <c r="D46">
        <v>2</v>
      </c>
      <c r="E46">
        <v>0.87758619373461699</v>
      </c>
      <c r="F46" s="2">
        <v>457.89748919837666</v>
      </c>
      <c r="G46" s="2">
        <v>342.84306083153103</v>
      </c>
      <c r="H46">
        <f t="shared" si="0"/>
        <v>5553.2248690015895</v>
      </c>
      <c r="I46">
        <f t="shared" si="1"/>
        <v>3428.4306083153101</v>
      </c>
      <c r="J46">
        <f t="shared" si="2"/>
        <v>19533.298454283064</v>
      </c>
      <c r="K46">
        <f t="shared" si="3"/>
        <v>27904.712077547236</v>
      </c>
      <c r="L46">
        <f t="shared" si="4"/>
        <v>5.0249562615972732</v>
      </c>
      <c r="M46">
        <f t="shared" si="5"/>
        <v>0.70113228590752719</v>
      </c>
    </row>
    <row r="47" spans="1:13" x14ac:dyDescent="0.25">
      <c r="A47" t="s">
        <v>7</v>
      </c>
      <c r="B47">
        <v>7</v>
      </c>
      <c r="C47">
        <v>1</v>
      </c>
      <c r="D47">
        <v>1</v>
      </c>
      <c r="E47">
        <v>0.87758619373461699</v>
      </c>
      <c r="F47" s="2">
        <v>936.60907976243675</v>
      </c>
      <c r="G47" s="2">
        <v>187.7094484115097</v>
      </c>
      <c r="H47">
        <f t="shared" si="0"/>
        <v>11358.876073714659</v>
      </c>
      <c r="I47">
        <f t="shared" si="1"/>
        <v>1877.094484115097</v>
      </c>
      <c r="J47">
        <f t="shared" si="2"/>
        <v>10694.644568911326</v>
      </c>
      <c r="K47">
        <f t="shared" si="3"/>
        <v>15278.063669873323</v>
      </c>
      <c r="L47">
        <f t="shared" si="4"/>
        <v>1.3450330447065952</v>
      </c>
      <c r="M47">
        <f t="shared" si="5"/>
        <v>0.12873295419525949</v>
      </c>
    </row>
    <row r="48" spans="1:13" x14ac:dyDescent="0.25">
      <c r="A48" t="s">
        <v>7</v>
      </c>
      <c r="B48">
        <v>7</v>
      </c>
      <c r="C48">
        <v>1</v>
      </c>
      <c r="D48">
        <v>2</v>
      </c>
      <c r="E48">
        <v>0.87758619373461699</v>
      </c>
      <c r="F48" s="2">
        <v>889.42755900461498</v>
      </c>
      <c r="G48" s="2">
        <v>193.46947032680666</v>
      </c>
      <c r="H48">
        <f t="shared" si="0"/>
        <v>10786.674651758096</v>
      </c>
      <c r="I48">
        <f t="shared" si="1"/>
        <v>1934.6947032680664</v>
      </c>
      <c r="J48">
        <f t="shared" si="2"/>
        <v>11022.818710461162</v>
      </c>
      <c r="K48">
        <f t="shared" si="3"/>
        <v>15746.883872087375</v>
      </c>
      <c r="L48">
        <f t="shared" si="4"/>
        <v>1.4598460026344473</v>
      </c>
      <c r="M48">
        <f t="shared" si="5"/>
        <v>0.16430704500805446</v>
      </c>
    </row>
    <row r="49" spans="1:13" x14ac:dyDescent="0.25">
      <c r="A49" t="s">
        <v>7</v>
      </c>
      <c r="B49">
        <v>7</v>
      </c>
      <c r="C49">
        <v>2</v>
      </c>
      <c r="D49">
        <v>1</v>
      </c>
      <c r="E49">
        <v>0.87758619373461699</v>
      </c>
      <c r="F49" s="2">
        <v>718.19281277119194</v>
      </c>
      <c r="G49" s="2">
        <v>173.85940869860539</v>
      </c>
      <c r="H49">
        <f t="shared" si="0"/>
        <v>8709.997942118709</v>
      </c>
      <c r="I49">
        <f t="shared" si="1"/>
        <v>1738.5940869860538</v>
      </c>
      <c r="J49">
        <f t="shared" si="2"/>
        <v>9905.5460272646815</v>
      </c>
      <c r="K49">
        <f t="shared" si="3"/>
        <v>14150.780038949546</v>
      </c>
      <c r="L49">
        <f t="shared" si="4"/>
        <v>1.6246594009535857</v>
      </c>
      <c r="M49">
        <f t="shared" si="5"/>
        <v>0.21076232790531266</v>
      </c>
    </row>
    <row r="50" spans="1:13" x14ac:dyDescent="0.25">
      <c r="A50" t="s">
        <v>7</v>
      </c>
      <c r="B50">
        <v>7</v>
      </c>
      <c r="C50">
        <v>2</v>
      </c>
      <c r="D50">
        <v>2</v>
      </c>
      <c r="E50">
        <v>0.87758619373461699</v>
      </c>
      <c r="F50" s="2">
        <v>720.23427373953655</v>
      </c>
      <c r="G50" s="2">
        <v>176.07261551024777</v>
      </c>
      <c r="H50">
        <f t="shared" si="0"/>
        <v>8734.7560857773587</v>
      </c>
      <c r="I50">
        <f t="shared" si="1"/>
        <v>1760.7261551024776</v>
      </c>
      <c r="J50">
        <f t="shared" si="2"/>
        <v>10031.642291508766</v>
      </c>
      <c r="K50">
        <f t="shared" si="3"/>
        <v>14330.917559298237</v>
      </c>
      <c r="L50">
        <f t="shared" si="4"/>
        <v>1.6406774749707098</v>
      </c>
      <c r="M50">
        <f t="shared" si="5"/>
        <v>0.21502321566175556</v>
      </c>
    </row>
    <row r="51" spans="1:13" x14ac:dyDescent="0.25">
      <c r="A51" t="s">
        <v>7</v>
      </c>
      <c r="B51">
        <v>7</v>
      </c>
      <c r="C51">
        <v>3</v>
      </c>
      <c r="D51">
        <v>1</v>
      </c>
      <c r="E51">
        <v>0.87758619373461699</v>
      </c>
      <c r="F51" s="2">
        <v>920.59582283218958</v>
      </c>
      <c r="G51" s="2">
        <v>175.59836487620848</v>
      </c>
      <c r="H51">
        <f t="shared" si="0"/>
        <v>11164.672744986128</v>
      </c>
      <c r="I51">
        <f t="shared" si="1"/>
        <v>1755.9836487620846</v>
      </c>
      <c r="J51">
        <f t="shared" si="2"/>
        <v>10004.622117454915</v>
      </c>
      <c r="K51">
        <f t="shared" si="3"/>
        <v>14292.31731064988</v>
      </c>
      <c r="L51">
        <f t="shared" si="4"/>
        <v>1.2801375944555407</v>
      </c>
      <c r="M51">
        <f t="shared" si="5"/>
        <v>0.10725665191445335</v>
      </c>
    </row>
    <row r="52" spans="1:13" x14ac:dyDescent="0.25">
      <c r="A52" t="s">
        <v>7</v>
      </c>
      <c r="B52">
        <v>7</v>
      </c>
      <c r="C52">
        <v>3</v>
      </c>
      <c r="D52">
        <v>2</v>
      </c>
      <c r="E52">
        <v>0.87758619373461699</v>
      </c>
      <c r="F52" s="2">
        <v>900.14443186463018</v>
      </c>
      <c r="G52" s="2">
        <v>180.32542724275513</v>
      </c>
      <c r="H52">
        <f t="shared" si="0"/>
        <v>10916.645237507215</v>
      </c>
      <c r="I52">
        <f t="shared" si="1"/>
        <v>1803.2542724275511</v>
      </c>
      <c r="J52">
        <f t="shared" si="2"/>
        <v>10273.943945914314</v>
      </c>
      <c r="K52">
        <f t="shared" si="3"/>
        <v>14677.062779877593</v>
      </c>
      <c r="L52">
        <f t="shared" si="4"/>
        <v>1.3444664052515329</v>
      </c>
      <c r="M52">
        <f t="shared" si="5"/>
        <v>0.12854995479571901</v>
      </c>
    </row>
    <row r="53" spans="1:13" x14ac:dyDescent="0.25">
      <c r="A53" t="s">
        <v>7</v>
      </c>
      <c r="B53">
        <v>8</v>
      </c>
      <c r="C53">
        <v>1</v>
      </c>
      <c r="D53">
        <v>1</v>
      </c>
      <c r="E53">
        <v>0.87758619373461699</v>
      </c>
      <c r="F53" s="2">
        <v>725.11750788995437</v>
      </c>
      <c r="G53" s="2">
        <v>174.81945759641727</v>
      </c>
      <c r="H53">
        <f t="shared" si="0"/>
        <v>8793.9782871760417</v>
      </c>
      <c r="I53">
        <f t="shared" si="1"/>
        <v>1748.1945759641726</v>
      </c>
      <c r="J53">
        <f t="shared" si="2"/>
        <v>9960.2442953474074</v>
      </c>
      <c r="K53">
        <f t="shared" si="3"/>
        <v>14228.920421924868</v>
      </c>
      <c r="L53">
        <f t="shared" si="4"/>
        <v>1.6180299697435478</v>
      </c>
      <c r="M53">
        <f t="shared" si="5"/>
        <v>0.20898656151216535</v>
      </c>
    </row>
    <row r="54" spans="1:13" x14ac:dyDescent="0.25">
      <c r="A54" t="s">
        <v>7</v>
      </c>
      <c r="B54">
        <v>8</v>
      </c>
      <c r="C54">
        <v>1</v>
      </c>
      <c r="D54">
        <v>2</v>
      </c>
      <c r="E54">
        <v>0.87758619373461699</v>
      </c>
      <c r="F54" s="2">
        <v>686.63374553271524</v>
      </c>
      <c r="G54" s="2">
        <v>173.24755768428957</v>
      </c>
      <c r="H54">
        <f t="shared" si="0"/>
        <v>8327.2603181627164</v>
      </c>
      <c r="I54">
        <f t="shared" si="1"/>
        <v>1732.4755768428956</v>
      </c>
      <c r="J54">
        <f t="shared" si="2"/>
        <v>9870.686145769052</v>
      </c>
      <c r="K54">
        <f t="shared" si="3"/>
        <v>14100.980208241504</v>
      </c>
      <c r="L54">
        <f t="shared" si="4"/>
        <v>1.6933516750383844</v>
      </c>
      <c r="M54">
        <f t="shared" si="5"/>
        <v>0.22874716169308648</v>
      </c>
    </row>
    <row r="55" spans="1:13" x14ac:dyDescent="0.25">
      <c r="A55" t="s">
        <v>7</v>
      </c>
      <c r="B55">
        <v>8</v>
      </c>
      <c r="C55">
        <v>2</v>
      </c>
      <c r="D55">
        <v>1</v>
      </c>
      <c r="E55">
        <v>0.87758619373461699</v>
      </c>
      <c r="F55" s="2">
        <v>1129.4896512952462</v>
      </c>
      <c r="G55" s="2">
        <v>173.44312472719727</v>
      </c>
      <c r="H55">
        <f t="shared" si="0"/>
        <v>13698.065983793409</v>
      </c>
      <c r="I55">
        <f t="shared" si="1"/>
        <v>1734.4312472719726</v>
      </c>
      <c r="J55">
        <f t="shared" si="2"/>
        <v>9881.8284725458343</v>
      </c>
      <c r="K55">
        <f t="shared" si="3"/>
        <v>14116.897817922621</v>
      </c>
      <c r="L55">
        <f t="shared" si="4"/>
        <v>1.0305759831077428</v>
      </c>
      <c r="M55">
        <f t="shared" si="5"/>
        <v>1.3080017297076453E-2</v>
      </c>
    </row>
    <row r="56" spans="1:13" x14ac:dyDescent="0.25">
      <c r="A56" t="s">
        <v>7</v>
      </c>
      <c r="B56">
        <v>8</v>
      </c>
      <c r="C56">
        <v>2</v>
      </c>
      <c r="D56">
        <v>2</v>
      </c>
      <c r="E56">
        <v>0.87758619373461699</v>
      </c>
      <c r="F56" s="2">
        <v>1159.9013325273677</v>
      </c>
      <c r="G56" s="2">
        <v>173.30516009956057</v>
      </c>
      <c r="H56">
        <f t="shared" si="0"/>
        <v>14066.888500863821</v>
      </c>
      <c r="I56">
        <f t="shared" si="1"/>
        <v>1733.0516009956057</v>
      </c>
      <c r="J56">
        <f t="shared" si="2"/>
        <v>9873.9680123071885</v>
      </c>
      <c r="K56">
        <f t="shared" si="3"/>
        <v>14105.668589010271</v>
      </c>
      <c r="L56">
        <f t="shared" si="4"/>
        <v>1.0027568348284035</v>
      </c>
      <c r="M56">
        <f t="shared" si="5"/>
        <v>1.1956308313401151E-3</v>
      </c>
    </row>
    <row r="57" spans="1:13" x14ac:dyDescent="0.25">
      <c r="A57" t="s">
        <v>7</v>
      </c>
      <c r="B57">
        <v>8</v>
      </c>
      <c r="C57">
        <v>3</v>
      </c>
      <c r="D57">
        <v>1</v>
      </c>
      <c r="E57">
        <v>0.87758619373461699</v>
      </c>
      <c r="F57" s="2">
        <v>565.06106732061062</v>
      </c>
      <c r="G57" s="2">
        <v>181.92096996372834</v>
      </c>
      <c r="H57">
        <f t="shared" si="0"/>
        <v>6852.8682632499585</v>
      </c>
      <c r="I57">
        <f t="shared" si="1"/>
        <v>1819.2096996372834</v>
      </c>
      <c r="J57">
        <f t="shared" si="2"/>
        <v>10364.84913177323</v>
      </c>
      <c r="K57">
        <f t="shared" si="3"/>
        <v>14806.927331104614</v>
      </c>
      <c r="L57">
        <f t="shared" si="4"/>
        <v>2.1606904966362888</v>
      </c>
      <c r="M57">
        <f t="shared" si="5"/>
        <v>0.33459256177932434</v>
      </c>
    </row>
    <row r="58" spans="1:13" x14ac:dyDescent="0.25">
      <c r="A58" t="s">
        <v>7</v>
      </c>
      <c r="B58">
        <v>8</v>
      </c>
      <c r="C58">
        <v>3</v>
      </c>
      <c r="D58">
        <v>2</v>
      </c>
      <c r="E58">
        <v>0.87758619373461699</v>
      </c>
      <c r="F58" s="2">
        <v>540.73575357957156</v>
      </c>
      <c r="G58" s="2">
        <v>185.79542299866489</v>
      </c>
      <c r="H58">
        <f t="shared" si="0"/>
        <v>6557.8591391565051</v>
      </c>
      <c r="I58">
        <f t="shared" si="1"/>
        <v>1857.9542299866489</v>
      </c>
      <c r="J58">
        <f t="shared" si="2"/>
        <v>10585.594003479138</v>
      </c>
      <c r="K58">
        <f t="shared" si="3"/>
        <v>15122.277147827341</v>
      </c>
      <c r="L58">
        <f t="shared" si="4"/>
        <v>2.3059777325092745</v>
      </c>
      <c r="M58">
        <f t="shared" si="5"/>
        <v>0.36285510924877573</v>
      </c>
    </row>
    <row r="59" spans="1:13" x14ac:dyDescent="0.25">
      <c r="A59" t="s">
        <v>8</v>
      </c>
      <c r="B59">
        <v>1</v>
      </c>
      <c r="C59">
        <v>1</v>
      </c>
      <c r="D59">
        <v>1</v>
      </c>
      <c r="E59">
        <v>0.89282350112471565</v>
      </c>
      <c r="F59" s="2">
        <v>0.72</v>
      </c>
      <c r="G59" s="2">
        <v>372.096</v>
      </c>
      <c r="H59">
        <f t="shared" si="0"/>
        <v>8.7319148936170201</v>
      </c>
      <c r="I59">
        <f t="shared" si="1"/>
        <v>3720.96</v>
      </c>
      <c r="J59">
        <f t="shared" si="2"/>
        <v>20838.1611556629</v>
      </c>
      <c r="K59">
        <f t="shared" si="3"/>
        <v>29768.801650947</v>
      </c>
      <c r="L59">
        <f t="shared" si="4"/>
        <v>3409.1951208443206</v>
      </c>
      <c r="M59">
        <f t="shared" si="5"/>
        <v>3.5326518582194915</v>
      </c>
    </row>
    <row r="60" spans="1:13" x14ac:dyDescent="0.25">
      <c r="A60" t="s">
        <v>8</v>
      </c>
      <c r="B60">
        <v>1</v>
      </c>
      <c r="C60">
        <v>1</v>
      </c>
      <c r="D60">
        <v>2</v>
      </c>
      <c r="E60">
        <v>0.89282350112471565</v>
      </c>
      <c r="F60" s="2">
        <v>0.72</v>
      </c>
      <c r="G60" s="2">
        <v>368.8526151409788</v>
      </c>
      <c r="H60">
        <f t="shared" si="0"/>
        <v>8.7319148936170201</v>
      </c>
      <c r="I60">
        <f t="shared" si="1"/>
        <v>3688.5261514097879</v>
      </c>
      <c r="J60">
        <f t="shared" si="2"/>
        <v>20656.524759727119</v>
      </c>
      <c r="K60">
        <f t="shared" si="3"/>
        <v>29509.321085324456</v>
      </c>
      <c r="L60">
        <f t="shared" si="4"/>
        <v>3379.4787792647408</v>
      </c>
      <c r="M60">
        <f t="shared" si="5"/>
        <v>3.5288497237260543</v>
      </c>
    </row>
    <row r="61" spans="1:13" x14ac:dyDescent="0.25">
      <c r="A61" t="s">
        <v>8</v>
      </c>
      <c r="B61">
        <v>1</v>
      </c>
      <c r="C61">
        <v>2</v>
      </c>
      <c r="D61">
        <v>1</v>
      </c>
      <c r="E61">
        <v>0.89282350112471565</v>
      </c>
      <c r="F61" s="2">
        <v>0.72</v>
      </c>
      <c r="G61" s="2">
        <v>438.04427192341922</v>
      </c>
      <c r="H61">
        <f t="shared" si="0"/>
        <v>8.7319148936170201</v>
      </c>
      <c r="I61">
        <f t="shared" si="1"/>
        <v>4380.4427192341918</v>
      </c>
      <c r="J61">
        <f t="shared" si="2"/>
        <v>24531.403540095107</v>
      </c>
      <c r="K61">
        <f t="shared" si="3"/>
        <v>35044.862200135867</v>
      </c>
      <c r="L61">
        <f t="shared" si="4"/>
        <v>4013.4223279882699</v>
      </c>
      <c r="M61">
        <f t="shared" si="5"/>
        <v>3.6035148624660227</v>
      </c>
    </row>
    <row r="62" spans="1:13" x14ac:dyDescent="0.25">
      <c r="A62" t="s">
        <v>8</v>
      </c>
      <c r="B62">
        <v>1</v>
      </c>
      <c r="C62">
        <v>2</v>
      </c>
      <c r="D62">
        <v>2</v>
      </c>
      <c r="E62">
        <v>0.89282350112471565</v>
      </c>
      <c r="F62" s="2">
        <v>0.72</v>
      </c>
      <c r="G62" s="2">
        <v>413.66806688040117</v>
      </c>
      <c r="H62">
        <f t="shared" si="0"/>
        <v>8.7319148936170201</v>
      </c>
      <c r="I62">
        <f t="shared" si="1"/>
        <v>4136.6806688040115</v>
      </c>
      <c r="J62">
        <f t="shared" si="2"/>
        <v>23166.28462172487</v>
      </c>
      <c r="K62">
        <f t="shared" si="3"/>
        <v>33094.692316749817</v>
      </c>
      <c r="L62">
        <f t="shared" si="4"/>
        <v>3790.0841590819728</v>
      </c>
      <c r="M62">
        <f t="shared" si="5"/>
        <v>3.5786488536142738</v>
      </c>
    </row>
    <row r="63" spans="1:13" x14ac:dyDescent="0.25">
      <c r="A63" t="s">
        <v>8</v>
      </c>
      <c r="B63">
        <v>1</v>
      </c>
      <c r="C63">
        <v>3</v>
      </c>
      <c r="D63">
        <v>1</v>
      </c>
      <c r="E63">
        <v>0.89282350112471565</v>
      </c>
      <c r="F63" s="2">
        <v>1.6483166076049993</v>
      </c>
      <c r="G63" s="2">
        <v>362.4512392487556</v>
      </c>
      <c r="H63">
        <f t="shared" si="0"/>
        <v>19.990222687975525</v>
      </c>
      <c r="I63">
        <f t="shared" si="1"/>
        <v>3624.5123924875556</v>
      </c>
      <c r="J63">
        <f t="shared" si="2"/>
        <v>20298.034202289997</v>
      </c>
      <c r="K63">
        <f t="shared" si="3"/>
        <v>28997.19171755714</v>
      </c>
      <c r="L63">
        <f t="shared" si="4"/>
        <v>1450.5687190268004</v>
      </c>
      <c r="M63">
        <f t="shared" si="5"/>
        <v>3.1615383078282449</v>
      </c>
    </row>
    <row r="64" spans="1:13" x14ac:dyDescent="0.25">
      <c r="A64" t="s">
        <v>8</v>
      </c>
      <c r="B64">
        <v>1</v>
      </c>
      <c r="C64">
        <v>3</v>
      </c>
      <c r="D64">
        <v>2</v>
      </c>
      <c r="E64">
        <v>0.89282350112471565</v>
      </c>
      <c r="F64" s="2">
        <v>0.97464936835326588</v>
      </c>
      <c r="G64" s="2">
        <v>340.3864982264281</v>
      </c>
      <c r="H64">
        <f t="shared" si="0"/>
        <v>11.820215743858757</v>
      </c>
      <c r="I64">
        <f t="shared" si="1"/>
        <v>3403.864982264281</v>
      </c>
      <c r="J64">
        <f t="shared" si="2"/>
        <v>19062.362146473148</v>
      </c>
      <c r="K64">
        <f t="shared" si="3"/>
        <v>27231.945923533069</v>
      </c>
      <c r="L64">
        <f t="shared" si="4"/>
        <v>2303.8450831729988</v>
      </c>
      <c r="M64">
        <f t="shared" si="5"/>
        <v>3.3624532725875027</v>
      </c>
    </row>
    <row r="65" spans="1:13" x14ac:dyDescent="0.25">
      <c r="A65" t="s">
        <v>8</v>
      </c>
      <c r="B65">
        <v>2</v>
      </c>
      <c r="C65">
        <v>1</v>
      </c>
      <c r="D65">
        <v>1</v>
      </c>
      <c r="E65">
        <v>0.89282350112471565</v>
      </c>
      <c r="F65" s="2">
        <v>20.248276439685061</v>
      </c>
      <c r="G65" s="2">
        <v>502.69898587785838</v>
      </c>
      <c r="H65">
        <f t="shared" si="0"/>
        <v>245.56420363022309</v>
      </c>
      <c r="I65">
        <f t="shared" si="1"/>
        <v>5026.9898587785838</v>
      </c>
      <c r="J65">
        <f t="shared" si="2"/>
        <v>28152.203948742044</v>
      </c>
      <c r="K65">
        <f t="shared" si="3"/>
        <v>40217.434212488639</v>
      </c>
      <c r="L65">
        <f t="shared" si="4"/>
        <v>163.77563837866649</v>
      </c>
      <c r="M65">
        <f t="shared" si="5"/>
        <v>2.214249300937388</v>
      </c>
    </row>
    <row r="66" spans="1:13" x14ac:dyDescent="0.25">
      <c r="A66" t="s">
        <v>8</v>
      </c>
      <c r="B66">
        <v>2</v>
      </c>
      <c r="C66">
        <v>1</v>
      </c>
      <c r="D66">
        <v>2</v>
      </c>
      <c r="E66">
        <v>0.89282350112471565</v>
      </c>
      <c r="F66" s="2">
        <v>19.016340524945061</v>
      </c>
      <c r="G66" s="2">
        <v>498.94662296639876</v>
      </c>
      <c r="H66">
        <f t="shared" si="0"/>
        <v>230.62370423869541</v>
      </c>
      <c r="I66">
        <f t="shared" si="1"/>
        <v>4989.4662296639872</v>
      </c>
      <c r="J66">
        <f t="shared" si="2"/>
        <v>27942.063707880741</v>
      </c>
      <c r="K66">
        <f t="shared" si="3"/>
        <v>39917.233868401061</v>
      </c>
      <c r="L66">
        <f t="shared" si="4"/>
        <v>173.08382934950495</v>
      </c>
      <c r="M66">
        <f t="shared" si="5"/>
        <v>2.2382564950716488</v>
      </c>
    </row>
    <row r="67" spans="1:13" x14ac:dyDescent="0.25">
      <c r="A67" t="s">
        <v>8</v>
      </c>
      <c r="B67">
        <v>5</v>
      </c>
      <c r="C67">
        <v>1</v>
      </c>
      <c r="D67">
        <v>1</v>
      </c>
      <c r="E67">
        <v>0.89282350112471565</v>
      </c>
      <c r="F67" s="2">
        <v>130.69095268348406</v>
      </c>
      <c r="G67" s="2">
        <v>230.15077092800962</v>
      </c>
      <c r="H67">
        <f t="shared" ref="H67:H130" si="12">F67/0.1*5.7/4.7</f>
        <v>1584.9753836082109</v>
      </c>
      <c r="I67">
        <f t="shared" ref="I67:I130" si="13">G67/0.1</f>
        <v>2301.5077092800962</v>
      </c>
      <c r="J67">
        <f t="shared" ref="J67:J130" si="14">I67*5/E67</f>
        <v>12888.928810570176</v>
      </c>
      <c r="K67">
        <f t="shared" ref="K67:K130" si="15">J67/0.7</f>
        <v>18412.755443671682</v>
      </c>
      <c r="L67">
        <f t="shared" ref="L67:L130" si="16">K67/H67</f>
        <v>11.617060828891157</v>
      </c>
      <c r="M67">
        <f t="shared" ref="M67:M130" si="17">LOG(L67,10)</f>
        <v>1.0650962634023107</v>
      </c>
    </row>
    <row r="68" spans="1:13" x14ac:dyDescent="0.25">
      <c r="A68" t="s">
        <v>8</v>
      </c>
      <c r="B68">
        <v>5</v>
      </c>
      <c r="C68">
        <v>1</v>
      </c>
      <c r="D68">
        <v>2</v>
      </c>
      <c r="E68">
        <v>0.89282350112471565</v>
      </c>
      <c r="F68" s="2">
        <v>127.79151369785136</v>
      </c>
      <c r="G68" s="2">
        <v>231.35079338613252</v>
      </c>
      <c r="H68">
        <f t="shared" si="12"/>
        <v>1549.8119746335165</v>
      </c>
      <c r="I68">
        <f t="shared" si="13"/>
        <v>2313.507933861325</v>
      </c>
      <c r="J68">
        <f t="shared" si="14"/>
        <v>12956.132600379202</v>
      </c>
      <c r="K68">
        <f t="shared" si="15"/>
        <v>18508.760857684574</v>
      </c>
      <c r="L68">
        <f t="shared" si="16"/>
        <v>11.942584752618998</v>
      </c>
      <c r="M68">
        <f t="shared" si="17"/>
        <v>1.0770983320122598</v>
      </c>
    </row>
    <row r="69" spans="1:13" x14ac:dyDescent="0.25">
      <c r="A69" t="s">
        <v>8</v>
      </c>
      <c r="B69">
        <v>5</v>
      </c>
      <c r="C69">
        <v>2</v>
      </c>
      <c r="D69">
        <v>1</v>
      </c>
      <c r="E69">
        <v>0.89282350112471565</v>
      </c>
      <c r="F69" s="2">
        <v>199.86282848644379</v>
      </c>
      <c r="G69" s="2">
        <v>355.26787558728302</v>
      </c>
      <c r="H69">
        <f t="shared" si="12"/>
        <v>2423.8683454738925</v>
      </c>
      <c r="I69">
        <f t="shared" si="13"/>
        <v>3552.6787558728302</v>
      </c>
      <c r="J69">
        <f t="shared" si="14"/>
        <v>19895.750679711153</v>
      </c>
      <c r="K69">
        <f t="shared" si="15"/>
        <v>28422.500971015936</v>
      </c>
      <c r="L69">
        <f t="shared" si="16"/>
        <v>11.726091074248931</v>
      </c>
      <c r="M69">
        <f t="shared" si="17"/>
        <v>1.0691532629419178</v>
      </c>
    </row>
    <row r="70" spans="1:13" x14ac:dyDescent="0.25">
      <c r="A70" t="s">
        <v>8</v>
      </c>
      <c r="B70">
        <v>5</v>
      </c>
      <c r="C70">
        <v>2</v>
      </c>
      <c r="D70">
        <v>2</v>
      </c>
      <c r="E70">
        <v>0.89282350112471565</v>
      </c>
      <c r="F70" s="2">
        <v>216.60061113402119</v>
      </c>
      <c r="G70" s="2">
        <v>373.46906517550201</v>
      </c>
      <c r="H70">
        <f t="shared" si="12"/>
        <v>2626.8584754551503</v>
      </c>
      <c r="I70">
        <f t="shared" si="13"/>
        <v>3734.6906517550201</v>
      </c>
      <c r="J70">
        <f t="shared" si="14"/>
        <v>20915.055702780686</v>
      </c>
      <c r="K70">
        <f t="shared" si="15"/>
        <v>29878.651003972413</v>
      </c>
      <c r="L70">
        <f t="shared" si="16"/>
        <v>11.374290348396254</v>
      </c>
      <c r="M70">
        <f t="shared" si="17"/>
        <v>1.0559243101740079</v>
      </c>
    </row>
    <row r="71" spans="1:13" x14ac:dyDescent="0.25">
      <c r="A71" t="s">
        <v>8</v>
      </c>
      <c r="B71">
        <v>5</v>
      </c>
      <c r="C71">
        <v>3</v>
      </c>
      <c r="D71">
        <v>1</v>
      </c>
      <c r="E71">
        <v>0.89282350112471565</v>
      </c>
      <c r="F71" s="2">
        <v>149.30648677946772</v>
      </c>
      <c r="G71" s="2">
        <v>312.79746514526352</v>
      </c>
      <c r="H71">
        <f t="shared" si="12"/>
        <v>1810.7382439212042</v>
      </c>
      <c r="I71">
        <f t="shared" si="13"/>
        <v>3127.974651452635</v>
      </c>
      <c r="J71">
        <f t="shared" si="14"/>
        <v>17517.318078613716</v>
      </c>
      <c r="K71">
        <f t="shared" si="15"/>
        <v>25024.74011230531</v>
      </c>
      <c r="L71">
        <f t="shared" si="16"/>
        <v>13.82018643297307</v>
      </c>
      <c r="M71">
        <f t="shared" si="17"/>
        <v>1.1405139016680876</v>
      </c>
    </row>
    <row r="72" spans="1:13" x14ac:dyDescent="0.25">
      <c r="A72" t="s">
        <v>8</v>
      </c>
      <c r="B72">
        <v>5</v>
      </c>
      <c r="C72">
        <v>3</v>
      </c>
      <c r="D72">
        <v>2</v>
      </c>
      <c r="E72">
        <v>0.89282350112471565</v>
      </c>
      <c r="F72" s="2">
        <v>167.52857274332894</v>
      </c>
      <c r="G72" s="2">
        <v>331.18044439866947</v>
      </c>
      <c r="H72">
        <f t="shared" si="12"/>
        <v>2031.7294992276061</v>
      </c>
      <c r="I72">
        <f t="shared" si="13"/>
        <v>3311.8044439866944</v>
      </c>
      <c r="J72">
        <f t="shared" si="14"/>
        <v>18546.803706526083</v>
      </c>
      <c r="K72">
        <f t="shared" si="15"/>
        <v>26495.433866465835</v>
      </c>
      <c r="L72">
        <f t="shared" si="16"/>
        <v>13.040827470654184</v>
      </c>
      <c r="M72">
        <f t="shared" si="17"/>
        <v>1.1153051492592072</v>
      </c>
    </row>
    <row r="73" spans="1:13" x14ac:dyDescent="0.25">
      <c r="A73" t="s">
        <v>8</v>
      </c>
      <c r="B73">
        <v>7</v>
      </c>
      <c r="C73">
        <v>1</v>
      </c>
      <c r="D73">
        <v>1</v>
      </c>
      <c r="E73">
        <v>0.89282350112471565</v>
      </c>
      <c r="F73" s="2">
        <v>556.39059415345434</v>
      </c>
      <c r="G73" s="2">
        <v>21.758399999999998</v>
      </c>
      <c r="H73">
        <f t="shared" si="12"/>
        <v>6747.7157163291267</v>
      </c>
      <c r="I73">
        <f t="shared" si="13"/>
        <v>217.58399999999997</v>
      </c>
      <c r="J73">
        <f t="shared" si="14"/>
        <v>1218.5163121596995</v>
      </c>
      <c r="K73">
        <f t="shared" si="15"/>
        <v>1740.7375887995709</v>
      </c>
      <c r="L73">
        <f t="shared" si="16"/>
        <v>0.2579743519109845</v>
      </c>
      <c r="M73">
        <f t="shared" si="17"/>
        <v>-0.58842346991750383</v>
      </c>
    </row>
    <row r="74" spans="1:13" x14ac:dyDescent="0.25">
      <c r="A74" t="s">
        <v>8</v>
      </c>
      <c r="B74">
        <v>7</v>
      </c>
      <c r="C74">
        <v>1</v>
      </c>
      <c r="D74">
        <v>2</v>
      </c>
      <c r="E74">
        <v>0.89282350112471565</v>
      </c>
      <c r="F74" s="2">
        <v>639.22216131859318</v>
      </c>
      <c r="G74" s="2">
        <v>26.787861743774435</v>
      </c>
      <c r="H74">
        <f t="shared" si="12"/>
        <v>7752.2687649276186</v>
      </c>
      <c r="I74">
        <f t="shared" si="13"/>
        <v>267.87861743774431</v>
      </c>
      <c r="J74">
        <f t="shared" si="14"/>
        <v>1500.1767824227848</v>
      </c>
      <c r="K74">
        <f t="shared" si="15"/>
        <v>2143.1096891754069</v>
      </c>
      <c r="L74">
        <f t="shared" si="16"/>
        <v>0.27644935362292183</v>
      </c>
      <c r="M74">
        <f t="shared" si="17"/>
        <v>-0.55838442116502229</v>
      </c>
    </row>
    <row r="75" spans="1:13" x14ac:dyDescent="0.25">
      <c r="A75" t="s">
        <v>8</v>
      </c>
      <c r="B75">
        <v>7</v>
      </c>
      <c r="C75">
        <v>2</v>
      </c>
      <c r="D75">
        <v>1</v>
      </c>
      <c r="E75">
        <v>0.89282350112471565</v>
      </c>
      <c r="F75" s="2">
        <v>588.13036933623118</v>
      </c>
      <c r="G75" s="2">
        <v>14.122219824755819</v>
      </c>
      <c r="H75">
        <f t="shared" si="12"/>
        <v>7132.6449047159949</v>
      </c>
      <c r="I75">
        <f t="shared" si="13"/>
        <v>141.22219824755817</v>
      </c>
      <c r="J75">
        <f t="shared" si="14"/>
        <v>790.87410932651562</v>
      </c>
      <c r="K75">
        <f t="shared" si="15"/>
        <v>1129.8201561807366</v>
      </c>
      <c r="L75">
        <f t="shared" si="16"/>
        <v>0.15840129030308475</v>
      </c>
      <c r="M75">
        <f t="shared" si="17"/>
        <v>-0.8002412850620092</v>
      </c>
    </row>
    <row r="76" spans="1:13" x14ac:dyDescent="0.25">
      <c r="A76" t="s">
        <v>8</v>
      </c>
      <c r="B76">
        <v>7</v>
      </c>
      <c r="C76">
        <v>2</v>
      </c>
      <c r="D76">
        <v>2</v>
      </c>
      <c r="E76">
        <v>0.89282350112471565</v>
      </c>
      <c r="F76" s="2">
        <v>552.93649436848682</v>
      </c>
      <c r="G76" s="2">
        <v>16.287063820861825</v>
      </c>
      <c r="H76">
        <f t="shared" si="12"/>
        <v>6705.8255700007976</v>
      </c>
      <c r="I76">
        <f t="shared" si="13"/>
        <v>162.87063820861823</v>
      </c>
      <c r="J76">
        <f t="shared" si="14"/>
        <v>912.10994112187541</v>
      </c>
      <c r="K76">
        <f t="shared" si="15"/>
        <v>1303.0142016026793</v>
      </c>
      <c r="L76">
        <f t="shared" si="16"/>
        <v>0.19431078067879484</v>
      </c>
      <c r="M76">
        <f t="shared" si="17"/>
        <v>-0.71150310336610945</v>
      </c>
    </row>
    <row r="77" spans="1:13" x14ac:dyDescent="0.25">
      <c r="A77" t="s">
        <v>8</v>
      </c>
      <c r="B77">
        <v>7</v>
      </c>
      <c r="C77">
        <v>3</v>
      </c>
      <c r="D77">
        <v>1</v>
      </c>
      <c r="E77">
        <v>0.89282350112471565</v>
      </c>
      <c r="F77" s="2">
        <v>639.3228514081776</v>
      </c>
      <c r="G77" s="2">
        <v>22.474414332421883</v>
      </c>
      <c r="H77">
        <f t="shared" si="12"/>
        <v>7753.489900056622</v>
      </c>
      <c r="I77">
        <f t="shared" si="13"/>
        <v>224.74414332421881</v>
      </c>
      <c r="J77">
        <f t="shared" si="14"/>
        <v>1258.6146256292654</v>
      </c>
      <c r="K77">
        <f t="shared" si="15"/>
        <v>1798.0208937560935</v>
      </c>
      <c r="L77">
        <f t="shared" si="16"/>
        <v>0.23189826993170687</v>
      </c>
      <c r="M77">
        <f t="shared" si="17"/>
        <v>-0.63470249138752255</v>
      </c>
    </row>
    <row r="78" spans="1:13" x14ac:dyDescent="0.25">
      <c r="A78" t="s">
        <v>8</v>
      </c>
      <c r="B78">
        <v>7</v>
      </c>
      <c r="C78">
        <v>3</v>
      </c>
      <c r="D78">
        <v>2</v>
      </c>
      <c r="E78">
        <v>0.89282350112471565</v>
      </c>
      <c r="F78" s="2">
        <v>573.19149460193273</v>
      </c>
      <c r="G78" s="2">
        <v>22.622797056555179</v>
      </c>
      <c r="H78">
        <f t="shared" si="12"/>
        <v>6951.4713175128009</v>
      </c>
      <c r="I78">
        <f t="shared" si="13"/>
        <v>226.22797056555177</v>
      </c>
      <c r="J78">
        <f t="shared" si="14"/>
        <v>1266.9243712814787</v>
      </c>
      <c r="K78">
        <f t="shared" si="15"/>
        <v>1809.891958973541</v>
      </c>
      <c r="L78">
        <f t="shared" si="16"/>
        <v>0.26036099068896262</v>
      </c>
      <c r="M78">
        <f t="shared" si="17"/>
        <v>-0.58442408461083051</v>
      </c>
    </row>
    <row r="79" spans="1:13" x14ac:dyDescent="0.25">
      <c r="A79" t="s">
        <v>8</v>
      </c>
      <c r="B79">
        <v>8</v>
      </c>
      <c r="C79">
        <v>1</v>
      </c>
      <c r="D79">
        <v>1</v>
      </c>
      <c r="E79">
        <v>0.89282350112471565</v>
      </c>
      <c r="F79" s="2">
        <v>761.69871461192395</v>
      </c>
      <c r="G79" s="2">
        <v>5.9147999999999996</v>
      </c>
      <c r="H79">
        <f t="shared" si="12"/>
        <v>9237.6227091233322</v>
      </c>
      <c r="I79">
        <f t="shared" si="13"/>
        <v>59.147999999999996</v>
      </c>
      <c r="J79">
        <f t="shared" si="14"/>
        <v>331.24128075420032</v>
      </c>
      <c r="K79">
        <f t="shared" si="15"/>
        <v>473.20182964885765</v>
      </c>
      <c r="L79">
        <f t="shared" si="16"/>
        <v>5.1225498653621172E-2</v>
      </c>
      <c r="M79">
        <f t="shared" si="17"/>
        <v>-1.290513805274996</v>
      </c>
    </row>
    <row r="80" spans="1:13" x14ac:dyDescent="0.25">
      <c r="A80" t="s">
        <v>8</v>
      </c>
      <c r="B80">
        <v>8</v>
      </c>
      <c r="C80">
        <v>1</v>
      </c>
      <c r="D80">
        <v>2</v>
      </c>
      <c r="E80">
        <v>0.89282350112471565</v>
      </c>
      <c r="F80" s="2">
        <v>706.35491543111402</v>
      </c>
      <c r="G80" s="2">
        <v>9.3034539805847043</v>
      </c>
      <c r="H80">
        <f t="shared" si="12"/>
        <v>8566.4319531007459</v>
      </c>
      <c r="I80">
        <f t="shared" si="13"/>
        <v>93.034539805847032</v>
      </c>
      <c r="J80">
        <f t="shared" si="14"/>
        <v>521.0130540283086</v>
      </c>
      <c r="K80">
        <f t="shared" si="15"/>
        <v>744.30436289758381</v>
      </c>
      <c r="L80">
        <f t="shared" si="16"/>
        <v>8.6886158318011497E-2</v>
      </c>
      <c r="M80">
        <f t="shared" si="17"/>
        <v>-1.0610494047355976</v>
      </c>
    </row>
    <row r="81" spans="1:13" x14ac:dyDescent="0.25">
      <c r="A81" t="s">
        <v>8</v>
      </c>
      <c r="B81">
        <v>8</v>
      </c>
      <c r="C81">
        <v>2</v>
      </c>
      <c r="D81">
        <v>1</v>
      </c>
      <c r="E81">
        <v>0.89282350112471565</v>
      </c>
      <c r="F81" s="2">
        <v>670.40749133014685</v>
      </c>
      <c r="G81" s="2">
        <v>15.875999999999999</v>
      </c>
      <c r="H81">
        <f t="shared" si="12"/>
        <v>8130.4738310251851</v>
      </c>
      <c r="I81">
        <f t="shared" si="13"/>
        <v>158.76</v>
      </c>
      <c r="J81">
        <f t="shared" si="14"/>
        <v>889.08949977238171</v>
      </c>
      <c r="K81">
        <f t="shared" si="15"/>
        <v>1270.1278568176883</v>
      </c>
      <c r="L81">
        <f t="shared" si="16"/>
        <v>0.1562181839846763</v>
      </c>
      <c r="M81">
        <f t="shared" si="17"/>
        <v>-0.80626841511579872</v>
      </c>
    </row>
    <row r="82" spans="1:13" x14ac:dyDescent="0.25">
      <c r="A82" t="s">
        <v>8</v>
      </c>
      <c r="B82">
        <v>8</v>
      </c>
      <c r="C82">
        <v>2</v>
      </c>
      <c r="D82">
        <v>2</v>
      </c>
      <c r="E82">
        <v>0.89282350112471565</v>
      </c>
      <c r="F82" s="2">
        <v>613.24717014074884</v>
      </c>
      <c r="G82" s="2">
        <v>16.93500616340334</v>
      </c>
      <c r="H82">
        <f t="shared" si="12"/>
        <v>7437.2529144729097</v>
      </c>
      <c r="I82">
        <f t="shared" si="13"/>
        <v>169.35006163403338</v>
      </c>
      <c r="J82">
        <f t="shared" si="14"/>
        <v>948.39607952018628</v>
      </c>
      <c r="K82">
        <f t="shared" si="15"/>
        <v>1354.8515421716947</v>
      </c>
      <c r="L82">
        <f t="shared" si="16"/>
        <v>0.18217096524109741</v>
      </c>
      <c r="M82">
        <f t="shared" si="17"/>
        <v>-0.73952084053752865</v>
      </c>
    </row>
    <row r="83" spans="1:13" x14ac:dyDescent="0.25">
      <c r="A83" t="s">
        <v>8</v>
      </c>
      <c r="B83">
        <v>8</v>
      </c>
      <c r="C83">
        <v>3</v>
      </c>
      <c r="D83">
        <v>1</v>
      </c>
      <c r="E83">
        <v>0.89282350112471565</v>
      </c>
      <c r="F83" s="2">
        <v>357.83491433258052</v>
      </c>
      <c r="G83" s="2">
        <v>16.170009050445515</v>
      </c>
      <c r="H83">
        <f t="shared" si="12"/>
        <v>4339.700024884487</v>
      </c>
      <c r="I83">
        <f t="shared" si="13"/>
        <v>161.70009050445515</v>
      </c>
      <c r="J83">
        <f t="shared" si="14"/>
        <v>905.55462698258304</v>
      </c>
      <c r="K83">
        <f t="shared" si="15"/>
        <v>1293.649467117976</v>
      </c>
      <c r="L83">
        <f t="shared" si="16"/>
        <v>0.2980965181233719</v>
      </c>
      <c r="M83">
        <f t="shared" si="17"/>
        <v>-0.52564309665652553</v>
      </c>
    </row>
    <row r="84" spans="1:13" x14ac:dyDescent="0.25">
      <c r="A84" t="s">
        <v>8</v>
      </c>
      <c r="B84">
        <v>8</v>
      </c>
      <c r="C84">
        <v>3</v>
      </c>
      <c r="D84">
        <v>2</v>
      </c>
      <c r="E84">
        <v>0.89282350112471565</v>
      </c>
      <c r="F84" s="2">
        <v>433.78546124668679</v>
      </c>
      <c r="G84" s="2">
        <v>20.30228852409666</v>
      </c>
      <c r="H84">
        <f t="shared" si="12"/>
        <v>5260.8024023534344</v>
      </c>
      <c r="I84">
        <f t="shared" si="13"/>
        <v>203.02288524096659</v>
      </c>
      <c r="J84">
        <f t="shared" si="14"/>
        <v>1136.970996984358</v>
      </c>
      <c r="K84">
        <f t="shared" si="15"/>
        <v>1624.2442814062258</v>
      </c>
      <c r="L84">
        <f t="shared" si="16"/>
        <v>0.30874459011796673</v>
      </c>
      <c r="M84">
        <f t="shared" si="17"/>
        <v>-0.51040064345697</v>
      </c>
    </row>
    <row r="85" spans="1:13" x14ac:dyDescent="0.25">
      <c r="A85" t="s">
        <v>9</v>
      </c>
      <c r="B85">
        <v>1</v>
      </c>
      <c r="C85">
        <v>1</v>
      </c>
      <c r="D85">
        <v>1</v>
      </c>
      <c r="E85">
        <v>0.75077923091751386</v>
      </c>
      <c r="F85" s="2">
        <v>2.5</v>
      </c>
      <c r="G85" s="2">
        <v>466.65309322708202</v>
      </c>
      <c r="H85">
        <f t="shared" si="12"/>
        <v>30.319148936170212</v>
      </c>
      <c r="I85">
        <f t="shared" si="13"/>
        <v>4666.5309322708199</v>
      </c>
      <c r="J85">
        <f t="shared" si="14"/>
        <v>31077.917050049025</v>
      </c>
      <c r="K85">
        <f t="shared" si="15"/>
        <v>44397.024357212897</v>
      </c>
      <c r="L85">
        <f t="shared" si="16"/>
        <v>1464.3229086238639</v>
      </c>
      <c r="M85">
        <f t="shared" si="17"/>
        <v>3.1656368567565067</v>
      </c>
    </row>
    <row r="86" spans="1:13" x14ac:dyDescent="0.25">
      <c r="A86" t="s">
        <v>9</v>
      </c>
      <c r="B86">
        <v>1</v>
      </c>
      <c r="C86">
        <v>1</v>
      </c>
      <c r="D86">
        <v>2</v>
      </c>
      <c r="E86">
        <v>0.75077923091751386</v>
      </c>
      <c r="F86" s="2">
        <v>2.6228921707152897</v>
      </c>
      <c r="G86" s="2">
        <v>457.93020592990797</v>
      </c>
      <c r="H86">
        <f t="shared" si="12"/>
        <v>31.80954334697266</v>
      </c>
      <c r="I86">
        <f t="shared" si="13"/>
        <v>4579.3020592990797</v>
      </c>
      <c r="J86">
        <f t="shared" si="14"/>
        <v>30496.994793681202</v>
      </c>
      <c r="K86">
        <f t="shared" si="15"/>
        <v>43567.135419544575</v>
      </c>
      <c r="L86">
        <f t="shared" si="16"/>
        <v>1369.6246734611138</v>
      </c>
      <c r="M86">
        <f t="shared" si="17"/>
        <v>3.1366015711148325</v>
      </c>
    </row>
    <row r="87" spans="1:13" x14ac:dyDescent="0.25">
      <c r="A87" t="s">
        <v>9</v>
      </c>
      <c r="B87">
        <v>1</v>
      </c>
      <c r="C87">
        <v>2</v>
      </c>
      <c r="D87">
        <v>1</v>
      </c>
      <c r="E87">
        <v>0.75077923091751386</v>
      </c>
      <c r="F87" s="2">
        <v>2.5</v>
      </c>
      <c r="G87" s="2">
        <v>296.87086255588605</v>
      </c>
      <c r="H87">
        <f t="shared" si="12"/>
        <v>30.319148936170212</v>
      </c>
      <c r="I87">
        <f t="shared" si="13"/>
        <v>2968.7086255588601</v>
      </c>
      <c r="J87">
        <f t="shared" si="14"/>
        <v>19770.849427539801</v>
      </c>
      <c r="K87">
        <f t="shared" si="15"/>
        <v>28244.070610771145</v>
      </c>
      <c r="L87">
        <f t="shared" si="16"/>
        <v>931.55882014473252</v>
      </c>
      <c r="M87">
        <f t="shared" si="17"/>
        <v>2.9692102821606352</v>
      </c>
    </row>
    <row r="88" spans="1:13" x14ac:dyDescent="0.25">
      <c r="A88" t="s">
        <v>9</v>
      </c>
      <c r="B88">
        <v>1</v>
      </c>
      <c r="C88">
        <v>2</v>
      </c>
      <c r="D88">
        <v>2</v>
      </c>
      <c r="E88">
        <v>0.75077923091751386</v>
      </c>
      <c r="F88" s="2">
        <v>2.5</v>
      </c>
      <c r="G88" s="2">
        <v>308.70693006225548</v>
      </c>
      <c r="H88">
        <f t="shared" si="12"/>
        <v>30.319148936170212</v>
      </c>
      <c r="I88">
        <f t="shared" si="13"/>
        <v>3087.0693006225547</v>
      </c>
      <c r="J88">
        <f t="shared" si="14"/>
        <v>20559.101620658199</v>
      </c>
      <c r="K88">
        <f t="shared" si="15"/>
        <v>29370.145172368859</v>
      </c>
      <c r="L88">
        <f t="shared" si="16"/>
        <v>968.69952498339399</v>
      </c>
      <c r="M88">
        <f t="shared" si="17"/>
        <v>2.9861890867739445</v>
      </c>
    </row>
    <row r="89" spans="1:13" x14ac:dyDescent="0.25">
      <c r="A89" t="s">
        <v>9</v>
      </c>
      <c r="B89">
        <v>2</v>
      </c>
      <c r="C89">
        <v>1</v>
      </c>
      <c r="D89">
        <v>1</v>
      </c>
      <c r="E89">
        <v>0.75077923091751386</v>
      </c>
      <c r="F89" s="2">
        <v>6.2796651926804001</v>
      </c>
      <c r="G89" s="2">
        <v>462.07311201904253</v>
      </c>
      <c r="H89">
        <f t="shared" si="12"/>
        <v>76.157641698464417</v>
      </c>
      <c r="I89">
        <f t="shared" si="13"/>
        <v>4620.7311201904249</v>
      </c>
      <c r="J89">
        <f t="shared" si="14"/>
        <v>30772.90187252191</v>
      </c>
      <c r="K89">
        <f t="shared" si="15"/>
        <v>43961.288389317015</v>
      </c>
      <c r="L89">
        <f t="shared" si="16"/>
        <v>577.24067354101669</v>
      </c>
      <c r="M89">
        <f t="shared" si="17"/>
        <v>2.7613569247639327</v>
      </c>
    </row>
    <row r="90" spans="1:13" x14ac:dyDescent="0.25">
      <c r="A90" t="s">
        <v>9</v>
      </c>
      <c r="B90">
        <v>2</v>
      </c>
      <c r="C90">
        <v>1</v>
      </c>
      <c r="D90">
        <v>2</v>
      </c>
      <c r="E90">
        <v>0.75077923091751386</v>
      </c>
      <c r="F90" s="2">
        <v>8.9838904265594497</v>
      </c>
      <c r="G90" s="2">
        <v>428.45582794342147</v>
      </c>
      <c r="H90">
        <f t="shared" si="12"/>
        <v>108.95356474763587</v>
      </c>
      <c r="I90">
        <f t="shared" si="13"/>
        <v>4284.5582794342145</v>
      </c>
      <c r="J90">
        <f t="shared" si="14"/>
        <v>28534.07568426029</v>
      </c>
      <c r="K90">
        <f t="shared" si="15"/>
        <v>40762.965263228987</v>
      </c>
      <c r="L90">
        <f t="shared" si="16"/>
        <v>374.13154271405779</v>
      </c>
      <c r="M90">
        <f t="shared" si="17"/>
        <v>2.5730243247423776</v>
      </c>
    </row>
    <row r="91" spans="1:13" x14ac:dyDescent="0.25">
      <c r="A91" t="s">
        <v>9</v>
      </c>
      <c r="B91">
        <v>2</v>
      </c>
      <c r="C91">
        <v>2</v>
      </c>
      <c r="D91">
        <v>1</v>
      </c>
      <c r="E91">
        <v>0.75077923091751386</v>
      </c>
      <c r="F91" s="2">
        <v>5.3772730029297495</v>
      </c>
      <c r="G91" s="2">
        <v>468.03833752960151</v>
      </c>
      <c r="H91">
        <f t="shared" si="12"/>
        <v>65.213736418509725</v>
      </c>
      <c r="I91">
        <f t="shared" si="13"/>
        <v>4680.3833752960145</v>
      </c>
      <c r="J91">
        <f t="shared" si="14"/>
        <v>31170.170820896321</v>
      </c>
      <c r="K91">
        <f t="shared" si="15"/>
        <v>44528.81545842332</v>
      </c>
      <c r="L91">
        <f t="shared" si="16"/>
        <v>682.81343630825347</v>
      </c>
      <c r="M91">
        <f t="shared" si="17"/>
        <v>2.8343020585134604</v>
      </c>
    </row>
    <row r="92" spans="1:13" x14ac:dyDescent="0.25">
      <c r="A92" t="s">
        <v>9</v>
      </c>
      <c r="B92">
        <v>2</v>
      </c>
      <c r="C92">
        <v>2</v>
      </c>
      <c r="D92">
        <v>2</v>
      </c>
      <c r="E92">
        <v>0.75077923091751386</v>
      </c>
      <c r="F92" s="2">
        <v>5.5642696057891996</v>
      </c>
      <c r="G92" s="2">
        <v>460.1089875515745</v>
      </c>
      <c r="H92">
        <f t="shared" si="12"/>
        <v>67.481567559571147</v>
      </c>
      <c r="I92">
        <f t="shared" si="13"/>
        <v>4601.089875515745</v>
      </c>
      <c r="J92">
        <f t="shared" si="14"/>
        <v>30642.096145179959</v>
      </c>
      <c r="K92">
        <f t="shared" si="15"/>
        <v>43774.423064542803</v>
      </c>
      <c r="L92">
        <f t="shared" si="16"/>
        <v>648.68711038610309</v>
      </c>
      <c r="M92">
        <f t="shared" si="17"/>
        <v>2.8120352684500278</v>
      </c>
    </row>
    <row r="93" spans="1:13" x14ac:dyDescent="0.25">
      <c r="A93" t="s">
        <v>9</v>
      </c>
      <c r="B93">
        <v>5</v>
      </c>
      <c r="C93">
        <v>1</v>
      </c>
      <c r="D93">
        <v>1</v>
      </c>
      <c r="E93">
        <v>0.75077923091751386</v>
      </c>
      <c r="F93" s="2">
        <v>84.581130330848495</v>
      </c>
      <c r="G93" s="2">
        <v>673.48010459884506</v>
      </c>
      <c r="H93">
        <f t="shared" si="12"/>
        <v>1025.7711550762476</v>
      </c>
      <c r="I93">
        <f t="shared" si="13"/>
        <v>6734.8010459884499</v>
      </c>
      <c r="J93">
        <f t="shared" si="14"/>
        <v>44852.073476766069</v>
      </c>
      <c r="K93">
        <f t="shared" si="15"/>
        <v>64074.390681094388</v>
      </c>
      <c r="L93">
        <f t="shared" si="16"/>
        <v>62.46460564230977</v>
      </c>
      <c r="M93">
        <f t="shared" si="17"/>
        <v>1.7956340024894302</v>
      </c>
    </row>
    <row r="94" spans="1:13" x14ac:dyDescent="0.25">
      <c r="A94" t="s">
        <v>9</v>
      </c>
      <c r="B94">
        <v>5</v>
      </c>
      <c r="C94">
        <v>1</v>
      </c>
      <c r="D94">
        <v>2</v>
      </c>
      <c r="E94">
        <v>0.75077923091751386</v>
      </c>
      <c r="F94" s="2">
        <v>84.590941354484499</v>
      </c>
      <c r="G94" s="2">
        <v>724.25686728027506</v>
      </c>
      <c r="H94">
        <f t="shared" si="12"/>
        <v>1025.8901398309822</v>
      </c>
      <c r="I94">
        <f t="shared" si="13"/>
        <v>7242.5686728027504</v>
      </c>
      <c r="J94">
        <f t="shared" si="14"/>
        <v>48233.677588228813</v>
      </c>
      <c r="K94">
        <f t="shared" si="15"/>
        <v>68905.253697469743</v>
      </c>
      <c r="L94">
        <f t="shared" si="16"/>
        <v>67.166308576493435</v>
      </c>
      <c r="M94">
        <f t="shared" si="17"/>
        <v>1.8271514803678754</v>
      </c>
    </row>
    <row r="95" spans="1:13" x14ac:dyDescent="0.25">
      <c r="A95" t="s">
        <v>9</v>
      </c>
      <c r="B95">
        <v>5</v>
      </c>
      <c r="C95">
        <v>2</v>
      </c>
      <c r="D95">
        <v>1</v>
      </c>
      <c r="E95">
        <v>0.75077923091751386</v>
      </c>
      <c r="F95" s="2">
        <v>69.896120289535503</v>
      </c>
      <c r="G95" s="2">
        <v>428.35901876587002</v>
      </c>
      <c r="H95">
        <f t="shared" si="12"/>
        <v>847.6763524475582</v>
      </c>
      <c r="I95">
        <f t="shared" si="13"/>
        <v>4283.5901876586995</v>
      </c>
      <c r="J95">
        <f t="shared" si="14"/>
        <v>28527.628437615414</v>
      </c>
      <c r="K95">
        <f t="shared" si="15"/>
        <v>40753.754910879165</v>
      </c>
      <c r="L95">
        <f t="shared" si="16"/>
        <v>48.07702231306542</v>
      </c>
      <c r="M95">
        <f t="shared" si="17"/>
        <v>1.6819375614686609</v>
      </c>
    </row>
    <row r="96" spans="1:13" x14ac:dyDescent="0.25">
      <c r="A96" t="s">
        <v>9</v>
      </c>
      <c r="B96">
        <v>5</v>
      </c>
      <c r="C96">
        <v>2</v>
      </c>
      <c r="D96">
        <v>2</v>
      </c>
      <c r="E96">
        <v>0.75077923091751386</v>
      </c>
      <c r="F96" s="2">
        <v>64.979611723632999</v>
      </c>
      <c r="G96" s="2">
        <v>459.44751554843856</v>
      </c>
      <c r="H96">
        <f t="shared" si="12"/>
        <v>788.05061026533633</v>
      </c>
      <c r="I96">
        <f t="shared" si="13"/>
        <v>4594.4751554843851</v>
      </c>
      <c r="J96">
        <f t="shared" si="14"/>
        <v>30598.043780923184</v>
      </c>
      <c r="K96">
        <f t="shared" si="15"/>
        <v>43711.491115604549</v>
      </c>
      <c r="L96">
        <f t="shared" si="16"/>
        <v>55.467872933804223</v>
      </c>
      <c r="M96">
        <f t="shared" si="17"/>
        <v>1.7440415119970338</v>
      </c>
    </row>
    <row r="97" spans="1:13" x14ac:dyDescent="0.25">
      <c r="A97" t="s">
        <v>9</v>
      </c>
      <c r="B97">
        <v>7</v>
      </c>
      <c r="C97">
        <v>1</v>
      </c>
      <c r="D97">
        <v>1</v>
      </c>
      <c r="E97">
        <v>0.75077923091751386</v>
      </c>
      <c r="F97" s="2">
        <v>712.03227385536002</v>
      </c>
      <c r="G97" s="2">
        <v>70.632216858825501</v>
      </c>
      <c r="H97">
        <f t="shared" si="12"/>
        <v>8635.2850233522386</v>
      </c>
      <c r="I97">
        <f t="shared" si="13"/>
        <v>706.32216858825495</v>
      </c>
      <c r="J97">
        <f t="shared" si="14"/>
        <v>4703.9271965812859</v>
      </c>
      <c r="K97">
        <f t="shared" si="15"/>
        <v>6719.8959951161232</v>
      </c>
      <c r="L97">
        <f t="shared" si="16"/>
        <v>0.77819041026945091</v>
      </c>
      <c r="M97">
        <f t="shared" si="17"/>
        <v>-0.10891412536049749</v>
      </c>
    </row>
    <row r="98" spans="1:13" x14ac:dyDescent="0.25">
      <c r="A98" t="s">
        <v>9</v>
      </c>
      <c r="B98">
        <v>7</v>
      </c>
      <c r="C98">
        <v>1</v>
      </c>
      <c r="D98">
        <v>2</v>
      </c>
      <c r="E98">
        <v>0.75077923091751386</v>
      </c>
      <c r="F98" s="2">
        <v>605.14402683410503</v>
      </c>
      <c r="G98" s="2">
        <v>86.493697324676504</v>
      </c>
      <c r="H98">
        <f t="shared" si="12"/>
        <v>7338.9807509668053</v>
      </c>
      <c r="I98">
        <f t="shared" si="13"/>
        <v>864.93697324676498</v>
      </c>
      <c r="J98">
        <f t="shared" si="14"/>
        <v>5760.2617229417829</v>
      </c>
      <c r="K98">
        <f t="shared" si="15"/>
        <v>8228.9453184882623</v>
      </c>
      <c r="L98">
        <f t="shared" si="16"/>
        <v>1.1212654178721231</v>
      </c>
      <c r="M98">
        <f t="shared" si="17"/>
        <v>4.970842782539249E-2</v>
      </c>
    </row>
    <row r="99" spans="1:13" x14ac:dyDescent="0.25">
      <c r="A99" t="s">
        <v>9</v>
      </c>
      <c r="B99">
        <v>7</v>
      </c>
      <c r="C99">
        <v>2</v>
      </c>
      <c r="D99">
        <v>1</v>
      </c>
      <c r="E99">
        <v>0.75077923091751386</v>
      </c>
      <c r="F99" s="2">
        <v>674.92067891021998</v>
      </c>
      <c r="G99" s="2">
        <v>112.0419342593385</v>
      </c>
      <c r="H99">
        <f t="shared" si="12"/>
        <v>8185.2082335920304</v>
      </c>
      <c r="I99">
        <f t="shared" si="13"/>
        <v>1120.419342593385</v>
      </c>
      <c r="J99">
        <f t="shared" si="14"/>
        <v>7461.7097573686242</v>
      </c>
      <c r="K99">
        <f t="shared" si="15"/>
        <v>10659.585367669464</v>
      </c>
      <c r="L99">
        <f t="shared" si="16"/>
        <v>1.3022986176359703</v>
      </c>
      <c r="M99">
        <f t="shared" si="17"/>
        <v>0.11471057956366933</v>
      </c>
    </row>
    <row r="100" spans="1:13" x14ac:dyDescent="0.25">
      <c r="A100" t="s">
        <v>9</v>
      </c>
      <c r="B100">
        <v>7</v>
      </c>
      <c r="C100">
        <v>2</v>
      </c>
      <c r="D100">
        <v>2</v>
      </c>
      <c r="E100">
        <v>0.75077923091751386</v>
      </c>
      <c r="F100" s="2">
        <v>617.32613017394999</v>
      </c>
      <c r="G100" s="2">
        <v>120.863193349914</v>
      </c>
      <c r="H100">
        <f t="shared" si="12"/>
        <v>7486.7211531734365</v>
      </c>
      <c r="I100">
        <f t="shared" si="13"/>
        <v>1208.6319334991399</v>
      </c>
      <c r="J100">
        <f t="shared" si="14"/>
        <v>8049.1833266491176</v>
      </c>
      <c r="K100">
        <f t="shared" si="15"/>
        <v>11498.833323784454</v>
      </c>
      <c r="L100">
        <f t="shared" si="16"/>
        <v>1.535897102152707</v>
      </c>
      <c r="M100">
        <f t="shared" si="17"/>
        <v>0.18636212099224647</v>
      </c>
    </row>
    <row r="101" spans="1:13" x14ac:dyDescent="0.25">
      <c r="A101" t="s">
        <v>9</v>
      </c>
      <c r="B101">
        <v>8</v>
      </c>
      <c r="C101">
        <v>1</v>
      </c>
      <c r="D101">
        <v>1</v>
      </c>
      <c r="E101">
        <v>0.75077923091751386</v>
      </c>
      <c r="F101" s="2">
        <v>1269.9889842411801</v>
      </c>
      <c r="G101" s="2">
        <v>141.693992833252</v>
      </c>
      <c r="H101">
        <f t="shared" si="12"/>
        <v>15401.994064201543</v>
      </c>
      <c r="I101">
        <f t="shared" si="13"/>
        <v>1416.9399283325199</v>
      </c>
      <c r="J101">
        <f t="shared" si="14"/>
        <v>9436.461945017465</v>
      </c>
      <c r="K101">
        <f t="shared" si="15"/>
        <v>13480.659921453522</v>
      </c>
      <c r="L101">
        <f t="shared" si="16"/>
        <v>0.87525419535034565</v>
      </c>
      <c r="M101">
        <f t="shared" si="17"/>
        <v>-5.7865798856973724E-2</v>
      </c>
    </row>
    <row r="102" spans="1:13" x14ac:dyDescent="0.25">
      <c r="A102" t="s">
        <v>9</v>
      </c>
      <c r="B102">
        <v>8</v>
      </c>
      <c r="C102">
        <v>1</v>
      </c>
      <c r="D102">
        <v>2</v>
      </c>
      <c r="E102">
        <v>0.75077923091751386</v>
      </c>
      <c r="F102" s="2">
        <v>1285.95105018753</v>
      </c>
      <c r="G102" s="2">
        <v>146.61201665771551</v>
      </c>
      <c r="H102">
        <f t="shared" si="12"/>
        <v>15595.576566104084</v>
      </c>
      <c r="I102">
        <f t="shared" si="13"/>
        <v>1466.120166577155</v>
      </c>
      <c r="J102">
        <f t="shared" si="14"/>
        <v>9763.989906762843</v>
      </c>
      <c r="K102">
        <f t="shared" si="15"/>
        <v>13948.557009661205</v>
      </c>
      <c r="L102">
        <f t="shared" si="16"/>
        <v>0.89439187775701967</v>
      </c>
      <c r="M102">
        <f t="shared" si="17"/>
        <v>-4.8472153399203667E-2</v>
      </c>
    </row>
    <row r="103" spans="1:13" x14ac:dyDescent="0.25">
      <c r="A103" t="s">
        <v>9</v>
      </c>
      <c r="B103">
        <v>8</v>
      </c>
      <c r="C103">
        <v>2</v>
      </c>
      <c r="D103">
        <v>1</v>
      </c>
      <c r="E103">
        <v>0.75077923091751386</v>
      </c>
      <c r="F103" s="2">
        <v>989.53377010437498</v>
      </c>
      <c r="G103" s="2">
        <v>50.5522145591735</v>
      </c>
      <c r="H103">
        <f t="shared" si="12"/>
        <v>12000.728701265823</v>
      </c>
      <c r="I103">
        <f t="shared" si="13"/>
        <v>505.52214559173495</v>
      </c>
      <c r="J103">
        <f t="shared" si="14"/>
        <v>3366.6497738219623</v>
      </c>
      <c r="K103">
        <f t="shared" si="15"/>
        <v>4809.4996768885176</v>
      </c>
      <c r="L103">
        <f t="shared" si="16"/>
        <v>0.40076730310395375</v>
      </c>
      <c r="M103">
        <f t="shared" si="17"/>
        <v>-0.39710771793116634</v>
      </c>
    </row>
    <row r="104" spans="1:13" x14ac:dyDescent="0.25">
      <c r="A104" t="s">
        <v>9</v>
      </c>
      <c r="B104">
        <v>8</v>
      </c>
      <c r="C104">
        <v>2</v>
      </c>
      <c r="D104">
        <v>2</v>
      </c>
      <c r="E104">
        <v>0.75077923091751386</v>
      </c>
      <c r="F104" s="2">
        <v>873.32049128464007</v>
      </c>
      <c r="G104" s="2">
        <v>72.897381110306</v>
      </c>
      <c r="H104">
        <f t="shared" si="12"/>
        <v>10591.333617707336</v>
      </c>
      <c r="I104">
        <f t="shared" si="13"/>
        <v>728.97381110305992</v>
      </c>
      <c r="J104">
        <f t="shared" si="14"/>
        <v>4854.7814129873714</v>
      </c>
      <c r="K104">
        <f t="shared" si="15"/>
        <v>6935.4020185533882</v>
      </c>
      <c r="L104">
        <f t="shared" si="16"/>
        <v>0.65481857798892251</v>
      </c>
      <c r="M104">
        <f t="shared" si="17"/>
        <v>-0.18387900762964582</v>
      </c>
    </row>
    <row r="105" spans="1:13" x14ac:dyDescent="0.25">
      <c r="A105" t="s">
        <v>9</v>
      </c>
      <c r="B105">
        <v>8</v>
      </c>
      <c r="C105">
        <v>3</v>
      </c>
      <c r="D105">
        <v>1</v>
      </c>
      <c r="E105">
        <v>0.75077923091751386</v>
      </c>
      <c r="F105" s="2">
        <v>851.90295335857502</v>
      </c>
      <c r="G105" s="2">
        <v>81.962926495361501</v>
      </c>
      <c r="H105">
        <f t="shared" si="12"/>
        <v>10331.58900881676</v>
      </c>
      <c r="I105">
        <f t="shared" si="13"/>
        <v>819.62926495361501</v>
      </c>
      <c r="J105">
        <f t="shared" si="14"/>
        <v>5458.5238323119347</v>
      </c>
      <c r="K105">
        <f t="shared" si="15"/>
        <v>7797.8911890170502</v>
      </c>
      <c r="L105">
        <f t="shared" si="16"/>
        <v>0.75476203925286756</v>
      </c>
      <c r="M105">
        <f t="shared" si="17"/>
        <v>-0.12218995079325724</v>
      </c>
    </row>
    <row r="106" spans="1:13" x14ac:dyDescent="0.25">
      <c r="A106" t="s">
        <v>9</v>
      </c>
      <c r="B106">
        <v>8</v>
      </c>
      <c r="C106">
        <v>3</v>
      </c>
      <c r="D106">
        <v>2</v>
      </c>
      <c r="E106">
        <v>0.75077923091751386</v>
      </c>
      <c r="F106" s="2">
        <v>788.54717224212493</v>
      </c>
      <c r="G106" s="2">
        <v>74.731053494873009</v>
      </c>
      <c r="H106">
        <f t="shared" si="12"/>
        <v>9563.2316633619412</v>
      </c>
      <c r="I106">
        <f t="shared" si="13"/>
        <v>747.31053494873004</v>
      </c>
      <c r="J106">
        <f t="shared" si="14"/>
        <v>4976.8993611840806</v>
      </c>
      <c r="K106">
        <f t="shared" si="15"/>
        <v>7109.8562302629725</v>
      </c>
      <c r="L106">
        <f t="shared" si="16"/>
        <v>0.74345749225147517</v>
      </c>
      <c r="M106">
        <f t="shared" si="17"/>
        <v>-0.12874385755005638</v>
      </c>
    </row>
    <row r="107" spans="1:13" x14ac:dyDescent="0.25">
      <c r="A107" t="s">
        <v>10</v>
      </c>
      <c r="B107">
        <v>1</v>
      </c>
      <c r="C107">
        <v>1</v>
      </c>
      <c r="D107">
        <v>1</v>
      </c>
      <c r="E107" s="3">
        <v>1.0105382310212578</v>
      </c>
      <c r="F107" s="2">
        <v>138.12400000000002</v>
      </c>
      <c r="G107" s="2">
        <v>1215.4449999999999</v>
      </c>
      <c r="H107">
        <f t="shared" si="12"/>
        <v>1675.1208510638301</v>
      </c>
      <c r="I107">
        <f t="shared" si="13"/>
        <v>12154.449999999999</v>
      </c>
      <c r="J107">
        <f t="shared" si="14"/>
        <v>60138.496629249821</v>
      </c>
      <c r="K107">
        <f t="shared" si="15"/>
        <v>85912.138041785467</v>
      </c>
      <c r="L107">
        <f t="shared" si="16"/>
        <v>51.287128321054972</v>
      </c>
      <c r="M107">
        <f t="shared" si="17"/>
        <v>1.7100083826447274</v>
      </c>
    </row>
    <row r="108" spans="1:13" x14ac:dyDescent="0.25">
      <c r="A108" t="s">
        <v>10</v>
      </c>
      <c r="B108">
        <v>1</v>
      </c>
      <c r="C108">
        <v>1</v>
      </c>
      <c r="D108">
        <v>2</v>
      </c>
      <c r="E108" s="3">
        <v>1.0105382310212578</v>
      </c>
      <c r="F108" s="2">
        <v>115.04500000000002</v>
      </c>
      <c r="G108" s="2">
        <v>1173.046</v>
      </c>
      <c r="H108">
        <f t="shared" si="12"/>
        <v>1395.2265957446809</v>
      </c>
      <c r="I108">
        <f t="shared" si="13"/>
        <v>11730.46</v>
      </c>
      <c r="J108">
        <f t="shared" si="14"/>
        <v>58040.654177650977</v>
      </c>
      <c r="K108">
        <f t="shared" si="15"/>
        <v>82915.22025378712</v>
      </c>
      <c r="L108">
        <f t="shared" si="16"/>
        <v>59.427780768135648</v>
      </c>
      <c r="M108">
        <f t="shared" si="17"/>
        <v>1.7739895125542164</v>
      </c>
    </row>
    <row r="109" spans="1:13" x14ac:dyDescent="0.25">
      <c r="A109" t="s">
        <v>10</v>
      </c>
      <c r="B109">
        <v>1</v>
      </c>
      <c r="C109">
        <v>1</v>
      </c>
      <c r="D109">
        <v>3</v>
      </c>
      <c r="E109" s="3">
        <v>1.0105382310212578</v>
      </c>
      <c r="F109" s="2">
        <v>148.81299999999999</v>
      </c>
      <c r="G109" s="2">
        <v>1211.3500000000001</v>
      </c>
      <c r="H109">
        <f t="shared" si="12"/>
        <v>1804.7534042553191</v>
      </c>
      <c r="I109">
        <f t="shared" si="13"/>
        <v>12113.5</v>
      </c>
      <c r="J109">
        <f t="shared" si="14"/>
        <v>59935.881830804174</v>
      </c>
      <c r="K109">
        <f t="shared" si="15"/>
        <v>85622.688329720258</v>
      </c>
      <c r="L109">
        <f t="shared" si="16"/>
        <v>47.442873983689786</v>
      </c>
      <c r="M109">
        <f t="shared" si="17"/>
        <v>1.6761709897459942</v>
      </c>
    </row>
    <row r="110" spans="1:13" x14ac:dyDescent="0.25">
      <c r="A110" t="s">
        <v>10</v>
      </c>
      <c r="B110">
        <v>1</v>
      </c>
      <c r="C110">
        <v>2</v>
      </c>
      <c r="D110">
        <v>1</v>
      </c>
      <c r="E110" s="3">
        <v>1.0105382310212578</v>
      </c>
      <c r="F110" s="2">
        <v>101.71000000000001</v>
      </c>
      <c r="G110" s="2">
        <v>811.62200000000007</v>
      </c>
      <c r="H110">
        <f t="shared" si="12"/>
        <v>1233.504255319149</v>
      </c>
      <c r="I110">
        <f t="shared" si="13"/>
        <v>8116.22</v>
      </c>
      <c r="J110">
        <f t="shared" si="14"/>
        <v>40157.90670184583</v>
      </c>
      <c r="K110">
        <f t="shared" si="15"/>
        <v>57368.438145494045</v>
      </c>
      <c r="L110">
        <f t="shared" si="16"/>
        <v>46.508504448288996</v>
      </c>
      <c r="M110">
        <f t="shared" si="17"/>
        <v>1.6675323743363204</v>
      </c>
    </row>
    <row r="111" spans="1:13" x14ac:dyDescent="0.25">
      <c r="A111" t="s">
        <v>10</v>
      </c>
      <c r="B111">
        <v>1</v>
      </c>
      <c r="C111">
        <v>2</v>
      </c>
      <c r="D111">
        <v>2</v>
      </c>
      <c r="E111" s="3">
        <v>1.0105382310212578</v>
      </c>
      <c r="F111" s="2">
        <v>102.82300000000001</v>
      </c>
      <c r="G111" s="2">
        <v>837.44500000000005</v>
      </c>
      <c r="H111">
        <f t="shared" si="12"/>
        <v>1247.0023404255319</v>
      </c>
      <c r="I111">
        <f t="shared" si="13"/>
        <v>8374.4500000000007</v>
      </c>
      <c r="J111">
        <f t="shared" si="14"/>
        <v>41435.592157343293</v>
      </c>
      <c r="K111">
        <f t="shared" si="15"/>
        <v>59193.703081918997</v>
      </c>
      <c r="L111">
        <f t="shared" si="16"/>
        <v>47.468798704675656</v>
      </c>
      <c r="M111">
        <f t="shared" si="17"/>
        <v>1.6764082411446926</v>
      </c>
    </row>
    <row r="112" spans="1:13" x14ac:dyDescent="0.25">
      <c r="A112" t="s">
        <v>10</v>
      </c>
      <c r="B112">
        <v>1</v>
      </c>
      <c r="C112">
        <v>2</v>
      </c>
      <c r="D112">
        <v>3</v>
      </c>
      <c r="E112" s="3">
        <v>1.0105382310212578</v>
      </c>
      <c r="F112" s="2">
        <v>124.67000000000002</v>
      </c>
      <c r="G112" s="2">
        <v>707.52499999999998</v>
      </c>
      <c r="H112">
        <f t="shared" si="12"/>
        <v>1511.9553191489363</v>
      </c>
      <c r="I112">
        <f t="shared" si="13"/>
        <v>7075.2499999999991</v>
      </c>
      <c r="J112">
        <f t="shared" si="14"/>
        <v>35007.334620332455</v>
      </c>
      <c r="K112">
        <f t="shared" si="15"/>
        <v>50010.478029046368</v>
      </c>
      <c r="L112">
        <f t="shared" si="16"/>
        <v>33.076690425744019</v>
      </c>
      <c r="M112">
        <f t="shared" si="17"/>
        <v>1.5195220485908381</v>
      </c>
    </row>
    <row r="113" spans="1:13" x14ac:dyDescent="0.25">
      <c r="A113" t="s">
        <v>10</v>
      </c>
      <c r="B113">
        <v>1</v>
      </c>
      <c r="C113">
        <v>3</v>
      </c>
      <c r="D113">
        <v>1</v>
      </c>
      <c r="E113" s="3">
        <v>1.0105382310212578</v>
      </c>
      <c r="F113" s="2">
        <v>62.174000000000007</v>
      </c>
      <c r="G113" s="2">
        <v>663.02600000000007</v>
      </c>
      <c r="H113">
        <f t="shared" si="12"/>
        <v>754.02510638297872</v>
      </c>
      <c r="I113">
        <f t="shared" si="13"/>
        <v>6630.26</v>
      </c>
      <c r="J113">
        <f t="shared" si="14"/>
        <v>32805.587143889687</v>
      </c>
      <c r="K113">
        <f t="shared" si="15"/>
        <v>46865.124491270981</v>
      </c>
      <c r="L113">
        <f t="shared" si="16"/>
        <v>62.153267967535818</v>
      </c>
      <c r="M113">
        <f t="shared" si="17"/>
        <v>1.7934639684234466</v>
      </c>
    </row>
    <row r="114" spans="1:13" x14ac:dyDescent="0.25">
      <c r="A114" t="s">
        <v>10</v>
      </c>
      <c r="B114">
        <v>1</v>
      </c>
      <c r="C114">
        <v>3</v>
      </c>
      <c r="D114">
        <v>2</v>
      </c>
      <c r="E114" s="3">
        <v>1.0105382310212578</v>
      </c>
      <c r="F114" s="2">
        <v>104.21600000000001</v>
      </c>
      <c r="G114" s="2">
        <v>620.88599999999997</v>
      </c>
      <c r="H114">
        <f t="shared" si="12"/>
        <v>1263.896170212766</v>
      </c>
      <c r="I114">
        <f t="shared" si="13"/>
        <v>6208.86</v>
      </c>
      <c r="J114">
        <f t="shared" si="14"/>
        <v>30720.559645354919</v>
      </c>
      <c r="K114">
        <f t="shared" si="15"/>
        <v>43886.513779078457</v>
      </c>
      <c r="L114">
        <f t="shared" si="16"/>
        <v>34.723195475535412</v>
      </c>
      <c r="M114">
        <f t="shared" si="17"/>
        <v>1.5406196852122176</v>
      </c>
    </row>
    <row r="115" spans="1:13" x14ac:dyDescent="0.25">
      <c r="A115" t="s">
        <v>10</v>
      </c>
      <c r="B115">
        <v>1</v>
      </c>
      <c r="C115">
        <v>3</v>
      </c>
      <c r="D115">
        <v>3</v>
      </c>
      <c r="E115" s="3">
        <v>1.0105382310212578</v>
      </c>
      <c r="F115" s="2">
        <v>95.62</v>
      </c>
      <c r="G115" s="2">
        <v>722.76400000000001</v>
      </c>
      <c r="H115">
        <f t="shared" si="12"/>
        <v>1159.6468085106383</v>
      </c>
      <c r="I115">
        <f t="shared" si="13"/>
        <v>7227.6399999999994</v>
      </c>
      <c r="J115">
        <f t="shared" si="14"/>
        <v>35761.338750616538</v>
      </c>
      <c r="K115">
        <f t="shared" si="15"/>
        <v>51087.626786595058</v>
      </c>
      <c r="L115">
        <f t="shared" si="16"/>
        <v>44.054471078317455</v>
      </c>
      <c r="M115">
        <f t="shared" si="17"/>
        <v>1.6439899914337299</v>
      </c>
    </row>
    <row r="116" spans="1:13" x14ac:dyDescent="0.25">
      <c r="A116" t="s">
        <v>10</v>
      </c>
      <c r="B116">
        <v>2</v>
      </c>
      <c r="C116">
        <v>1</v>
      </c>
      <c r="D116">
        <v>1</v>
      </c>
      <c r="E116" s="3">
        <v>1.0105382310212578</v>
      </c>
      <c r="F116" s="2">
        <v>236.11700000000002</v>
      </c>
      <c r="G116" s="2">
        <v>785.96699999999998</v>
      </c>
      <c r="H116">
        <f t="shared" si="12"/>
        <v>2863.5465957446813</v>
      </c>
      <c r="I116">
        <f t="shared" si="13"/>
        <v>7859.6699999999992</v>
      </c>
      <c r="J116">
        <f t="shared" si="14"/>
        <v>38888.533648335877</v>
      </c>
      <c r="K116">
        <f t="shared" si="15"/>
        <v>55555.048069051256</v>
      </c>
      <c r="L116">
        <f t="shared" si="16"/>
        <v>19.4007836825871</v>
      </c>
      <c r="M116">
        <f t="shared" si="17"/>
        <v>1.287819273339966</v>
      </c>
    </row>
    <row r="117" spans="1:13" x14ac:dyDescent="0.25">
      <c r="A117" t="s">
        <v>10</v>
      </c>
      <c r="B117">
        <v>2</v>
      </c>
      <c r="C117">
        <v>1</v>
      </c>
      <c r="D117">
        <v>2</v>
      </c>
      <c r="E117" s="3">
        <v>1.0105382310212578</v>
      </c>
      <c r="F117" s="2">
        <v>212.96100000000001</v>
      </c>
      <c r="G117" s="2">
        <v>768.27100000000007</v>
      </c>
      <c r="H117">
        <f t="shared" si="12"/>
        <v>2582.7185106382981</v>
      </c>
      <c r="I117">
        <f t="shared" si="13"/>
        <v>7682.71</v>
      </c>
      <c r="J117">
        <f t="shared" si="14"/>
        <v>38012.960638984405</v>
      </c>
      <c r="K117">
        <f t="shared" si="15"/>
        <v>54304.229484263436</v>
      </c>
      <c r="L117">
        <f t="shared" si="16"/>
        <v>21.025996158924258</v>
      </c>
      <c r="M117">
        <f t="shared" si="17"/>
        <v>1.3227565807398838</v>
      </c>
    </row>
    <row r="118" spans="1:13" x14ac:dyDescent="0.25">
      <c r="A118" t="s">
        <v>10</v>
      </c>
      <c r="B118">
        <v>2</v>
      </c>
      <c r="C118">
        <v>1</v>
      </c>
      <c r="D118">
        <v>3</v>
      </c>
      <c r="E118" s="3">
        <v>1.0105382310212578</v>
      </c>
      <c r="F118" s="2">
        <v>255.47899999999998</v>
      </c>
      <c r="G118" s="2">
        <v>678.89499999999998</v>
      </c>
      <c r="H118">
        <f t="shared" si="12"/>
        <v>3098.3623404255313</v>
      </c>
      <c r="I118">
        <f t="shared" si="13"/>
        <v>6788.95</v>
      </c>
      <c r="J118">
        <f t="shared" si="14"/>
        <v>33590.762781626945</v>
      </c>
      <c r="K118">
        <f t="shared" si="15"/>
        <v>47986.80397375278</v>
      </c>
      <c r="L118">
        <f t="shared" si="16"/>
        <v>15.487796035876887</v>
      </c>
      <c r="M118">
        <f t="shared" si="17"/>
        <v>1.1899896206282876</v>
      </c>
    </row>
    <row r="119" spans="1:13" x14ac:dyDescent="0.25">
      <c r="A119" t="s">
        <v>10</v>
      </c>
      <c r="B119">
        <v>2</v>
      </c>
      <c r="C119">
        <v>2</v>
      </c>
      <c r="D119">
        <v>1</v>
      </c>
      <c r="E119" s="3">
        <v>1.0105382310212578</v>
      </c>
      <c r="F119" s="2">
        <v>143.024</v>
      </c>
      <c r="G119" s="2">
        <v>949.17900000000009</v>
      </c>
      <c r="H119">
        <f t="shared" si="12"/>
        <v>1734.5463829787234</v>
      </c>
      <c r="I119">
        <f t="shared" si="13"/>
        <v>9491.7900000000009</v>
      </c>
      <c r="J119">
        <f t="shared" si="14"/>
        <v>46964.032179205744</v>
      </c>
      <c r="K119">
        <f t="shared" si="15"/>
        <v>67091.474541722491</v>
      </c>
      <c r="L119">
        <f t="shared" si="16"/>
        <v>38.679550573047699</v>
      </c>
      <c r="M119">
        <f t="shared" si="17"/>
        <v>1.5874814192687885</v>
      </c>
    </row>
    <row r="120" spans="1:13" x14ac:dyDescent="0.25">
      <c r="A120" t="s">
        <v>10</v>
      </c>
      <c r="B120">
        <v>2</v>
      </c>
      <c r="C120">
        <v>2</v>
      </c>
      <c r="D120">
        <v>2</v>
      </c>
      <c r="E120" s="3">
        <v>1.0105382310212578</v>
      </c>
      <c r="F120" s="2">
        <v>187.27100000000002</v>
      </c>
      <c r="G120" s="2">
        <v>979.923</v>
      </c>
      <c r="H120">
        <f t="shared" si="12"/>
        <v>2271.1589361702127</v>
      </c>
      <c r="I120">
        <f t="shared" si="13"/>
        <v>9799.23</v>
      </c>
      <c r="J120">
        <f t="shared" si="14"/>
        <v>48485.201742920799</v>
      </c>
      <c r="K120">
        <f t="shared" si="15"/>
        <v>69264.573918458293</v>
      </c>
      <c r="L120">
        <f t="shared" si="16"/>
        <v>30.497457846458367</v>
      </c>
      <c r="M120">
        <f t="shared" si="17"/>
        <v>1.4842636396986397</v>
      </c>
    </row>
    <row r="121" spans="1:13" x14ac:dyDescent="0.25">
      <c r="A121" t="s">
        <v>10</v>
      </c>
      <c r="B121">
        <v>2</v>
      </c>
      <c r="C121">
        <v>2</v>
      </c>
      <c r="D121">
        <v>3</v>
      </c>
      <c r="E121" s="3">
        <v>1.0105382310212578</v>
      </c>
      <c r="F121" s="2">
        <v>135.04399999999998</v>
      </c>
      <c r="G121" s="2">
        <v>1023.7850000000001</v>
      </c>
      <c r="H121">
        <f t="shared" si="12"/>
        <v>1637.7676595744679</v>
      </c>
      <c r="I121">
        <f t="shared" si="13"/>
        <v>10237.85</v>
      </c>
      <c r="J121">
        <f t="shared" si="14"/>
        <v>50655.431361827592</v>
      </c>
      <c r="K121">
        <f t="shared" si="15"/>
        <v>72364.901945467995</v>
      </c>
      <c r="L121">
        <f t="shared" si="16"/>
        <v>44.185084204355441</v>
      </c>
      <c r="M121">
        <f t="shared" si="17"/>
        <v>1.6452756869735372</v>
      </c>
    </row>
    <row r="122" spans="1:13" x14ac:dyDescent="0.25">
      <c r="A122" t="s">
        <v>10</v>
      </c>
      <c r="B122">
        <v>2</v>
      </c>
      <c r="C122">
        <v>3</v>
      </c>
      <c r="D122">
        <v>1</v>
      </c>
      <c r="E122" s="3">
        <v>1.0105382310212578</v>
      </c>
      <c r="F122" s="2">
        <v>261.21899999999999</v>
      </c>
      <c r="G122" s="2">
        <v>1177.106</v>
      </c>
      <c r="H122">
        <f t="shared" si="12"/>
        <v>3167.9751063829781</v>
      </c>
      <c r="I122">
        <f t="shared" si="13"/>
        <v>11771.06</v>
      </c>
      <c r="J122">
        <f t="shared" si="14"/>
        <v>58241.537225682565</v>
      </c>
      <c r="K122">
        <f t="shared" si="15"/>
        <v>83202.196036689391</v>
      </c>
      <c r="L122">
        <f t="shared" si="16"/>
        <v>26.263525830442884</v>
      </c>
      <c r="M122">
        <f t="shared" si="17"/>
        <v>1.4193530289094847</v>
      </c>
    </row>
    <row r="123" spans="1:13" x14ac:dyDescent="0.25">
      <c r="A123" t="s">
        <v>10</v>
      </c>
      <c r="B123">
        <v>2</v>
      </c>
      <c r="C123">
        <v>3</v>
      </c>
      <c r="D123">
        <v>2</v>
      </c>
      <c r="E123" s="3">
        <v>1.0105382310212578</v>
      </c>
      <c r="F123" s="2">
        <v>262.96899999999999</v>
      </c>
      <c r="G123" s="2">
        <v>1236.6690000000001</v>
      </c>
      <c r="H123">
        <f t="shared" si="12"/>
        <v>3189.1985106382972</v>
      </c>
      <c r="I123">
        <f t="shared" si="13"/>
        <v>12366.69</v>
      </c>
      <c r="J123">
        <f t="shared" si="14"/>
        <v>61188.630080339106</v>
      </c>
      <c r="K123">
        <f t="shared" si="15"/>
        <v>87412.328686198729</v>
      </c>
      <c r="L123">
        <f t="shared" si="16"/>
        <v>27.408870408855083</v>
      </c>
      <c r="M123">
        <f t="shared" si="17"/>
        <v>1.4378911374982781</v>
      </c>
    </row>
    <row r="124" spans="1:13" x14ac:dyDescent="0.25">
      <c r="A124" t="s">
        <v>10</v>
      </c>
      <c r="B124">
        <v>2</v>
      </c>
      <c r="C124">
        <v>3</v>
      </c>
      <c r="D124">
        <v>3</v>
      </c>
      <c r="E124" s="3">
        <v>1.0105382310212578</v>
      </c>
      <c r="F124" s="2">
        <v>277.76</v>
      </c>
      <c r="G124" s="2">
        <v>1351.252</v>
      </c>
      <c r="H124">
        <f t="shared" si="12"/>
        <v>3368.578723404255</v>
      </c>
      <c r="I124">
        <f t="shared" si="13"/>
        <v>13512.519999999999</v>
      </c>
      <c r="J124">
        <f t="shared" si="14"/>
        <v>66858.034585906469</v>
      </c>
      <c r="K124">
        <f t="shared" si="15"/>
        <v>95511.477979866395</v>
      </c>
      <c r="L124">
        <f t="shared" si="16"/>
        <v>28.353642833480635</v>
      </c>
      <c r="M124">
        <f t="shared" si="17"/>
        <v>1.4526088643169066</v>
      </c>
    </row>
    <row r="125" spans="1:13" x14ac:dyDescent="0.25">
      <c r="A125" t="s">
        <v>10</v>
      </c>
      <c r="B125">
        <v>5.9</v>
      </c>
      <c r="C125">
        <v>1</v>
      </c>
      <c r="D125">
        <v>1</v>
      </c>
      <c r="E125" s="3">
        <v>1.0105382310212578</v>
      </c>
      <c r="F125" s="2">
        <v>1659.8330000000001</v>
      </c>
      <c r="G125" s="2">
        <v>49.796999999999997</v>
      </c>
      <c r="H125">
        <f t="shared" si="12"/>
        <v>20129.889574468081</v>
      </c>
      <c r="I125">
        <f t="shared" si="13"/>
        <v>497.96999999999997</v>
      </c>
      <c r="J125">
        <f t="shared" si="14"/>
        <v>2463.8850105490201</v>
      </c>
      <c r="K125">
        <f t="shared" si="15"/>
        <v>3519.8357293557433</v>
      </c>
      <c r="L125">
        <f t="shared" si="16"/>
        <v>0.17485618668371422</v>
      </c>
      <c r="M125">
        <f t="shared" si="17"/>
        <v>-0.75731899706897443</v>
      </c>
    </row>
    <row r="126" spans="1:13" x14ac:dyDescent="0.25">
      <c r="A126" t="s">
        <v>10</v>
      </c>
      <c r="B126">
        <v>5.9</v>
      </c>
      <c r="C126">
        <v>1</v>
      </c>
      <c r="D126">
        <v>2</v>
      </c>
      <c r="E126" s="3">
        <v>1.0105382310212578</v>
      </c>
      <c r="F126" s="2">
        <v>1688.5119999999999</v>
      </c>
      <c r="G126" s="2">
        <v>48.226199999999999</v>
      </c>
      <c r="H126">
        <f t="shared" si="12"/>
        <v>20477.698723404254</v>
      </c>
      <c r="I126">
        <f t="shared" si="13"/>
        <v>482.26199999999994</v>
      </c>
      <c r="J126">
        <f t="shared" si="14"/>
        <v>2386.1640519657635</v>
      </c>
      <c r="K126">
        <f t="shared" si="15"/>
        <v>3408.8057885225194</v>
      </c>
      <c r="L126">
        <f t="shared" si="16"/>
        <v>0.16646430024026804</v>
      </c>
      <c r="M126">
        <f t="shared" si="17"/>
        <v>-0.77867889051229311</v>
      </c>
    </row>
    <row r="127" spans="1:13" x14ac:dyDescent="0.25">
      <c r="A127" t="s">
        <v>10</v>
      </c>
      <c r="B127">
        <v>5.9</v>
      </c>
      <c r="C127">
        <v>1</v>
      </c>
      <c r="D127">
        <v>3</v>
      </c>
      <c r="E127" s="3">
        <v>1.0105382310212578</v>
      </c>
      <c r="F127" s="2">
        <v>1670.6130000000001</v>
      </c>
      <c r="G127" s="2">
        <v>40.068599999999996</v>
      </c>
      <c r="H127">
        <f t="shared" si="12"/>
        <v>20260.625744680852</v>
      </c>
      <c r="I127">
        <f t="shared" si="13"/>
        <v>400.68599999999992</v>
      </c>
      <c r="J127">
        <f t="shared" si="14"/>
        <v>1982.5375611720474</v>
      </c>
      <c r="K127">
        <f t="shared" si="15"/>
        <v>2832.1965159600677</v>
      </c>
      <c r="L127">
        <f t="shared" si="16"/>
        <v>0.13978820553968438</v>
      </c>
      <c r="M127">
        <f t="shared" si="17"/>
        <v>-0.85452947011479119</v>
      </c>
    </row>
    <row r="128" spans="1:13" x14ac:dyDescent="0.25">
      <c r="A128" t="s">
        <v>10</v>
      </c>
      <c r="B128">
        <v>5.9</v>
      </c>
      <c r="C128">
        <v>2</v>
      </c>
      <c r="D128">
        <v>1</v>
      </c>
      <c r="E128" s="3">
        <v>1.0105382310212578</v>
      </c>
      <c r="F128" s="2">
        <v>1959.1320000000001</v>
      </c>
      <c r="G128" s="2">
        <v>47.143799999999999</v>
      </c>
      <c r="H128">
        <f t="shared" si="12"/>
        <v>23759.685957446807</v>
      </c>
      <c r="I128">
        <f t="shared" si="13"/>
        <v>471.43799999999999</v>
      </c>
      <c r="J128">
        <f t="shared" si="14"/>
        <v>2332.6084334462093</v>
      </c>
      <c r="K128">
        <f t="shared" si="15"/>
        <v>3332.2977620660135</v>
      </c>
      <c r="L128">
        <f t="shared" si="16"/>
        <v>0.14025007603358489</v>
      </c>
      <c r="M128">
        <f t="shared" si="17"/>
        <v>-0.85309689462825444</v>
      </c>
    </row>
    <row r="129" spans="1:13" x14ac:dyDescent="0.25">
      <c r="A129" t="s">
        <v>10</v>
      </c>
      <c r="B129">
        <v>5.9</v>
      </c>
      <c r="C129">
        <v>2</v>
      </c>
      <c r="D129">
        <v>2</v>
      </c>
      <c r="E129" s="3">
        <v>1.0105382310212578</v>
      </c>
      <c r="F129" s="2">
        <v>1997.2539999999999</v>
      </c>
      <c r="G129" s="2">
        <v>48.945599999999999</v>
      </c>
      <c r="H129">
        <f t="shared" si="12"/>
        <v>24222.016595744677</v>
      </c>
      <c r="I129">
        <f t="shared" si="13"/>
        <v>489.45599999999996</v>
      </c>
      <c r="J129">
        <f t="shared" si="14"/>
        <v>2421.7589447622972</v>
      </c>
      <c r="K129">
        <f t="shared" si="15"/>
        <v>3459.6556353747105</v>
      </c>
      <c r="L129">
        <f t="shared" si="16"/>
        <v>0.14283103232546304</v>
      </c>
      <c r="M129">
        <f t="shared" si="17"/>
        <v>-0.84517742488800884</v>
      </c>
    </row>
    <row r="130" spans="1:13" x14ac:dyDescent="0.25">
      <c r="A130" t="s">
        <v>10</v>
      </c>
      <c r="B130">
        <v>5.9</v>
      </c>
      <c r="C130">
        <v>2</v>
      </c>
      <c r="D130">
        <v>3</v>
      </c>
      <c r="E130" s="3">
        <v>1.0105382310212578</v>
      </c>
      <c r="F130" s="2">
        <v>1905.54</v>
      </c>
      <c r="G130" s="2">
        <v>58.046999999999997</v>
      </c>
      <c r="H130">
        <f t="shared" si="12"/>
        <v>23109.740425531912</v>
      </c>
      <c r="I130">
        <f t="shared" si="13"/>
        <v>580.46999999999991</v>
      </c>
      <c r="J130">
        <f t="shared" si="14"/>
        <v>2872.0833224358685</v>
      </c>
      <c r="K130">
        <f t="shared" si="15"/>
        <v>4102.9761749083837</v>
      </c>
      <c r="L130">
        <f t="shared" si="16"/>
        <v>0.17754315277273161</v>
      </c>
      <c r="M130">
        <f t="shared" si="17"/>
        <v>-0.75069607228019841</v>
      </c>
    </row>
    <row r="131" spans="1:13" x14ac:dyDescent="0.25">
      <c r="A131" t="s">
        <v>10</v>
      </c>
      <c r="B131">
        <v>5.9</v>
      </c>
      <c r="C131">
        <v>3</v>
      </c>
      <c r="D131">
        <v>1</v>
      </c>
      <c r="E131" s="3">
        <v>1.0105382310212578</v>
      </c>
      <c r="F131" s="2">
        <v>1982.6170000000002</v>
      </c>
      <c r="G131" s="2">
        <v>69.768600000000006</v>
      </c>
      <c r="H131">
        <f t="shared" ref="H131:H151" si="18">F131/0.1*5.7/4.7</f>
        <v>24044.504042553192</v>
      </c>
      <c r="I131">
        <f t="shared" ref="I131:I151" si="19">G131/0.1</f>
        <v>697.68600000000004</v>
      </c>
      <c r="J131">
        <f t="shared" ref="J131:J151" si="20">I131*5/E131</f>
        <v>3452.0514839647044</v>
      </c>
      <c r="K131">
        <f t="shared" ref="K131:K151" si="21">J131/0.7</f>
        <v>4931.5021199495777</v>
      </c>
      <c r="L131">
        <f t="shared" ref="L131:L151" si="22">K131/H131</f>
        <v>0.20509893284644024</v>
      </c>
      <c r="M131">
        <f t="shared" ref="M131:M151" si="23">LOG(L131,10)</f>
        <v>-0.68803659931036631</v>
      </c>
    </row>
    <row r="132" spans="1:13" x14ac:dyDescent="0.25">
      <c r="A132" t="s">
        <v>10</v>
      </c>
      <c r="B132">
        <v>5.9</v>
      </c>
      <c r="C132">
        <v>3</v>
      </c>
      <c r="D132">
        <v>2</v>
      </c>
      <c r="E132" s="3">
        <v>1.0105382310212578</v>
      </c>
      <c r="F132" s="2">
        <v>2317.1469999999999</v>
      </c>
      <c r="G132" s="2">
        <v>67.894199999999998</v>
      </c>
      <c r="H132">
        <f t="shared" si="18"/>
        <v>28101.569999999996</v>
      </c>
      <c r="I132">
        <f t="shared" si="19"/>
        <v>678.94199999999989</v>
      </c>
      <c r="J132">
        <f t="shared" si="20"/>
        <v>3359.3088275040113</v>
      </c>
      <c r="K132">
        <f t="shared" si="21"/>
        <v>4799.0126107200167</v>
      </c>
      <c r="L132">
        <f t="shared" si="22"/>
        <v>0.17077382547380868</v>
      </c>
      <c r="M132">
        <f t="shared" si="23"/>
        <v>-0.76757869291746017</v>
      </c>
    </row>
    <row r="133" spans="1:13" x14ac:dyDescent="0.25">
      <c r="A133" t="s">
        <v>10</v>
      </c>
      <c r="B133">
        <v>5.9</v>
      </c>
      <c r="C133">
        <v>3</v>
      </c>
      <c r="D133">
        <v>3</v>
      </c>
      <c r="E133" s="3">
        <v>1.0105382310212578</v>
      </c>
      <c r="F133" s="2">
        <v>2083.473</v>
      </c>
      <c r="G133" s="2">
        <v>71.854200000000006</v>
      </c>
      <c r="H133">
        <f t="shared" si="18"/>
        <v>25267.651276595741</v>
      </c>
      <c r="I133">
        <f t="shared" si="19"/>
        <v>718.54200000000003</v>
      </c>
      <c r="J133">
        <f t="shared" si="20"/>
        <v>3555.2440172096995</v>
      </c>
      <c r="K133">
        <f t="shared" si="21"/>
        <v>5078.9200245852853</v>
      </c>
      <c r="L133">
        <f t="shared" si="22"/>
        <v>0.20100483297747798</v>
      </c>
      <c r="M133">
        <f t="shared" si="23"/>
        <v>-0.69679350024012721</v>
      </c>
    </row>
    <row r="134" spans="1:13" x14ac:dyDescent="0.25">
      <c r="A134" t="s">
        <v>10</v>
      </c>
      <c r="B134">
        <v>7</v>
      </c>
      <c r="C134">
        <v>1</v>
      </c>
      <c r="D134">
        <v>1</v>
      </c>
      <c r="E134" s="3">
        <v>1.0105382310212578</v>
      </c>
      <c r="F134" s="2">
        <v>1884.0640000000001</v>
      </c>
      <c r="G134" s="2">
        <v>19.067399999999999</v>
      </c>
      <c r="H134">
        <f t="shared" si="18"/>
        <v>22849.286808510638</v>
      </c>
      <c r="I134">
        <f t="shared" si="19"/>
        <v>190.67399999999998</v>
      </c>
      <c r="J134">
        <f t="shared" si="20"/>
        <v>943.42793843288518</v>
      </c>
      <c r="K134">
        <f t="shared" si="21"/>
        <v>1347.7541977612645</v>
      </c>
      <c r="L134">
        <f t="shared" si="22"/>
        <v>5.8984519256822868E-2</v>
      </c>
      <c r="M134">
        <f t="shared" si="23"/>
        <v>-1.2292619558752642</v>
      </c>
    </row>
    <row r="135" spans="1:13" x14ac:dyDescent="0.25">
      <c r="A135" t="s">
        <v>10</v>
      </c>
      <c r="B135">
        <v>7</v>
      </c>
      <c r="C135">
        <v>1</v>
      </c>
      <c r="D135">
        <v>2</v>
      </c>
      <c r="E135" s="3">
        <v>1.0105382310212578</v>
      </c>
      <c r="F135" s="2">
        <v>1811.4950000000001</v>
      </c>
      <c r="G135" s="2">
        <v>22.6248</v>
      </c>
      <c r="H135">
        <f t="shared" si="18"/>
        <v>21969.194680851066</v>
      </c>
      <c r="I135">
        <f t="shared" si="19"/>
        <v>226.24799999999999</v>
      </c>
      <c r="J135">
        <f t="shared" si="20"/>
        <v>1119.4430505184946</v>
      </c>
      <c r="K135">
        <f t="shared" si="21"/>
        <v>1599.2043578835637</v>
      </c>
      <c r="L135">
        <f t="shared" si="22"/>
        <v>7.2793035025424613E-2</v>
      </c>
      <c r="M135">
        <f t="shared" si="23"/>
        <v>-1.1379101728123986</v>
      </c>
    </row>
    <row r="136" spans="1:13" x14ac:dyDescent="0.25">
      <c r="A136" t="s">
        <v>10</v>
      </c>
      <c r="B136">
        <v>7</v>
      </c>
      <c r="C136">
        <v>1</v>
      </c>
      <c r="D136">
        <v>3</v>
      </c>
      <c r="E136" s="3">
        <v>1.0105382310212578</v>
      </c>
      <c r="F136" s="2">
        <v>1620.402</v>
      </c>
      <c r="G136" s="2">
        <v>24.472799999999999</v>
      </c>
      <c r="H136">
        <f t="shared" si="18"/>
        <v>19651.683829787235</v>
      </c>
      <c r="I136">
        <f t="shared" si="19"/>
        <v>244.72799999999998</v>
      </c>
      <c r="J136">
        <f t="shared" si="20"/>
        <v>1210.8794723811486</v>
      </c>
      <c r="K136">
        <f t="shared" si="21"/>
        <v>1729.8278176873553</v>
      </c>
      <c r="L136">
        <f t="shared" si="22"/>
        <v>8.8024407102731406E-2</v>
      </c>
      <c r="M136">
        <f t="shared" si="23"/>
        <v>-1.0553968914821945</v>
      </c>
    </row>
    <row r="137" spans="1:13" x14ac:dyDescent="0.25">
      <c r="A137" t="s">
        <v>10</v>
      </c>
      <c r="B137">
        <v>7</v>
      </c>
      <c r="C137">
        <v>2</v>
      </c>
      <c r="D137">
        <v>1</v>
      </c>
      <c r="E137" s="3">
        <v>1.0105382310212578</v>
      </c>
      <c r="F137" s="2">
        <v>2205.91</v>
      </c>
      <c r="G137" s="2">
        <v>16.123799999999999</v>
      </c>
      <c r="H137">
        <f t="shared" si="18"/>
        <v>26752.525531914893</v>
      </c>
      <c r="I137">
        <f t="shared" si="19"/>
        <v>161.23799999999997</v>
      </c>
      <c r="J137">
        <f t="shared" si="20"/>
        <v>797.78278075165736</v>
      </c>
      <c r="K137">
        <f t="shared" si="21"/>
        <v>1139.6896867880821</v>
      </c>
      <c r="L137">
        <f t="shared" si="22"/>
        <v>4.260119985413973E-2</v>
      </c>
      <c r="M137">
        <f t="shared" si="23"/>
        <v>-1.3705781689091658</v>
      </c>
    </row>
    <row r="138" spans="1:13" x14ac:dyDescent="0.25">
      <c r="A138" t="s">
        <v>10</v>
      </c>
      <c r="B138">
        <v>7</v>
      </c>
      <c r="C138">
        <v>2</v>
      </c>
      <c r="D138">
        <v>2</v>
      </c>
      <c r="E138" s="3">
        <v>1.0105382310212578</v>
      </c>
      <c r="F138" s="2">
        <v>2146.0250000000001</v>
      </c>
      <c r="G138" s="2">
        <v>13.2264</v>
      </c>
      <c r="H138">
        <f t="shared" si="18"/>
        <v>26026.26063829787</v>
      </c>
      <c r="I138">
        <f t="shared" si="19"/>
        <v>132.26399999999998</v>
      </c>
      <c r="J138">
        <f t="shared" si="20"/>
        <v>654.42353361699611</v>
      </c>
      <c r="K138">
        <f t="shared" si="21"/>
        <v>934.89076230999456</v>
      </c>
      <c r="L138">
        <f t="shared" si="22"/>
        <v>3.592105586364161E-2</v>
      </c>
      <c r="M138">
        <f t="shared" si="23"/>
        <v>-1.4446509061635937</v>
      </c>
    </row>
    <row r="139" spans="1:13" x14ac:dyDescent="0.25">
      <c r="A139" t="s">
        <v>10</v>
      </c>
      <c r="B139">
        <v>7</v>
      </c>
      <c r="C139">
        <v>2</v>
      </c>
      <c r="D139">
        <v>3</v>
      </c>
      <c r="E139" s="3">
        <v>1.0105382310212578</v>
      </c>
      <c r="F139" s="2">
        <v>2048.9209999999998</v>
      </c>
      <c r="G139" s="2">
        <v>12.810599999999999</v>
      </c>
      <c r="H139">
        <f t="shared" si="18"/>
        <v>24848.616382978718</v>
      </c>
      <c r="I139">
        <f t="shared" si="19"/>
        <v>128.10599999999999</v>
      </c>
      <c r="J139">
        <f t="shared" si="20"/>
        <v>633.85033869789902</v>
      </c>
      <c r="K139">
        <f t="shared" si="21"/>
        <v>905.50048385414152</v>
      </c>
      <c r="L139">
        <f t="shared" si="22"/>
        <v>3.6440680233383482E-2</v>
      </c>
      <c r="M139">
        <f t="shared" si="23"/>
        <v>-1.4384135247054186</v>
      </c>
    </row>
    <row r="140" spans="1:13" x14ac:dyDescent="0.25">
      <c r="A140" t="s">
        <v>10</v>
      </c>
      <c r="B140">
        <v>7</v>
      </c>
      <c r="C140">
        <v>3</v>
      </c>
      <c r="D140">
        <v>1</v>
      </c>
      <c r="E140" s="3">
        <v>1.0105382310212578</v>
      </c>
      <c r="F140" s="2">
        <v>1650.32</v>
      </c>
      <c r="G140" s="2">
        <v>31.310400000000001</v>
      </c>
      <c r="H140">
        <f t="shared" si="18"/>
        <v>20014.519148936168</v>
      </c>
      <c r="I140">
        <f t="shared" si="19"/>
        <v>313.10399999999998</v>
      </c>
      <c r="J140">
        <f t="shared" si="20"/>
        <v>1549.1942332729691</v>
      </c>
      <c r="K140">
        <f t="shared" si="21"/>
        <v>2213.1346189613846</v>
      </c>
      <c r="L140">
        <f t="shared" si="22"/>
        <v>0.11057645714556272</v>
      </c>
      <c r="M140">
        <f t="shared" si="23"/>
        <v>-0.9563373289096806</v>
      </c>
    </row>
    <row r="141" spans="1:13" x14ac:dyDescent="0.25">
      <c r="A141" t="s">
        <v>10</v>
      </c>
      <c r="B141">
        <v>7</v>
      </c>
      <c r="C141">
        <v>3</v>
      </c>
      <c r="D141">
        <v>2</v>
      </c>
      <c r="E141" s="3">
        <v>1.0105382310212578</v>
      </c>
      <c r="F141" s="2">
        <v>1606.8150000000001</v>
      </c>
      <c r="G141" s="2">
        <v>29.911200000000001</v>
      </c>
      <c r="H141">
        <f t="shared" si="18"/>
        <v>19486.905319148937</v>
      </c>
      <c r="I141">
        <f t="shared" si="19"/>
        <v>299.11199999999997</v>
      </c>
      <c r="J141">
        <f t="shared" si="20"/>
        <v>1479.9637995769594</v>
      </c>
      <c r="K141">
        <f t="shared" si="21"/>
        <v>2114.2339993956566</v>
      </c>
      <c r="L141">
        <f t="shared" si="22"/>
        <v>0.108495113245</v>
      </c>
      <c r="M141">
        <f t="shared" si="23"/>
        <v>-0.96458982253918901</v>
      </c>
    </row>
    <row r="142" spans="1:13" x14ac:dyDescent="0.25">
      <c r="A142" t="s">
        <v>10</v>
      </c>
      <c r="B142">
        <v>7</v>
      </c>
      <c r="C142">
        <v>3</v>
      </c>
      <c r="D142">
        <v>3</v>
      </c>
      <c r="E142" s="3">
        <v>1.0105382310212578</v>
      </c>
      <c r="F142" s="2">
        <v>1635.3679999999999</v>
      </c>
      <c r="G142" s="2">
        <v>21.7074</v>
      </c>
      <c r="H142">
        <f t="shared" si="18"/>
        <v>19833.186382978722</v>
      </c>
      <c r="I142">
        <f t="shared" si="19"/>
        <v>217.07399999999998</v>
      </c>
      <c r="J142">
        <f t="shared" si="20"/>
        <v>1074.0513982366767</v>
      </c>
      <c r="K142">
        <f t="shared" si="21"/>
        <v>1534.3591403381097</v>
      </c>
      <c r="L142">
        <f t="shared" si="22"/>
        <v>7.7363218935658798E-2</v>
      </c>
      <c r="M142">
        <f t="shared" si="23"/>
        <v>-1.1114654683858811</v>
      </c>
    </row>
    <row r="143" spans="1:13" x14ac:dyDescent="0.25">
      <c r="A143" t="s">
        <v>10</v>
      </c>
      <c r="B143">
        <v>8</v>
      </c>
      <c r="C143">
        <v>1</v>
      </c>
      <c r="D143">
        <v>1</v>
      </c>
      <c r="E143" s="3">
        <v>1.0105382310212578</v>
      </c>
      <c r="F143" s="2">
        <v>2145.1779999999999</v>
      </c>
      <c r="G143" s="2">
        <v>21.522600000000001</v>
      </c>
      <c r="H143">
        <f t="shared" si="18"/>
        <v>26015.988510638297</v>
      </c>
      <c r="I143">
        <f t="shared" si="19"/>
        <v>215.226</v>
      </c>
      <c r="J143">
        <f t="shared" si="20"/>
        <v>1064.9077560504115</v>
      </c>
      <c r="K143">
        <f t="shared" si="21"/>
        <v>1521.296794357731</v>
      </c>
      <c r="L143">
        <f t="shared" si="22"/>
        <v>5.8475456111754191E-2</v>
      </c>
      <c r="M143">
        <f t="shared" si="23"/>
        <v>-1.2330263819848986</v>
      </c>
    </row>
    <row r="144" spans="1:13" x14ac:dyDescent="0.25">
      <c r="A144" t="s">
        <v>10</v>
      </c>
      <c r="B144">
        <v>8</v>
      </c>
      <c r="C144">
        <v>1</v>
      </c>
      <c r="D144">
        <v>2</v>
      </c>
      <c r="E144" s="3">
        <v>1.0105382310212578</v>
      </c>
      <c r="F144" s="2">
        <v>2204.5309999999999</v>
      </c>
      <c r="G144" s="2">
        <v>19.146599999999999</v>
      </c>
      <c r="H144">
        <f t="shared" si="18"/>
        <v>26735.8014893617</v>
      </c>
      <c r="I144">
        <f t="shared" si="19"/>
        <v>191.46599999999998</v>
      </c>
      <c r="J144">
        <f t="shared" si="20"/>
        <v>947.34664222699894</v>
      </c>
      <c r="K144">
        <f t="shared" si="21"/>
        <v>1353.35234603857</v>
      </c>
      <c r="L144">
        <f t="shared" si="22"/>
        <v>5.0619479149599279E-2</v>
      </c>
      <c r="M144">
        <f t="shared" si="23"/>
        <v>-1.2956823278387419</v>
      </c>
    </row>
    <row r="145" spans="1:13" x14ac:dyDescent="0.25">
      <c r="A145" t="s">
        <v>10</v>
      </c>
      <c r="B145">
        <v>8</v>
      </c>
      <c r="C145">
        <v>1</v>
      </c>
      <c r="D145">
        <v>3</v>
      </c>
      <c r="E145" s="3">
        <v>1.0105382310212578</v>
      </c>
      <c r="F145" s="2">
        <v>1886.787</v>
      </c>
      <c r="G145" s="2">
        <v>17.457000000000001</v>
      </c>
      <c r="H145">
        <f t="shared" si="18"/>
        <v>22882.310425531912</v>
      </c>
      <c r="I145">
        <f t="shared" si="19"/>
        <v>174.57</v>
      </c>
      <c r="J145">
        <f t="shared" si="20"/>
        <v>863.7476279525722</v>
      </c>
      <c r="K145">
        <f t="shared" si="21"/>
        <v>1233.9251827893888</v>
      </c>
      <c r="L145">
        <f t="shared" si="22"/>
        <v>5.3924851111738448E-2</v>
      </c>
      <c r="M145">
        <f t="shared" si="23"/>
        <v>-1.2682110453249011</v>
      </c>
    </row>
    <row r="146" spans="1:13" x14ac:dyDescent="0.25">
      <c r="A146" t="s">
        <v>10</v>
      </c>
      <c r="B146">
        <v>8</v>
      </c>
      <c r="C146">
        <v>2</v>
      </c>
      <c r="D146">
        <v>1</v>
      </c>
      <c r="E146" s="3">
        <v>1.0105382310212578</v>
      </c>
      <c r="F146" s="2">
        <v>3825.1220000000003</v>
      </c>
      <c r="G146" s="2">
        <v>13.602600000000001</v>
      </c>
      <c r="H146">
        <f t="shared" si="18"/>
        <v>46389.777446808512</v>
      </c>
      <c r="I146">
        <f t="shared" si="19"/>
        <v>136.02600000000001</v>
      </c>
      <c r="J146">
        <f t="shared" si="20"/>
        <v>673.03737663903667</v>
      </c>
      <c r="K146">
        <f t="shared" si="21"/>
        <v>961.48196662719533</v>
      </c>
      <c r="L146">
        <f t="shared" si="22"/>
        <v>2.0726160364309801E-2</v>
      </c>
      <c r="M146">
        <f t="shared" si="23"/>
        <v>-1.6834811459062859</v>
      </c>
    </row>
    <row r="147" spans="1:13" x14ac:dyDescent="0.25">
      <c r="A147" t="s">
        <v>10</v>
      </c>
      <c r="B147">
        <v>8</v>
      </c>
      <c r="C147">
        <v>2</v>
      </c>
      <c r="D147">
        <v>2</v>
      </c>
      <c r="E147" s="3">
        <v>1.0105382310212578</v>
      </c>
      <c r="F147" s="2">
        <v>3853.297</v>
      </c>
      <c r="G147" s="2">
        <v>11.913</v>
      </c>
      <c r="H147">
        <f t="shared" si="18"/>
        <v>46731.474255319146</v>
      </c>
      <c r="I147">
        <f t="shared" si="19"/>
        <v>119.13</v>
      </c>
      <c r="J147">
        <f t="shared" si="20"/>
        <v>589.43836236460982</v>
      </c>
      <c r="K147">
        <f t="shared" si="21"/>
        <v>842.05480337801407</v>
      </c>
      <c r="L147">
        <f t="shared" si="22"/>
        <v>1.8019007891285781E-2</v>
      </c>
      <c r="M147">
        <f t="shared" si="23"/>
        <v>-1.7442691245224042</v>
      </c>
    </row>
    <row r="148" spans="1:13" x14ac:dyDescent="0.25">
      <c r="A148" t="s">
        <v>10</v>
      </c>
      <c r="B148">
        <v>8</v>
      </c>
      <c r="C148">
        <v>3</v>
      </c>
      <c r="D148">
        <v>3</v>
      </c>
      <c r="E148" s="3">
        <v>1.0105382310212578</v>
      </c>
      <c r="F148" s="2">
        <v>4013.3869999999997</v>
      </c>
      <c r="G148" s="2">
        <v>18.176400000000001</v>
      </c>
      <c r="H148">
        <f t="shared" si="18"/>
        <v>48672.991276595742</v>
      </c>
      <c r="I148">
        <f t="shared" si="19"/>
        <v>181.76400000000001</v>
      </c>
      <c r="J148">
        <f t="shared" si="20"/>
        <v>899.34252074910557</v>
      </c>
      <c r="K148">
        <f t="shared" si="21"/>
        <v>1284.7750296415795</v>
      </c>
      <c r="L148">
        <f t="shared" si="22"/>
        <v>2.6396056538636442E-2</v>
      </c>
      <c r="M148">
        <f t="shared" si="23"/>
        <v>-1.5784609500783826</v>
      </c>
    </row>
    <row r="149" spans="1:13" x14ac:dyDescent="0.25">
      <c r="A149" t="s">
        <v>10</v>
      </c>
      <c r="B149">
        <v>8</v>
      </c>
      <c r="C149">
        <v>3</v>
      </c>
      <c r="D149">
        <v>1</v>
      </c>
      <c r="E149" s="3">
        <v>1.0105382310212578</v>
      </c>
      <c r="F149" s="2">
        <v>1825.1310000000001</v>
      </c>
      <c r="G149" s="2">
        <v>14.401199999999999</v>
      </c>
      <c r="H149">
        <f t="shared" si="18"/>
        <v>22134.567446808509</v>
      </c>
      <c r="I149">
        <f t="shared" si="19"/>
        <v>144.01199999999997</v>
      </c>
      <c r="J149">
        <f t="shared" si="20"/>
        <v>712.55097322968334</v>
      </c>
      <c r="K149">
        <f t="shared" si="21"/>
        <v>1017.9299617566905</v>
      </c>
      <c r="L149">
        <f t="shared" si="22"/>
        <v>4.5988247306068847E-2</v>
      </c>
      <c r="M149">
        <f t="shared" si="23"/>
        <v>-1.3373531418460023</v>
      </c>
    </row>
    <row r="150" spans="1:13" x14ac:dyDescent="0.25">
      <c r="A150" t="s">
        <v>10</v>
      </c>
      <c r="B150">
        <v>8</v>
      </c>
      <c r="C150">
        <v>3</v>
      </c>
      <c r="D150">
        <v>2</v>
      </c>
      <c r="E150" s="3">
        <v>1.0105382310212578</v>
      </c>
      <c r="F150" s="2">
        <v>1727.425</v>
      </c>
      <c r="G150" s="2">
        <v>15.853199999999999</v>
      </c>
      <c r="H150">
        <f t="shared" si="18"/>
        <v>20949.622340425532</v>
      </c>
      <c r="I150">
        <f t="shared" si="19"/>
        <v>158.53199999999998</v>
      </c>
      <c r="J150">
        <f t="shared" si="20"/>
        <v>784.3938761217687</v>
      </c>
      <c r="K150">
        <f t="shared" si="21"/>
        <v>1120.5626801739554</v>
      </c>
      <c r="L150">
        <f t="shared" si="22"/>
        <v>5.3488442987903256E-2</v>
      </c>
      <c r="M150">
        <f t="shared" si="23"/>
        <v>-1.2717400439371693</v>
      </c>
    </row>
    <row r="151" spans="1:13" x14ac:dyDescent="0.25">
      <c r="A151" t="s">
        <v>10</v>
      </c>
      <c r="B151">
        <v>8</v>
      </c>
      <c r="C151">
        <v>3</v>
      </c>
      <c r="D151">
        <v>3</v>
      </c>
      <c r="E151" s="3">
        <v>1.0105382310212578</v>
      </c>
      <c r="F151" s="2">
        <v>1886.5910000000001</v>
      </c>
      <c r="G151" s="2">
        <v>16.995000000000001</v>
      </c>
      <c r="H151">
        <f t="shared" si="18"/>
        <v>22879.93340425532</v>
      </c>
      <c r="I151">
        <f t="shared" si="19"/>
        <v>169.95</v>
      </c>
      <c r="J151">
        <f t="shared" si="20"/>
        <v>840.88852248690876</v>
      </c>
      <c r="K151">
        <f t="shared" si="21"/>
        <v>1201.2693178384411</v>
      </c>
      <c r="L151">
        <f t="shared" si="22"/>
        <v>5.2503182444360752E-2</v>
      </c>
      <c r="M151">
        <f t="shared" si="23"/>
        <v>-1.2798143713343111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6"/>
  <sheetViews>
    <sheetView topLeftCell="A61" workbookViewId="0">
      <selection activeCell="R98" sqref="R98"/>
    </sheetView>
  </sheetViews>
  <sheetFormatPr defaultRowHeight="15" x14ac:dyDescent="0.25"/>
  <sheetData>
    <row r="1" spans="1:20" x14ac:dyDescent="0.25">
      <c r="A1" t="s">
        <v>10</v>
      </c>
    </row>
    <row r="2" spans="1:20" x14ac:dyDescent="0.25">
      <c r="A2" t="s">
        <v>24</v>
      </c>
      <c r="B2" t="s">
        <v>22</v>
      </c>
    </row>
    <row r="3" spans="1:20" x14ac:dyDescent="0.25">
      <c r="A3">
        <v>1515</v>
      </c>
      <c r="B3">
        <v>10</v>
      </c>
      <c r="O3" t="s">
        <v>23</v>
      </c>
      <c r="P3" t="s">
        <v>22</v>
      </c>
      <c r="Q3" t="s">
        <v>21</v>
      </c>
      <c r="R3" t="s">
        <v>20</v>
      </c>
      <c r="S3" t="s">
        <v>19</v>
      </c>
      <c r="T3" t="s">
        <v>18</v>
      </c>
    </row>
    <row r="4" spans="1:20" x14ac:dyDescent="0.25">
      <c r="A4">
        <v>1515</v>
      </c>
      <c r="B4">
        <v>10</v>
      </c>
      <c r="O4">
        <v>10492</v>
      </c>
      <c r="P4" s="6">
        <f>O4*0.0066</f>
        <v>69.247200000000007</v>
      </c>
      <c r="Q4" s="6">
        <f>P4/200</f>
        <v>0.34623600000000004</v>
      </c>
      <c r="R4" s="6">
        <f>Q4*1000</f>
        <v>346.23600000000005</v>
      </c>
      <c r="S4" s="7">
        <f>R4/500/1000</f>
        <v>6.9247200000000007E-4</v>
      </c>
      <c r="T4" s="6">
        <f>S4*1000</f>
        <v>0.69247200000000009</v>
      </c>
    </row>
    <row r="5" spans="1:20" x14ac:dyDescent="0.25">
      <c r="A5" s="10">
        <v>21631</v>
      </c>
      <c r="B5">
        <f>10*10</f>
        <v>100</v>
      </c>
      <c r="O5">
        <v>9733</v>
      </c>
      <c r="P5" s="6">
        <f>O5*0.0066</f>
        <v>64.237799999999993</v>
      </c>
      <c r="Q5" s="6">
        <f>P5/200</f>
        <v>0.32118899999999995</v>
      </c>
      <c r="R5" s="6">
        <f>Q5*1000</f>
        <v>321.18899999999996</v>
      </c>
      <c r="S5" s="7">
        <f>R5/500/1000</f>
        <v>6.4237799999999987E-4</v>
      </c>
      <c r="T5" s="6">
        <f>S5*1000</f>
        <v>0.64237799999999989</v>
      </c>
    </row>
    <row r="6" spans="1:20" x14ac:dyDescent="0.25">
      <c r="A6" s="10">
        <v>21293</v>
      </c>
      <c r="B6">
        <f>10*10</f>
        <v>100</v>
      </c>
      <c r="O6">
        <v>34538</v>
      </c>
      <c r="P6" s="6">
        <f>O6*0.0066</f>
        <v>227.95079999999999</v>
      </c>
      <c r="Q6" s="6">
        <f>P6/200</f>
        <v>1.1397539999999999</v>
      </c>
      <c r="R6" s="6">
        <f>Q6*1000</f>
        <v>1139.7539999999999</v>
      </c>
      <c r="S6" s="7">
        <f>R6/500/1000</f>
        <v>2.279508E-3</v>
      </c>
      <c r="T6" s="6">
        <f>S6*1000</f>
        <v>2.2795079999999999</v>
      </c>
    </row>
    <row r="7" spans="1:20" x14ac:dyDescent="0.25">
      <c r="A7" s="10">
        <v>240122</v>
      </c>
      <c r="B7">
        <f>10*100</f>
        <v>1000</v>
      </c>
    </row>
    <row r="8" spans="1:20" x14ac:dyDescent="0.25">
      <c r="A8" s="10">
        <v>238686</v>
      </c>
      <c r="B8">
        <f>10*100</f>
        <v>1000</v>
      </c>
    </row>
    <row r="9" spans="1:20" x14ac:dyDescent="0.25">
      <c r="A9" s="10">
        <v>383833</v>
      </c>
      <c r="B9">
        <f>30*100</f>
        <v>3000</v>
      </c>
    </row>
    <row r="10" spans="1:20" x14ac:dyDescent="0.25">
      <c r="A10" s="10">
        <v>420901</v>
      </c>
      <c r="B10">
        <f>30*100</f>
        <v>3000</v>
      </c>
    </row>
    <row r="14" spans="1:20" x14ac:dyDescent="0.25">
      <c r="A14" t="s">
        <v>4</v>
      </c>
    </row>
    <row r="15" spans="1:20" x14ac:dyDescent="0.25">
      <c r="A15" t="s">
        <v>24</v>
      </c>
      <c r="B15" t="s">
        <v>22</v>
      </c>
    </row>
    <row r="16" spans="1:20" x14ac:dyDescent="0.25">
      <c r="A16" s="10">
        <v>1497.5</v>
      </c>
      <c r="B16">
        <v>10</v>
      </c>
    </row>
    <row r="17" spans="1:15" x14ac:dyDescent="0.25">
      <c r="A17" s="10">
        <v>1203.7</v>
      </c>
      <c r="B17">
        <v>10</v>
      </c>
    </row>
    <row r="18" spans="1:15" x14ac:dyDescent="0.25">
      <c r="A18" s="10">
        <v>14762</v>
      </c>
      <c r="B18">
        <v>100</v>
      </c>
    </row>
    <row r="19" spans="1:15" x14ac:dyDescent="0.25">
      <c r="A19" s="10">
        <v>15274</v>
      </c>
      <c r="B19">
        <v>100</v>
      </c>
      <c r="O19">
        <f>0.0001*10^6</f>
        <v>100</v>
      </c>
    </row>
    <row r="20" spans="1:15" x14ac:dyDescent="0.25">
      <c r="A20" s="10">
        <v>17452</v>
      </c>
      <c r="B20">
        <v>100</v>
      </c>
      <c r="O20">
        <f>10/10.1</f>
        <v>0.99009900990099009</v>
      </c>
    </row>
    <row r="21" spans="1:15" x14ac:dyDescent="0.25">
      <c r="A21" s="10">
        <v>18582</v>
      </c>
      <c r="B21">
        <v>100</v>
      </c>
      <c r="O21">
        <f>5000/100</f>
        <v>50</v>
      </c>
    </row>
    <row r="22" spans="1:15" x14ac:dyDescent="0.25">
      <c r="A22" s="10">
        <v>158125</v>
      </c>
      <c r="B22">
        <v>1000</v>
      </c>
    </row>
    <row r="23" spans="1:15" x14ac:dyDescent="0.25">
      <c r="A23" s="10">
        <v>155387</v>
      </c>
      <c r="B23">
        <v>1000</v>
      </c>
    </row>
    <row r="24" spans="1:15" x14ac:dyDescent="0.25">
      <c r="A24" s="10">
        <v>175772</v>
      </c>
      <c r="B24">
        <v>1000</v>
      </c>
    </row>
    <row r="25" spans="1:15" x14ac:dyDescent="0.25">
      <c r="A25" s="10">
        <v>172196</v>
      </c>
      <c r="B25">
        <v>1000</v>
      </c>
    </row>
    <row r="26" spans="1:15" x14ac:dyDescent="0.25">
      <c r="A26">
        <v>809668</v>
      </c>
      <c r="B26">
        <v>5000</v>
      </c>
    </row>
    <row r="27" spans="1:15" x14ac:dyDescent="0.25">
      <c r="A27">
        <v>825500</v>
      </c>
      <c r="B27">
        <v>5000</v>
      </c>
    </row>
    <row r="28" spans="1:15" x14ac:dyDescent="0.25">
      <c r="A28" s="10">
        <v>913534</v>
      </c>
      <c r="B28">
        <v>5000</v>
      </c>
    </row>
    <row r="29" spans="1:15" x14ac:dyDescent="0.25">
      <c r="A29" s="10">
        <v>887367</v>
      </c>
      <c r="B29">
        <v>5000</v>
      </c>
    </row>
    <row r="31" spans="1:15" x14ac:dyDescent="0.25">
      <c r="A31" t="s">
        <v>9</v>
      </c>
    </row>
    <row r="32" spans="1:15" x14ac:dyDescent="0.25">
      <c r="A32" t="s">
        <v>24</v>
      </c>
      <c r="B32" t="s">
        <v>22</v>
      </c>
    </row>
    <row r="33" spans="1:2" x14ac:dyDescent="0.25">
      <c r="A33" s="9"/>
      <c r="B33">
        <v>10</v>
      </c>
    </row>
    <row r="34" spans="1:2" x14ac:dyDescent="0.25">
      <c r="A34" s="5">
        <v>1469.155924469</v>
      </c>
      <c r="B34">
        <v>10</v>
      </c>
    </row>
    <row r="35" spans="1:2" x14ac:dyDescent="0.25">
      <c r="A35" s="5">
        <v>1010.22107759094</v>
      </c>
      <c r="B35">
        <v>10</v>
      </c>
    </row>
    <row r="36" spans="1:2" x14ac:dyDescent="0.25">
      <c r="A36" s="5">
        <v>662.75259411620902</v>
      </c>
      <c r="B36">
        <v>10</v>
      </c>
    </row>
    <row r="37" spans="1:2" x14ac:dyDescent="0.25">
      <c r="A37" s="5">
        <v>5703.4841909484903</v>
      </c>
      <c r="B37">
        <v>100</v>
      </c>
    </row>
    <row r="38" spans="1:2" x14ac:dyDescent="0.25">
      <c r="A38" s="5">
        <v>5158.1913966369802</v>
      </c>
      <c r="B38">
        <v>100</v>
      </c>
    </row>
    <row r="39" spans="1:2" x14ac:dyDescent="0.25">
      <c r="A39" s="5">
        <v>6183.0002410278303</v>
      </c>
      <c r="B39">
        <v>100</v>
      </c>
    </row>
    <row r="40" spans="1:2" x14ac:dyDescent="0.25">
      <c r="A40" s="5">
        <v>6146.9962463073598</v>
      </c>
      <c r="B40">
        <v>100</v>
      </c>
    </row>
    <row r="41" spans="1:2" x14ac:dyDescent="0.25">
      <c r="A41" s="5">
        <v>173949.47081088199</v>
      </c>
      <c r="B41">
        <v>1000</v>
      </c>
    </row>
    <row r="42" spans="1:2" x14ac:dyDescent="0.25">
      <c r="A42" s="5">
        <v>177790.53556700199</v>
      </c>
      <c r="B42">
        <v>1000</v>
      </c>
    </row>
    <row r="43" spans="1:2" x14ac:dyDescent="0.25">
      <c r="A43" s="5">
        <v>190203.12996856699</v>
      </c>
      <c r="B43">
        <v>1000</v>
      </c>
    </row>
    <row r="44" spans="1:2" x14ac:dyDescent="0.25">
      <c r="A44" s="5">
        <v>213842.73137304699</v>
      </c>
      <c r="B44">
        <v>1000</v>
      </c>
    </row>
    <row r="45" spans="1:2" x14ac:dyDescent="0.25">
      <c r="A45" s="5">
        <v>914057.21837104904</v>
      </c>
      <c r="B45">
        <v>5000</v>
      </c>
    </row>
    <row r="46" spans="1:2" x14ac:dyDescent="0.25">
      <c r="A46" s="5">
        <v>941101.87816840003</v>
      </c>
      <c r="B46">
        <v>5000</v>
      </c>
    </row>
    <row r="47" spans="1:2" x14ac:dyDescent="0.25">
      <c r="A47" s="5">
        <v>1028132.51967767</v>
      </c>
      <c r="B47">
        <v>5000</v>
      </c>
    </row>
    <row r="48" spans="1:2" x14ac:dyDescent="0.25">
      <c r="A48" s="5">
        <v>1089042.9312045299</v>
      </c>
      <c r="B48">
        <v>5000</v>
      </c>
    </row>
    <row r="50" spans="1:2" x14ac:dyDescent="0.25">
      <c r="A50" t="s">
        <v>8</v>
      </c>
    </row>
    <row r="51" spans="1:2" x14ac:dyDescent="0.25">
      <c r="A51" t="s">
        <v>24</v>
      </c>
      <c r="B51" t="s">
        <v>22</v>
      </c>
    </row>
    <row r="52" spans="1:2" x14ac:dyDescent="0.25">
      <c r="A52" s="5">
        <v>1523.83072097779</v>
      </c>
      <c r="B52">
        <v>10</v>
      </c>
    </row>
    <row r="53" spans="1:2" x14ac:dyDescent="0.25">
      <c r="A53" s="5">
        <v>1045.80028185273</v>
      </c>
      <c r="B53">
        <v>10</v>
      </c>
    </row>
    <row r="54" spans="1:2" x14ac:dyDescent="0.25">
      <c r="A54" s="5">
        <v>11186.878341842599</v>
      </c>
      <c r="B54">
        <v>100</v>
      </c>
    </row>
    <row r="55" spans="1:2" x14ac:dyDescent="0.25">
      <c r="A55" s="5">
        <v>11207.8476245575</v>
      </c>
      <c r="B55">
        <v>100</v>
      </c>
    </row>
    <row r="56" spans="1:2" x14ac:dyDescent="0.25">
      <c r="A56" s="5">
        <v>124343.758193085</v>
      </c>
      <c r="B56">
        <v>1000</v>
      </c>
    </row>
    <row r="57" spans="1:2" x14ac:dyDescent="0.25">
      <c r="A57" s="5">
        <v>111948.64748574801</v>
      </c>
      <c r="B57">
        <v>1000</v>
      </c>
    </row>
    <row r="58" spans="1:2" x14ac:dyDescent="0.25">
      <c r="A58" s="5">
        <v>831266.50270312501</v>
      </c>
      <c r="B58">
        <v>3000</v>
      </c>
    </row>
    <row r="59" spans="1:2" x14ac:dyDescent="0.25">
      <c r="A59" s="5">
        <v>853079.72202871705</v>
      </c>
      <c r="B59">
        <v>3000</v>
      </c>
    </row>
    <row r="60" spans="1:2" x14ac:dyDescent="0.25">
      <c r="A60" s="8">
        <v>1304.1956155395501</v>
      </c>
      <c r="B60">
        <v>10</v>
      </c>
    </row>
    <row r="61" spans="1:2" x14ac:dyDescent="0.25">
      <c r="A61" s="8">
        <v>1746.80259713745</v>
      </c>
      <c r="B61">
        <v>10</v>
      </c>
    </row>
    <row r="62" spans="1:2" x14ac:dyDescent="0.25">
      <c r="A62" s="8">
        <v>11864.613020721399</v>
      </c>
      <c r="B62">
        <v>100</v>
      </c>
    </row>
    <row r="63" spans="1:2" x14ac:dyDescent="0.25">
      <c r="A63" s="8">
        <v>12095</v>
      </c>
      <c r="B63">
        <v>100</v>
      </c>
    </row>
    <row r="64" spans="1:2" x14ac:dyDescent="0.25">
      <c r="A64" s="8">
        <v>145494.747025925</v>
      </c>
      <c r="B64">
        <v>1000</v>
      </c>
    </row>
    <row r="65" spans="1:19" x14ac:dyDescent="0.25">
      <c r="A65" s="8">
        <v>138271.268806954</v>
      </c>
      <c r="B65">
        <v>1000</v>
      </c>
    </row>
    <row r="66" spans="1:19" x14ac:dyDescent="0.25">
      <c r="A66" s="8">
        <v>885529.64002662699</v>
      </c>
      <c r="B66">
        <v>3000</v>
      </c>
    </row>
    <row r="67" spans="1:19" x14ac:dyDescent="0.25">
      <c r="A67" s="8">
        <v>888673.36709423806</v>
      </c>
      <c r="B67">
        <v>3000</v>
      </c>
    </row>
    <row r="69" spans="1:19" x14ac:dyDescent="0.25">
      <c r="A69" t="s">
        <v>7</v>
      </c>
    </row>
    <row r="70" spans="1:19" x14ac:dyDescent="0.25">
      <c r="A70" t="s">
        <v>24</v>
      </c>
      <c r="B70" t="s">
        <v>22</v>
      </c>
      <c r="N70" t="s">
        <v>23</v>
      </c>
      <c r="O70" t="s">
        <v>22</v>
      </c>
      <c r="P70" t="s">
        <v>21</v>
      </c>
      <c r="Q70" t="s">
        <v>20</v>
      </c>
      <c r="R70" t="s">
        <v>19</v>
      </c>
      <c r="S70" t="s">
        <v>18</v>
      </c>
    </row>
    <row r="71" spans="1:19" x14ac:dyDescent="0.25">
      <c r="A71" s="5">
        <v>723.05638821410503</v>
      </c>
      <c r="B71">
        <v>10</v>
      </c>
      <c r="N71">
        <v>12608</v>
      </c>
      <c r="O71" s="6">
        <f>(N71*0.0038)+170.78</f>
        <v>218.69040000000001</v>
      </c>
      <c r="P71" s="6">
        <f>O71/200</f>
        <v>1.0934520000000001</v>
      </c>
      <c r="Q71" s="6">
        <f>P71*1000</f>
        <v>1093.452</v>
      </c>
      <c r="R71" s="7">
        <f>Q71/500/1000</f>
        <v>2.1869040000000004E-3</v>
      </c>
      <c r="S71" s="6">
        <f>R71*1000</f>
        <v>2.1869040000000002</v>
      </c>
    </row>
    <row r="72" spans="1:19" x14ac:dyDescent="0.25">
      <c r="A72" s="5">
        <v>1095.0840168762199</v>
      </c>
      <c r="B72">
        <v>10</v>
      </c>
    </row>
    <row r="73" spans="1:19" x14ac:dyDescent="0.25">
      <c r="A73" s="5">
        <v>675.59838766479402</v>
      </c>
      <c r="B73">
        <v>10</v>
      </c>
      <c r="O73" s="6"/>
      <c r="P73" s="6"/>
      <c r="Q73" s="6"/>
      <c r="R73" s="7"/>
      <c r="S73" s="6"/>
    </row>
    <row r="74" spans="1:19" x14ac:dyDescent="0.25">
      <c r="A74" s="5">
        <v>1192.9615527496401</v>
      </c>
      <c r="B74">
        <v>10</v>
      </c>
    </row>
    <row r="75" spans="1:19" x14ac:dyDescent="0.25">
      <c r="A75" s="5">
        <v>13944.657700882</v>
      </c>
      <c r="B75">
        <v>100</v>
      </c>
    </row>
    <row r="76" spans="1:19" x14ac:dyDescent="0.25">
      <c r="A76" s="5">
        <v>14484.515070228599</v>
      </c>
      <c r="B76">
        <v>100</v>
      </c>
      <c r="N76">
        <v>5154</v>
      </c>
      <c r="O76" s="6">
        <f>(N76*0.004)</f>
        <v>20.616</v>
      </c>
      <c r="P76" s="6">
        <f>O76/200</f>
        <v>0.10308</v>
      </c>
      <c r="Q76" s="6">
        <f>P76*1000</f>
        <v>103.08</v>
      </c>
      <c r="R76" s="7">
        <f>Q76/500/1000</f>
        <v>2.0616000000000002E-4</v>
      </c>
      <c r="S76" s="6">
        <f>R76*1000</f>
        <v>0.20616000000000001</v>
      </c>
    </row>
    <row r="77" spans="1:19" x14ac:dyDescent="0.25">
      <c r="A77" s="5">
        <v>15593.389677192699</v>
      </c>
      <c r="B77">
        <v>100</v>
      </c>
      <c r="N77">
        <v>6355.9</v>
      </c>
      <c r="O77" s="6">
        <f>(N77*0.004)</f>
        <v>25.4236</v>
      </c>
      <c r="P77" s="6">
        <f>O77/200</f>
        <v>0.12711800000000001</v>
      </c>
      <c r="Q77" s="6">
        <f>P77*1000</f>
        <v>127.11800000000001</v>
      </c>
      <c r="R77" s="7">
        <f>Q77/500/1000</f>
        <v>2.5423600000000002E-4</v>
      </c>
      <c r="S77" s="6">
        <f>R77*1000</f>
        <v>0.25423600000000002</v>
      </c>
    </row>
    <row r="78" spans="1:19" x14ac:dyDescent="0.25">
      <c r="A78" s="5">
        <v>16452.0635295258</v>
      </c>
      <c r="B78">
        <v>100</v>
      </c>
    </row>
    <row r="79" spans="1:19" x14ac:dyDescent="0.25">
      <c r="A79" s="5">
        <v>119179.46562710599</v>
      </c>
      <c r="B79">
        <v>1000</v>
      </c>
    </row>
    <row r="80" spans="1:19" x14ac:dyDescent="0.25">
      <c r="A80" s="5">
        <v>108739.111769836</v>
      </c>
      <c r="B80">
        <v>1000</v>
      </c>
    </row>
    <row r="81" spans="1:2" x14ac:dyDescent="0.25">
      <c r="A81" s="5">
        <v>150938.97495718399</v>
      </c>
      <c r="B81">
        <v>1000</v>
      </c>
    </row>
    <row r="82" spans="1:2" x14ac:dyDescent="0.25">
      <c r="A82" s="5">
        <v>135925.249010208</v>
      </c>
      <c r="B82">
        <v>1000</v>
      </c>
    </row>
    <row r="83" spans="1:2" x14ac:dyDescent="0.25">
      <c r="A83" s="5">
        <v>687503.747144775</v>
      </c>
      <c r="B83">
        <v>3000</v>
      </c>
    </row>
    <row r="84" spans="1:2" x14ac:dyDescent="0.25">
      <c r="A84" s="5">
        <v>728381.64229968295</v>
      </c>
      <c r="B84">
        <v>3000</v>
      </c>
    </row>
    <row r="85" spans="1:2" x14ac:dyDescent="0.25">
      <c r="A85" s="5">
        <v>799197.88962130703</v>
      </c>
      <c r="B85">
        <v>3000</v>
      </c>
    </row>
    <row r="86" spans="1:2" x14ac:dyDescent="0.25">
      <c r="A86" s="5">
        <v>785078.16763581894</v>
      </c>
      <c r="B86">
        <v>3000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R98" sqref="R98"/>
    </sheetView>
  </sheetViews>
  <sheetFormatPr defaultRowHeight="15" x14ac:dyDescent="0.25"/>
  <cols>
    <col min="3" max="3" width="13.85546875" customWidth="1"/>
    <col min="5" max="5" width="12.28515625" customWidth="1"/>
  </cols>
  <sheetData>
    <row r="1" spans="1:11" x14ac:dyDescent="0.25">
      <c r="A1" t="s">
        <v>9</v>
      </c>
    </row>
    <row r="2" spans="1:11" s="14" customFormat="1" ht="75" x14ac:dyDescent="0.25">
      <c r="A2" s="14" t="s">
        <v>39</v>
      </c>
      <c r="B2" s="14" t="s">
        <v>38</v>
      </c>
      <c r="C2" s="1" t="s">
        <v>6</v>
      </c>
      <c r="D2" s="14" t="s">
        <v>37</v>
      </c>
      <c r="E2" s="14" t="s">
        <v>36</v>
      </c>
      <c r="F2" s="1" t="s">
        <v>35</v>
      </c>
      <c r="G2" s="14" t="s">
        <v>34</v>
      </c>
    </row>
    <row r="3" spans="1:11" s="4" customFormat="1" x14ac:dyDescent="0.25">
      <c r="A3" s="12" t="s">
        <v>33</v>
      </c>
      <c r="B3" s="5">
        <v>80210.750576675404</v>
      </c>
      <c r="C3" s="2">
        <f>(B3*0.0036)</f>
        <v>288.75870207603145</v>
      </c>
      <c r="D3" s="11">
        <f>C3*100/5000</f>
        <v>5.7751740415206285</v>
      </c>
      <c r="E3" s="11">
        <f>D3*5.7/4.7</f>
        <v>7.0039344758867204</v>
      </c>
      <c r="F3" s="2">
        <f>E3*0.3</f>
        <v>2.1011803427660158</v>
      </c>
      <c r="G3" s="11">
        <f>D3+F3</f>
        <v>7.8763543842866444</v>
      </c>
      <c r="H3" s="11">
        <f>AVERAGE(G3:G8)</f>
        <v>15.015584618350276</v>
      </c>
      <c r="I3" s="11">
        <f>STDEV(G3:G8)</f>
        <v>4.9890071775428595</v>
      </c>
      <c r="K3" s="13">
        <f>H3/20</f>
        <v>0.75077923091751386</v>
      </c>
    </row>
    <row r="4" spans="1:11" s="4" customFormat="1" x14ac:dyDescent="0.25">
      <c r="A4" s="12" t="s">
        <v>32</v>
      </c>
      <c r="B4" s="5">
        <v>100506.517807846</v>
      </c>
      <c r="C4" s="2">
        <f>(B4*0.0036)</f>
        <v>361.82346410824562</v>
      </c>
      <c r="D4" s="11">
        <f>C4*100/5000</f>
        <v>7.2364692821649124</v>
      </c>
      <c r="E4" s="11">
        <f>D4*5.7/4.7</f>
        <v>8.7761435975191482</v>
      </c>
      <c r="F4" s="2">
        <f>E4*0.3</f>
        <v>2.6328430792557445</v>
      </c>
      <c r="G4" s="11">
        <f>D4+F4</f>
        <v>9.8693123614206577</v>
      </c>
    </row>
    <row r="5" spans="1:11" s="4" customFormat="1" x14ac:dyDescent="0.25">
      <c r="A5" t="s">
        <v>30</v>
      </c>
      <c r="B5" s="5">
        <v>198331.09084429999</v>
      </c>
      <c r="C5" s="2">
        <f>(B5*0.0036)</f>
        <v>713.99192703947995</v>
      </c>
      <c r="D5" s="11">
        <f>C5*100/5000</f>
        <v>14.279838540789598</v>
      </c>
      <c r="E5" s="11">
        <f>D5*5.7/4.7</f>
        <v>17.318102060106533</v>
      </c>
      <c r="F5" s="2">
        <f>E5*0.3</f>
        <v>5.1954306180319598</v>
      </c>
      <c r="G5" s="11">
        <f>D5+F5</f>
        <v>19.475269158821558</v>
      </c>
    </row>
    <row r="6" spans="1:11" s="4" customFormat="1" x14ac:dyDescent="0.25">
      <c r="A6" t="s">
        <v>29</v>
      </c>
      <c r="B6" s="5">
        <v>200443.08843615701</v>
      </c>
      <c r="C6" s="2">
        <f>(B6*0.0036)</f>
        <v>721.59511837016521</v>
      </c>
      <c r="D6" s="11">
        <f>C6*100/5000</f>
        <v>14.431902367403303</v>
      </c>
      <c r="E6" s="11">
        <f>D6*5.7/4.7</f>
        <v>17.502519892382729</v>
      </c>
      <c r="F6" s="2">
        <f>E6*0.3</f>
        <v>5.2507559677148183</v>
      </c>
      <c r="G6" s="11">
        <f>D6+F6</f>
        <v>19.68265833511812</v>
      </c>
    </row>
    <row r="7" spans="1:11" s="4" customFormat="1" x14ac:dyDescent="0.25">
      <c r="A7" t="s">
        <v>27</v>
      </c>
      <c r="B7" s="5">
        <v>164805.79945381201</v>
      </c>
      <c r="C7" s="2">
        <f>(B7*0.0036)</f>
        <v>593.30087803372328</v>
      </c>
      <c r="D7" s="11">
        <f>C7*100/5000</f>
        <v>11.866017560674466</v>
      </c>
      <c r="E7" s="11">
        <f>D7*5.7/4.7</f>
        <v>14.390702148052013</v>
      </c>
      <c r="F7" s="2">
        <f>E7*0.3</f>
        <v>4.3172106444156038</v>
      </c>
      <c r="G7" s="11">
        <f>D7+F7</f>
        <v>16.183228205090071</v>
      </c>
    </row>
    <row r="8" spans="1:11" s="4" customFormat="1" x14ac:dyDescent="0.25">
      <c r="A8" t="s">
        <v>26</v>
      </c>
      <c r="B8" s="5">
        <v>173191.67261920101</v>
      </c>
      <c r="C8" s="2">
        <f>(B8*0.0036)</f>
        <v>623.49002142912366</v>
      </c>
      <c r="D8" s="11">
        <f>C8*100/5000</f>
        <v>12.469800428582474</v>
      </c>
      <c r="E8" s="11">
        <f>D8*5.7/4.7</f>
        <v>15.122949455940448</v>
      </c>
      <c r="F8" s="2">
        <f>E8*0.3</f>
        <v>4.5368848367821339</v>
      </c>
      <c r="G8" s="11">
        <f>D8+F8</f>
        <v>17.006685265364609</v>
      </c>
    </row>
    <row r="10" spans="1:11" x14ac:dyDescent="0.25">
      <c r="A10" t="s">
        <v>8</v>
      </c>
    </row>
    <row r="11" spans="1:11" ht="75" x14ac:dyDescent="0.25">
      <c r="A11" s="14" t="s">
        <v>39</v>
      </c>
      <c r="B11" s="14" t="s">
        <v>38</v>
      </c>
      <c r="C11" s="1" t="s">
        <v>6</v>
      </c>
      <c r="D11" s="14" t="s">
        <v>37</v>
      </c>
      <c r="E11" s="14" t="s">
        <v>36</v>
      </c>
      <c r="F11" s="1" t="s">
        <v>35</v>
      </c>
      <c r="G11" s="14" t="s">
        <v>34</v>
      </c>
    </row>
    <row r="12" spans="1:11" x14ac:dyDescent="0.25">
      <c r="A12" s="12" t="s">
        <v>33</v>
      </c>
      <c r="B12" s="8">
        <v>161189.81872976699</v>
      </c>
      <c r="C12" s="2">
        <f>(B12*0.0036)</f>
        <v>580.28334742716117</v>
      </c>
      <c r="D12" s="11">
        <f>C12*100/5000</f>
        <v>11.605666948543224</v>
      </c>
      <c r="E12" s="11">
        <f>D12*5.7/4.7</f>
        <v>14.074957788658805</v>
      </c>
      <c r="F12" s="2">
        <f>E12*0.3</f>
        <v>4.2224873365976414</v>
      </c>
      <c r="G12" s="11">
        <f>D12+F12</f>
        <v>15.828154285140865</v>
      </c>
      <c r="H12" s="11">
        <f>AVERAGE(G12:G17)</f>
        <v>17.856470022494314</v>
      </c>
      <c r="I12" s="11">
        <f>STDEV(G12:G17)</f>
        <v>2.3645806863313124</v>
      </c>
      <c r="K12" s="13">
        <f>H12/20</f>
        <v>0.89282350112471565</v>
      </c>
    </row>
    <row r="13" spans="1:11" x14ac:dyDescent="0.25">
      <c r="A13" s="12" t="s">
        <v>32</v>
      </c>
      <c r="B13">
        <v>177121</v>
      </c>
      <c r="C13" s="2">
        <f>(B13*0.0036)</f>
        <v>637.63559999999995</v>
      </c>
      <c r="D13" s="11">
        <f>C13*100/5000</f>
        <v>12.752711999999999</v>
      </c>
      <c r="E13" s="11">
        <f>D13*5.7/4.7</f>
        <v>15.466054978723403</v>
      </c>
      <c r="F13" s="2">
        <f>E13*0.3</f>
        <v>4.6398164936170208</v>
      </c>
      <c r="G13" s="11">
        <f>D13+F13</f>
        <v>17.392528493617021</v>
      </c>
    </row>
    <row r="14" spans="1:11" x14ac:dyDescent="0.25">
      <c r="A14" t="s">
        <v>30</v>
      </c>
      <c r="B14" s="8">
        <v>207835.179814484</v>
      </c>
      <c r="C14" s="2">
        <f>(B14*0.0036)</f>
        <v>748.20664733214232</v>
      </c>
      <c r="D14" s="11">
        <f>C14*100/5000</f>
        <v>14.964132946642847</v>
      </c>
      <c r="E14" s="11">
        <f>D14*5.7/4.7</f>
        <v>18.147991020396642</v>
      </c>
      <c r="F14" s="2">
        <f>E14*0.3</f>
        <v>5.4443973061189928</v>
      </c>
      <c r="G14" s="11">
        <f>D14+F14</f>
        <v>20.408530252761839</v>
      </c>
    </row>
    <row r="15" spans="1:11" x14ac:dyDescent="0.25">
      <c r="A15" t="s">
        <v>29</v>
      </c>
      <c r="B15" s="8">
        <v>215742.65018295299</v>
      </c>
      <c r="C15" s="2">
        <f>(B15*0.0036)</f>
        <v>776.67354065863071</v>
      </c>
      <c r="D15" s="11">
        <f>C15*100/5000</f>
        <v>15.533470813172613</v>
      </c>
      <c r="E15" s="11">
        <f>D15*5.7/4.7</f>
        <v>18.838464603209339</v>
      </c>
      <c r="F15" s="2">
        <f>E15*0.3</f>
        <v>5.6515393809628014</v>
      </c>
      <c r="G15" s="11">
        <f>D15+F15</f>
        <v>21.185010194135415</v>
      </c>
    </row>
    <row r="16" spans="1:11" x14ac:dyDescent="0.25">
      <c r="A16" t="s">
        <v>27</v>
      </c>
      <c r="B16" s="15">
        <v>168499</v>
      </c>
      <c r="C16" s="2">
        <f>(B16*0.0036)</f>
        <v>606.59640000000002</v>
      </c>
      <c r="D16" s="11">
        <f>C16*100/5000</f>
        <v>12.131928</v>
      </c>
      <c r="E16" s="11">
        <f>D16*5.7/4.7</f>
        <v>14.713189276595745</v>
      </c>
      <c r="F16" s="2">
        <f>E16*0.3</f>
        <v>4.4139567829787234</v>
      </c>
      <c r="G16" s="11">
        <f>D16+F16</f>
        <v>16.545884782978725</v>
      </c>
    </row>
    <row r="17" spans="1:11" x14ac:dyDescent="0.25">
      <c r="A17" t="s">
        <v>26</v>
      </c>
      <c r="B17" s="8">
        <v>160686.312605652</v>
      </c>
      <c r="C17" s="2">
        <f>(B17*0.0036)</f>
        <v>578.47072538034718</v>
      </c>
      <c r="D17" s="11">
        <f>C17*100/5000</f>
        <v>11.569414507606943</v>
      </c>
      <c r="E17" s="11">
        <f>D17*5.7/4.7</f>
        <v>14.030992062416932</v>
      </c>
      <c r="F17" s="2">
        <f>E17*0.3</f>
        <v>4.2092976187250795</v>
      </c>
      <c r="G17" s="11">
        <f>D17+F17</f>
        <v>15.778712126332023</v>
      </c>
    </row>
    <row r="19" spans="1:11" x14ac:dyDescent="0.25">
      <c r="A19" t="s">
        <v>7</v>
      </c>
    </row>
    <row r="20" spans="1:11" ht="75" x14ac:dyDescent="0.25">
      <c r="A20" s="14" t="s">
        <v>39</v>
      </c>
      <c r="B20" s="14" t="s">
        <v>38</v>
      </c>
      <c r="C20" s="1" t="s">
        <v>6</v>
      </c>
      <c r="D20" s="14" t="s">
        <v>37</v>
      </c>
      <c r="E20" s="14" t="s">
        <v>36</v>
      </c>
      <c r="F20" s="1" t="s">
        <v>35</v>
      </c>
      <c r="G20" s="14" t="s">
        <v>34</v>
      </c>
    </row>
    <row r="21" spans="1:11" x14ac:dyDescent="0.25">
      <c r="A21" s="12" t="s">
        <v>33</v>
      </c>
      <c r="B21" s="5">
        <v>93774.557727150095</v>
      </c>
      <c r="C21" s="2">
        <f>(B21*0.0038)+170.78</f>
        <v>527.12331936317037</v>
      </c>
      <c r="D21" s="11">
        <f>C21*100/5000</f>
        <v>10.542466387263408</v>
      </c>
      <c r="E21" s="11">
        <f>D21*5.7/4.7</f>
        <v>12.785544342000303</v>
      </c>
      <c r="F21" s="2">
        <f>E21*0.3</f>
        <v>3.835663302600091</v>
      </c>
      <c r="G21" s="11">
        <f>D21+F21</f>
        <v>14.378129689863499</v>
      </c>
      <c r="H21" s="11">
        <f>AVERAGE(G21:G29)</f>
        <v>17.551723874692339</v>
      </c>
      <c r="I21" s="11">
        <f>STDEV(G21:G29)</f>
        <v>3.539178560449697</v>
      </c>
      <c r="K21" s="13">
        <f>H21/20</f>
        <v>0.87758619373461699</v>
      </c>
    </row>
    <row r="22" spans="1:11" x14ac:dyDescent="0.25">
      <c r="A22" s="12" t="s">
        <v>32</v>
      </c>
      <c r="B22" s="5">
        <v>103159.54051930799</v>
      </c>
      <c r="C22" s="2">
        <f>(B22*0.0038)+170.78</f>
        <v>562.78625397337032</v>
      </c>
      <c r="D22" s="11">
        <f>C22*100/5000</f>
        <v>11.255725079467407</v>
      </c>
      <c r="E22" s="11">
        <f>D22*5.7/4.7</f>
        <v>13.650560202758344</v>
      </c>
      <c r="F22" s="2">
        <f>E22*0.3</f>
        <v>4.0951680608275032</v>
      </c>
      <c r="G22" s="11">
        <f>D22+F22</f>
        <v>15.350893140294911</v>
      </c>
    </row>
    <row r="23" spans="1:11" x14ac:dyDescent="0.25">
      <c r="A23" s="12" t="s">
        <v>31</v>
      </c>
      <c r="B23" s="5">
        <v>83916.307162521305</v>
      </c>
      <c r="C23" s="2">
        <f>(B23*0.0038)+170.78</f>
        <v>489.66196721758092</v>
      </c>
      <c r="D23" s="11">
        <f>C23*100/5000</f>
        <v>9.7932393443516172</v>
      </c>
      <c r="E23" s="11">
        <f>D23*5.7/4.7</f>
        <v>11.876907289958345</v>
      </c>
      <c r="F23" s="2">
        <f>E23*0.3</f>
        <v>3.5630721869875033</v>
      </c>
      <c r="G23" s="11">
        <f>D23+F23</f>
        <v>13.35631153133912</v>
      </c>
    </row>
    <row r="24" spans="1:11" x14ac:dyDescent="0.25">
      <c r="A24" t="s">
        <v>30</v>
      </c>
      <c r="B24" s="5">
        <v>176010.71785665699</v>
      </c>
      <c r="C24" s="2">
        <f>(B24*0.0038)+170.78</f>
        <v>839.62072785529654</v>
      </c>
      <c r="D24" s="11">
        <f>C24*100/5000</f>
        <v>16.792414557105932</v>
      </c>
      <c r="E24" s="11">
        <f>D24*5.7/4.7</f>
        <v>20.365268718192301</v>
      </c>
      <c r="F24" s="2">
        <f>E24*0.3</f>
        <v>6.1095806154576904</v>
      </c>
      <c r="G24" s="11">
        <f>D24+F24</f>
        <v>22.901995172563623</v>
      </c>
    </row>
    <row r="25" spans="1:11" x14ac:dyDescent="0.25">
      <c r="A25" t="s">
        <v>29</v>
      </c>
      <c r="B25" s="5">
        <v>161094.82553241</v>
      </c>
      <c r="C25" s="2">
        <f>(B25*0.0038)+170.78</f>
        <v>782.94033702315801</v>
      </c>
      <c r="D25" s="11">
        <f>C25*100/5000</f>
        <v>15.658806740463161</v>
      </c>
      <c r="E25" s="11">
        <f>D25*5.7/4.7</f>
        <v>18.990467749072344</v>
      </c>
      <c r="F25" s="2">
        <f>E25*0.3</f>
        <v>5.697140324721703</v>
      </c>
      <c r="G25" s="11">
        <f>D25+F25</f>
        <v>21.355947065184864</v>
      </c>
    </row>
    <row r="26" spans="1:11" x14ac:dyDescent="0.25">
      <c r="A26" t="s">
        <v>28</v>
      </c>
      <c r="B26" s="5">
        <v>165404.99667534599</v>
      </c>
      <c r="C26" s="2">
        <f>(B26*0.0038)+170.78</f>
        <v>799.31898736631467</v>
      </c>
      <c r="D26" s="11">
        <f>C26*100/5000</f>
        <v>15.986379747326295</v>
      </c>
      <c r="E26" s="11">
        <f>D26*5.7/4.7</f>
        <v>19.387737140374444</v>
      </c>
      <c r="F26" s="2">
        <f>E26*0.3</f>
        <v>5.8163211421123329</v>
      </c>
      <c r="G26" s="11">
        <f>D26+F26</f>
        <v>21.802700889438626</v>
      </c>
    </row>
    <row r="27" spans="1:11" x14ac:dyDescent="0.25">
      <c r="A27" t="s">
        <v>27</v>
      </c>
      <c r="B27" s="5">
        <v>102681.507546722</v>
      </c>
      <c r="C27" s="2">
        <f>(B27*0.0038)+170.78</f>
        <v>560.96972867754357</v>
      </c>
      <c r="D27" s="11">
        <f>C27*100/5000</f>
        <v>11.219394573550872</v>
      </c>
      <c r="E27" s="11">
        <f>D27*5.7/4.7</f>
        <v>13.606499801965951</v>
      </c>
      <c r="F27" s="2">
        <f>E27*0.3</f>
        <v>4.0819499405897854</v>
      </c>
      <c r="G27" s="11">
        <f>D27+F27</f>
        <v>15.301344514140657</v>
      </c>
    </row>
    <row r="28" spans="1:11" x14ac:dyDescent="0.25">
      <c r="A28" t="s">
        <v>26</v>
      </c>
      <c r="B28" s="5">
        <v>119799.415794495</v>
      </c>
      <c r="C28" s="2">
        <f>(B28*0.0038)+170.78</f>
        <v>626.01778001908099</v>
      </c>
      <c r="D28" s="11">
        <f>C28*100/5000</f>
        <v>12.520355600381619</v>
      </c>
      <c r="E28" s="11">
        <f>D28*5.7/4.7</f>
        <v>15.184261047271324</v>
      </c>
      <c r="F28" s="2">
        <f>E28*0.3</f>
        <v>4.5552783141813968</v>
      </c>
      <c r="G28" s="11">
        <f>D28+F28</f>
        <v>17.075633914563014</v>
      </c>
    </row>
    <row r="29" spans="1:11" x14ac:dyDescent="0.25">
      <c r="A29" t="s">
        <v>25</v>
      </c>
      <c r="B29" s="5">
        <v>113691.66410986301</v>
      </c>
      <c r="C29" s="2">
        <f>(B29*0.0038)+170.78</f>
        <v>602.80832361747946</v>
      </c>
      <c r="D29" s="11">
        <f>C29*100/5000</f>
        <v>12.05616647234959</v>
      </c>
      <c r="E29" s="11">
        <f>D29*5.7/4.7</f>
        <v>14.62130827497716</v>
      </c>
      <c r="F29" s="2">
        <f>E29*0.3</f>
        <v>4.3863924824931475</v>
      </c>
      <c r="G29" s="11">
        <f>D29+F29</f>
        <v>16.442558954842738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Std Curves</vt:lpstr>
      <vt:lpstr>Back-Extraction Efficiency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McCord, James</dc:creator>
  <cp:lastModifiedBy>McCord, James</cp:lastModifiedBy>
  <dcterms:created xsi:type="dcterms:W3CDTF">2017-06-15T12:08:42Z</dcterms:created>
  <dcterms:modified xsi:type="dcterms:W3CDTF">2017-09-27T13:25:49Z</dcterms:modified>
</cp:coreProperties>
</file>