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036" windowHeight="8052" firstSheet="2" activeTab="3"/>
  </bookViews>
  <sheets>
    <sheet name="Results - Loop 4 (Corrected)" sheetId="1" state="hidden" r:id="rId1"/>
    <sheet name="Results - Loop 5 (Corrected)" sheetId="2" state="hidden" r:id="rId2"/>
    <sheet name="Results - Loop 4" sheetId="3" r:id="rId3"/>
    <sheet name="Results - Loop 5" sheetId="4" r:id="rId4"/>
  </sheets>
  <definedNames>
    <definedName name="_xlnm.Print_Titles" localSheetId="2">'Results - Loop 4'!$A:$B</definedName>
    <definedName name="_xlnm.Print_Titles" localSheetId="0">'Results - Loop 4 (Corrected)'!$A:$B</definedName>
    <definedName name="_xlnm.Print_Titles" localSheetId="3">'Results - Loop 5'!$A:$B</definedName>
    <definedName name="_xlnm.Print_Titles" localSheetId="1">'Results - Loop 5 (Corrected)'!$A:$B</definedName>
  </definedNames>
  <calcPr fullCalcOnLoad="1"/>
</workbook>
</file>

<file path=xl/sharedStrings.xml><?xml version="1.0" encoding="utf-8"?>
<sst xmlns="http://schemas.openxmlformats.org/spreadsheetml/2006/main" count="529" uniqueCount="181">
  <si>
    <t>A</t>
  </si>
  <si>
    <t>B</t>
  </si>
  <si>
    <t>D</t>
  </si>
  <si>
    <t>E</t>
  </si>
  <si>
    <t>F</t>
  </si>
  <si>
    <t>Time</t>
  </si>
  <si>
    <t>hrs</t>
  </si>
  <si>
    <t>pH</t>
  </si>
  <si>
    <t>Turbidity 
(NTU)</t>
  </si>
  <si>
    <t>Total 
Chlorine 
(mg/l)</t>
  </si>
  <si>
    <t>Free 
Chlorine 
(mg/l)</t>
  </si>
  <si>
    <t>TOC 
(mg/l)</t>
  </si>
  <si>
    <t>THM 
(ug/l)</t>
  </si>
  <si>
    <t>HAA 
(ug/l)</t>
  </si>
  <si>
    <t>C</t>
  </si>
  <si>
    <t>D.O.</t>
  </si>
  <si>
    <t>Temp °C</t>
  </si>
  <si>
    <t>Note:</t>
  </si>
  <si>
    <t>Test:</t>
  </si>
  <si>
    <t>Loop:</t>
  </si>
  <si>
    <t>Chlorine:</t>
  </si>
  <si>
    <t>TOC:</t>
  </si>
  <si>
    <t>gpm</t>
  </si>
  <si>
    <t>mg/l</t>
  </si>
  <si>
    <t>Flow Rate</t>
  </si>
  <si>
    <t>Port:</t>
  </si>
  <si>
    <t>(middle of pipe)</t>
  </si>
  <si>
    <t>Date:  4/18/2007</t>
  </si>
  <si>
    <t xml:space="preserve"> </t>
  </si>
  <si>
    <t>&lt;0.1</t>
  </si>
  <si>
    <r>
      <t>Low pressure in loop prevented complete sampling at T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and any sampling T</t>
    </r>
    <r>
      <rPr>
        <vertAlign val="subscript"/>
        <sz val="10"/>
        <rFont val="Arial"/>
        <family val="2"/>
      </rPr>
      <t>1.5</t>
    </r>
  </si>
  <si>
    <t xml:space="preserve">The THM Sample for T6 was mixed up with TOC sample; may have error in sample from the different preservatives/queching agents. </t>
  </si>
  <si>
    <t>TOC 
(Wall)</t>
  </si>
  <si>
    <t>TOC 
(1/4 Pipe)</t>
  </si>
  <si>
    <t>TOC 
(2500 T)</t>
  </si>
  <si>
    <t>THM 
(Wall)</t>
  </si>
  <si>
    <t>THM
(1/4 Pipe)</t>
  </si>
  <si>
    <t>CHCl3 
(Wall)</t>
  </si>
  <si>
    <t>CHCl3
(1/4 Pipe)</t>
  </si>
  <si>
    <t>CHCl3
(ug/l)</t>
  </si>
  <si>
    <t>CHBrCl2
(ug/l)</t>
  </si>
  <si>
    <t>CHBrCl2 
(Wall)</t>
  </si>
  <si>
    <t>CHBrCl2
(1/4 Pipe)</t>
  </si>
  <si>
    <t>CHBr2Cl
(ug/l)</t>
  </si>
  <si>
    <t>CHBr2Cl
(Wall)</t>
  </si>
  <si>
    <t>CHBr2Cl
(1/4 Pipe)</t>
  </si>
  <si>
    <t>CHBr3
(ug/l)</t>
  </si>
  <si>
    <t>CHBr3
(Wall)</t>
  </si>
  <si>
    <t>CHBr3
(1/4 Pipe)</t>
  </si>
  <si>
    <t>THM
(2500 T)</t>
  </si>
  <si>
    <t>CHCl3
(2500 T)</t>
  </si>
  <si>
    <t>CHBrCl2
(2500 T)</t>
  </si>
  <si>
    <t>CHBr2Cl
(2500 T)</t>
  </si>
  <si>
    <t>CHBr3
(2500 T)</t>
  </si>
  <si>
    <t>D.O.
(mg/l)</t>
  </si>
  <si>
    <t>Free 
Chlorine 
(2500T)</t>
  </si>
  <si>
    <t>Total 
Chlorine 
(2500T)</t>
  </si>
  <si>
    <t>pH
(2500T</t>
  </si>
  <si>
    <t>Turbidity 
(2500T)</t>
  </si>
  <si>
    <t>Temp °C
(2500T)</t>
  </si>
  <si>
    <t>D.O.
(2500T)</t>
  </si>
  <si>
    <t>Approximate Loop Volume:</t>
  </si>
  <si>
    <t>gal (Jan. 2005)</t>
  </si>
  <si>
    <t>Approximate Nanopure Water Inj.:</t>
  </si>
  <si>
    <t>ml/min</t>
  </si>
  <si>
    <t>Approximate Sampling Volume:</t>
  </si>
  <si>
    <t>ml/sampling event</t>
  </si>
  <si>
    <t>MCAA  (1/4 pipe)</t>
  </si>
  <si>
    <t>MBAA  (1/4 pipe)</t>
  </si>
  <si>
    <t>MBAA (Wall)</t>
  </si>
  <si>
    <t>DCAA  (1/4 pipe)</t>
  </si>
  <si>
    <t>TCAA (Wall)</t>
  </si>
  <si>
    <t>TCAA  (1/4 pipe)</t>
  </si>
  <si>
    <t>BCAA (Wall)</t>
  </si>
  <si>
    <t>BCAA  (1/4 pipe)</t>
  </si>
  <si>
    <t>BDCAA (Wall)</t>
  </si>
  <si>
    <t>BDCAA  (1/4 pipe)</t>
  </si>
  <si>
    <t>DBAA (Wall)</t>
  </si>
  <si>
    <t>DBAA  (1/4 pipe)</t>
  </si>
  <si>
    <t>CDBAA (Wall)</t>
  </si>
  <si>
    <t>CDBAA  (1/4 pipe)</t>
  </si>
  <si>
    <t>TBAA (Wall)</t>
  </si>
  <si>
    <t>TBAA  (1/4 pipe)</t>
  </si>
  <si>
    <t>MCAA (Wall)</t>
  </si>
  <si>
    <t>DCAA (Wall)</t>
  </si>
  <si>
    <t>MCAA (Bulk)</t>
  </si>
  <si>
    <t>MBAA (Bulk)</t>
  </si>
  <si>
    <t>DCAA (Bulk)</t>
  </si>
  <si>
    <t>TCAA (Bulk)</t>
  </si>
  <si>
    <t>BCAA (Bulk)</t>
  </si>
  <si>
    <t>BDCAA (Bulk)</t>
  </si>
  <si>
    <t>DBAA (Bulk)</t>
  </si>
  <si>
    <t>CDBAA (Bulk)</t>
  </si>
  <si>
    <t>TBAA (Bulk)</t>
  </si>
  <si>
    <r>
      <t xml:space="preserve">MCAA </t>
    </r>
    <r>
      <rPr>
        <sz val="10"/>
        <rFont val="Arial"/>
        <family val="2"/>
      </rPr>
      <t>µ</t>
    </r>
    <r>
      <rPr>
        <sz val="7.5"/>
        <rFont val="Arial"/>
        <family val="0"/>
      </rPr>
      <t>g/L</t>
    </r>
  </si>
  <si>
    <r>
      <t xml:space="preserve">MBAA </t>
    </r>
    <r>
      <rPr>
        <sz val="10"/>
        <rFont val="Arial"/>
        <family val="2"/>
      </rPr>
      <t>µ</t>
    </r>
    <r>
      <rPr>
        <sz val="7.5"/>
        <rFont val="Arial"/>
        <family val="0"/>
      </rPr>
      <t>g/L</t>
    </r>
  </si>
  <si>
    <r>
      <t xml:space="preserve">DCAA </t>
    </r>
    <r>
      <rPr>
        <sz val="10"/>
        <rFont val="Arial"/>
        <family val="2"/>
      </rPr>
      <t>µ</t>
    </r>
    <r>
      <rPr>
        <sz val="7.5"/>
        <rFont val="Arial"/>
        <family val="0"/>
      </rPr>
      <t>g/L</t>
    </r>
  </si>
  <si>
    <r>
      <t xml:space="preserve">TCAA </t>
    </r>
    <r>
      <rPr>
        <sz val="10"/>
        <rFont val="Arial"/>
        <family val="2"/>
      </rPr>
      <t>µ</t>
    </r>
    <r>
      <rPr>
        <sz val="7.5"/>
        <rFont val="Arial"/>
        <family val="0"/>
      </rPr>
      <t>g/L</t>
    </r>
  </si>
  <si>
    <r>
      <t xml:space="preserve">BCAA </t>
    </r>
    <r>
      <rPr>
        <sz val="10"/>
        <rFont val="Arial"/>
        <family val="2"/>
      </rPr>
      <t>µ</t>
    </r>
    <r>
      <rPr>
        <sz val="7.5"/>
        <rFont val="Arial"/>
        <family val="0"/>
      </rPr>
      <t>g/L</t>
    </r>
  </si>
  <si>
    <r>
      <t xml:space="preserve">BDCAA </t>
    </r>
    <r>
      <rPr>
        <sz val="10"/>
        <rFont val="Arial"/>
        <family val="2"/>
      </rPr>
      <t>µ</t>
    </r>
    <r>
      <rPr>
        <sz val="7.5"/>
        <rFont val="Arial"/>
        <family val="0"/>
      </rPr>
      <t>g/L</t>
    </r>
  </si>
  <si>
    <r>
      <t xml:space="preserve">DBAA </t>
    </r>
    <r>
      <rPr>
        <sz val="10"/>
        <rFont val="Arial"/>
        <family val="2"/>
      </rPr>
      <t>µ</t>
    </r>
    <r>
      <rPr>
        <sz val="7.5"/>
        <rFont val="Arial"/>
        <family val="0"/>
      </rPr>
      <t>g/L</t>
    </r>
  </si>
  <si>
    <r>
      <t xml:space="preserve">CDBAA </t>
    </r>
    <r>
      <rPr>
        <sz val="10"/>
        <rFont val="Arial"/>
        <family val="2"/>
      </rPr>
      <t>µ</t>
    </r>
    <r>
      <rPr>
        <sz val="7.5"/>
        <rFont val="Arial"/>
        <family val="0"/>
      </rPr>
      <t>g/L</t>
    </r>
  </si>
  <si>
    <r>
      <t xml:space="preserve">TBAA </t>
    </r>
    <r>
      <rPr>
        <sz val="10"/>
        <rFont val="Arial"/>
        <family val="2"/>
      </rPr>
      <t>µ</t>
    </r>
    <r>
      <rPr>
        <sz val="7.5"/>
        <rFont val="Arial"/>
        <family val="0"/>
      </rPr>
      <t>g/L</t>
    </r>
  </si>
  <si>
    <t>pH
(2500T)</t>
  </si>
  <si>
    <t>Dup.- 0.00</t>
  </si>
  <si>
    <t>~1</t>
  </si>
  <si>
    <t>~0.5</t>
  </si>
  <si>
    <t>~1.0</t>
  </si>
  <si>
    <t>Dup.-0.02</t>
  </si>
  <si>
    <t>Dup.-0.01</t>
  </si>
  <si>
    <t>Dup.-0.23</t>
  </si>
  <si>
    <t>Dup.-0.03</t>
  </si>
  <si>
    <t>Dup.-8.58</t>
  </si>
  <si>
    <t>Dup.-8.93</t>
  </si>
  <si>
    <t>Dup.-.79</t>
  </si>
  <si>
    <t>Dup.-1.20</t>
  </si>
  <si>
    <t>Dup.-22.04</t>
  </si>
  <si>
    <t>Dup.-22.52</t>
  </si>
  <si>
    <t>Dup.-4.95</t>
  </si>
  <si>
    <t>Dup.-3.12</t>
  </si>
  <si>
    <t>Dup.- 0.46</t>
  </si>
  <si>
    <t>Dup.- 0.02</t>
  </si>
  <si>
    <t>Dup.- 0.60</t>
  </si>
  <si>
    <t>Dup.- 0.05</t>
  </si>
  <si>
    <t>Dup.- 8.46</t>
  </si>
  <si>
    <t>Dup.- 8.49</t>
  </si>
  <si>
    <t>Dup.-.89</t>
  </si>
  <si>
    <t>Dup.- 0.63</t>
  </si>
  <si>
    <t>Dup.- 21.80</t>
  </si>
  <si>
    <t>Dup.-22.62</t>
  </si>
  <si>
    <t>Dup.- 6.48</t>
  </si>
  <si>
    <t>Dup.- 6.50</t>
  </si>
  <si>
    <r>
      <t>CHCl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 xml:space="preserve">
(ug/l)</t>
    </r>
  </si>
  <si>
    <t>Dup.- 31.87</t>
  </si>
  <si>
    <t>Dup.- 34.02</t>
  </si>
  <si>
    <t>Dup.- 4.81</t>
  </si>
  <si>
    <t>Dup.- 5.04</t>
  </si>
  <si>
    <t>Dup.- 4.18</t>
  </si>
  <si>
    <t>Dup.- 4.98</t>
  </si>
  <si>
    <t>Dup.- 9.05</t>
  </si>
  <si>
    <t>Dup.- 9.87</t>
  </si>
  <si>
    <t>Dup.- 13.83</t>
  </si>
  <si>
    <t>Dup.- 14.13</t>
  </si>
  <si>
    <t>Dup.- 31.82</t>
  </si>
  <si>
    <t>Dup.- 58.88</t>
  </si>
  <si>
    <t>Dup.- 5.08</t>
  </si>
  <si>
    <t>Dup.- 11.64</t>
  </si>
  <si>
    <t>TOC
(1/4 Pipe)</t>
  </si>
  <si>
    <t>Dup.-0.51</t>
  </si>
  <si>
    <t>Dup.-0.59</t>
  </si>
  <si>
    <t>Dup.-31.32</t>
  </si>
  <si>
    <t>Dup.- 28.87</t>
  </si>
  <si>
    <t>Dup.- 0.58</t>
  </si>
  <si>
    <t>Dup.- 3.84</t>
  </si>
  <si>
    <t>Dup.- 3.68</t>
  </si>
  <si>
    <t>Dup.- 2.06</t>
  </si>
  <si>
    <t>Dup.- 0.23</t>
  </si>
  <si>
    <t>Dup.- 2.82</t>
  </si>
  <si>
    <t>Dup.- 1.75</t>
  </si>
  <si>
    <t>Dup.- 1.56</t>
  </si>
  <si>
    <t>Dup.- 0.29</t>
  </si>
  <si>
    <t>TOC
(Wall)</t>
  </si>
  <si>
    <t>Dup.- 0.56</t>
  </si>
  <si>
    <t>Dup.- 0.59</t>
  </si>
  <si>
    <t>Dup.- 3.94</t>
  </si>
  <si>
    <t>Dup.- 9.28</t>
  </si>
  <si>
    <t>Dup.- 9.1</t>
  </si>
  <si>
    <t>Dup.- 16.67</t>
  </si>
  <si>
    <t>Dup- 13.76</t>
  </si>
  <si>
    <t>Dup.- 21.29</t>
  </si>
  <si>
    <t>Dup.-1.61</t>
  </si>
  <si>
    <t>Dup.- 1.02</t>
  </si>
  <si>
    <t>Dup.- 0.76</t>
  </si>
  <si>
    <t>Dup.- 30.64</t>
  </si>
  <si>
    <t>Dup.- 66.74</t>
  </si>
  <si>
    <t>Dup.-2.95</t>
  </si>
  <si>
    <t>Dup.- 5.6</t>
  </si>
  <si>
    <t>Dup.- 2.18</t>
  </si>
  <si>
    <t>Dup.- 2.66</t>
  </si>
  <si>
    <t>Dup.- 2.93</t>
  </si>
  <si>
    <t>Date: 8/22/2007-8/23/2007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</si>
</sst>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"/>
  </numFmts>
  <fonts count="52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vertAlign val="subscript"/>
      <sz val="10"/>
      <name val="Arial"/>
      <family val="2"/>
    </font>
    <font>
      <sz val="10"/>
      <color indexed="12"/>
      <name val="Arial"/>
      <family val="0"/>
    </font>
    <font>
      <sz val="7.5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.75"/>
      <color indexed="8"/>
      <name val="Arial"/>
      <family val="0"/>
    </font>
    <font>
      <b/>
      <sz val="11.75"/>
      <color indexed="8"/>
      <name val="Arial"/>
      <family val="0"/>
    </font>
    <font>
      <b/>
      <sz val="14.25"/>
      <color indexed="8"/>
      <name val="Arial"/>
      <family val="0"/>
    </font>
    <font>
      <sz val="10.8"/>
      <color indexed="8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4.75"/>
      <color indexed="8"/>
      <name val="Arial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wrapText="1"/>
    </xf>
    <xf numFmtId="0" fontId="0" fillId="0" borderId="0" xfId="0" applyAlignment="1">
      <alignment/>
    </xf>
    <xf numFmtId="165" fontId="0" fillId="0" borderId="0" xfId="0" applyNumberFormat="1" applyFont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2" fontId="0" fillId="0" borderId="0" xfId="0" applyNumberFormat="1" applyAlignment="1">
      <alignment horizontal="center" wrapText="1"/>
    </xf>
    <xf numFmtId="0" fontId="0" fillId="0" borderId="11" xfId="0" applyFill="1" applyBorder="1" applyAlignment="1">
      <alignment/>
    </xf>
    <xf numFmtId="0" fontId="0" fillId="0" borderId="0" xfId="0" applyFont="1" applyBorder="1" applyAlignment="1">
      <alignment horizontal="center" wrapText="1"/>
    </xf>
    <xf numFmtId="165" fontId="0" fillId="0" borderId="0" xfId="0" applyNumberFormat="1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164" fontId="2" fillId="0" borderId="0" xfId="0" applyNumberFormat="1" applyFont="1" applyBorder="1" applyAlignment="1">
      <alignment horizontal="center" wrapText="1"/>
    </xf>
    <xf numFmtId="164" fontId="0" fillId="0" borderId="0" xfId="0" applyNumberFormat="1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2" fontId="0" fillId="0" borderId="0" xfId="0" applyNumberFormat="1" applyFont="1" applyBorder="1" applyAlignment="1">
      <alignment horizontal="right" vertical="center" wrapText="1"/>
    </xf>
    <xf numFmtId="2" fontId="0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 vertical="center" wrapText="1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Loop 4 - 10 gpm, 4 mg/l Cl, 4 mg/l TOC - 4/18/07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6625"/>
          <c:w val="0.70225"/>
          <c:h val="0.72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'Results - Loop 4 (Corrected)'!$E$8</c:f>
              <c:strCache>
                <c:ptCount val="1"/>
                <c:pt idx="0">
                  <c:v>Total 
Chlorine 
(mg/l)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'Results - Loop 4 (Corrected)'!$A$9:$A$32</c:f>
              <c:numCache/>
            </c:numRef>
          </c:xVal>
          <c:yVal>
            <c:numRef>
              <c:f>'Results - Loop 4 (Corrected)'!$E$9:$E$32</c:f>
              <c:numCache/>
            </c:numRef>
          </c:yVal>
          <c:smooth val="0"/>
        </c:ser>
        <c:ser>
          <c:idx val="1"/>
          <c:order val="1"/>
          <c:tx>
            <c:strRef>
              <c:f>'Results - Loop 4 (Corrected)'!$O$8</c:f>
              <c:strCache>
                <c:ptCount val="1"/>
                <c:pt idx="0">
                  <c:v>TOC 
(mg/l)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'Results - Loop 4 (Corrected)'!$A$9:$A$32</c:f>
              <c:numCache/>
            </c:numRef>
          </c:xVal>
          <c:yVal>
            <c:numRef>
              <c:f>'Results - Loop 4 (Corrected)'!$O$9:$O$32</c:f>
              <c:numCache/>
            </c:numRef>
          </c:yVal>
          <c:smooth val="0"/>
        </c:ser>
        <c:axId val="17629536"/>
        <c:axId val="24448097"/>
      </c:scatterChart>
      <c:scatterChart>
        <c:scatterStyle val="lineMarker"/>
        <c:varyColors val="0"/>
        <c:ser>
          <c:idx val="2"/>
          <c:order val="2"/>
          <c:tx>
            <c:strRef>
              <c:f>'Results - Loop 4 (Corrected)'!$T$8</c:f>
              <c:strCache>
                <c:ptCount val="1"/>
                <c:pt idx="0">
                  <c:v>THM 
(ug/l)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'Results - Loop 4 (Corrected)'!$A$9:$A$32</c:f>
              <c:numCache/>
            </c:numRef>
          </c:xVal>
          <c:yVal>
            <c:numRef>
              <c:f>'Results - Loop 4 (Corrected)'!$T$9:$T$32</c:f>
              <c:numCache/>
            </c:numRef>
          </c:yVal>
          <c:smooth val="0"/>
        </c:ser>
        <c:ser>
          <c:idx val="3"/>
          <c:order val="3"/>
          <c:tx>
            <c:strRef>
              <c:f>'Results - Loop 4 (Corrected)'!$AX$8</c:f>
              <c:strCache>
                <c:ptCount val="1"/>
                <c:pt idx="0">
                  <c:v>HAA 
(ug/l)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'Results - Loop 4 (Corrected)'!$A$9:$A$32</c:f>
              <c:numCache/>
            </c:numRef>
          </c:xVal>
          <c:yVal>
            <c:numRef>
              <c:f>'Results - Loop 4 (Corrected)'!$AX$9:$AX$32</c:f>
              <c:numCache/>
            </c:numRef>
          </c:yVal>
          <c:smooth val="0"/>
        </c:ser>
        <c:axId val="18706282"/>
        <c:axId val="34138811"/>
      </c:scatterChart>
      <c:valAx>
        <c:axId val="17629536"/>
        <c:scaling>
          <c:orientation val="minMax"/>
          <c:max val="39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(hours)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448097"/>
        <c:crosses val="autoZero"/>
        <c:crossBetween val="midCat"/>
        <c:dispUnits/>
      </c:valAx>
      <c:valAx>
        <c:axId val="244480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Chlorine and TOC Concentration (mg/l)</a:t>
                </a:r>
              </a:p>
            </c:rich>
          </c:tx>
          <c:layout>
            <c:manualLayout>
              <c:xMode val="factor"/>
              <c:yMode val="factor"/>
              <c:x val="0.0035"/>
              <c:y val="-0.05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29536"/>
        <c:crosses val="autoZero"/>
        <c:crossBetween val="midCat"/>
        <c:dispUnits/>
      </c:valAx>
      <c:valAx>
        <c:axId val="18706282"/>
        <c:scaling>
          <c:orientation val="minMax"/>
        </c:scaling>
        <c:axPos val="b"/>
        <c:delete val="1"/>
        <c:majorTickMark val="out"/>
        <c:minorTickMark val="none"/>
        <c:tickLblPos val="nextTo"/>
        <c:crossAx val="34138811"/>
        <c:crosses val="max"/>
        <c:crossBetween val="midCat"/>
        <c:dispUnits/>
      </c:valAx>
      <c:valAx>
        <c:axId val="341388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THM and HAA Concentration (ug/l)</a:t>
                </a:r>
              </a:p>
            </c:rich>
          </c:tx>
          <c:layout>
            <c:manualLayout>
              <c:xMode val="factor"/>
              <c:yMode val="factor"/>
              <c:x val="0.00375"/>
              <c:y val="-0.06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706282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075"/>
          <c:y val="0.22225"/>
          <c:w val="0.135"/>
          <c:h val="0.69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Loop 5 - 10 gpm, 4 mg/l Cl, 4 mg/l TOC - 4/18/07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6425"/>
          <c:w val="0.7245"/>
          <c:h val="0.72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'Results - Loop 5 (Corrected)'!$D$8</c:f>
              <c:strCache>
                <c:ptCount val="1"/>
                <c:pt idx="0">
                  <c:v>Total 
Chlorine 
(mg/l)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'Results - Loop 5 (Corrected)'!$A$9:$A$32</c:f>
              <c:numCache/>
            </c:numRef>
          </c:xVal>
          <c:yVal>
            <c:numRef>
              <c:f>'Results - Loop 5 (Corrected)'!$D$9:$D$32</c:f>
              <c:numCache/>
            </c:numRef>
          </c:yVal>
          <c:smooth val="0"/>
        </c:ser>
        <c:ser>
          <c:idx val="1"/>
          <c:order val="1"/>
          <c:tx>
            <c:strRef>
              <c:f>'Results - Loop 5 (Corrected)'!$I$8</c:f>
              <c:strCache>
                <c:ptCount val="1"/>
                <c:pt idx="0">
                  <c:v>TOC 
(mg/l)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'Results - Loop 5 (Corrected)'!$A$9:$A$32</c:f>
              <c:numCache/>
            </c:numRef>
          </c:xVal>
          <c:yVal>
            <c:numRef>
              <c:f>'Results - Loop 5 (Corrected)'!$I$9:$I$32</c:f>
              <c:numCache/>
            </c:numRef>
          </c:yVal>
          <c:smooth val="0"/>
        </c:ser>
        <c:axId val="38813844"/>
        <c:axId val="13780277"/>
      </c:scatterChart>
      <c:scatterChart>
        <c:scatterStyle val="lineMarker"/>
        <c:varyColors val="0"/>
        <c:ser>
          <c:idx val="2"/>
          <c:order val="2"/>
          <c:tx>
            <c:strRef>
              <c:f>'Results - Loop 5 (Corrected)'!$O$8</c:f>
              <c:strCache>
                <c:ptCount val="1"/>
                <c:pt idx="0">
                  <c:v>THM 
(ug/l)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'Results - Loop 5 (Corrected)'!$A$9:$A$32</c:f>
              <c:numCache/>
            </c:numRef>
          </c:xVal>
          <c:yVal>
            <c:numRef>
              <c:f>'Results - Loop 5 (Corrected)'!$O$9:$O$32</c:f>
              <c:numCache/>
            </c:numRef>
          </c:yVal>
          <c:smooth val="0"/>
        </c:ser>
        <c:ser>
          <c:idx val="3"/>
          <c:order val="3"/>
          <c:tx>
            <c:strRef>
              <c:f>'Results - Loop 5 (Corrected)'!$AS$8</c:f>
              <c:strCache>
                <c:ptCount val="1"/>
                <c:pt idx="0">
                  <c:v>HAA 
(ug/l)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'Results - Loop 5 (Corrected)'!$A$9:$A$32</c:f>
              <c:numCache/>
            </c:numRef>
          </c:xVal>
          <c:yVal>
            <c:numRef>
              <c:f>'Results - Loop 5 (Corrected)'!$AS$9:$AS$32</c:f>
              <c:numCache/>
            </c:numRef>
          </c:yVal>
          <c:smooth val="0"/>
        </c:ser>
        <c:axId val="56913630"/>
        <c:axId val="42460623"/>
      </c:scatterChart>
      <c:valAx>
        <c:axId val="38813844"/>
        <c:scaling>
          <c:orientation val="minMax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(hours)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780277"/>
        <c:crosses val="autoZero"/>
        <c:crossBetween val="midCat"/>
        <c:dispUnits/>
      </c:valAx>
      <c:valAx>
        <c:axId val="137802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Chlorine and TOC Concentration (mg/l)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5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813844"/>
        <c:crosses val="autoZero"/>
        <c:crossBetween val="midCat"/>
        <c:dispUnits/>
      </c:valAx>
      <c:valAx>
        <c:axId val="56913630"/>
        <c:scaling>
          <c:orientation val="minMax"/>
        </c:scaling>
        <c:axPos val="b"/>
        <c:delete val="1"/>
        <c:majorTickMark val="out"/>
        <c:minorTickMark val="none"/>
        <c:tickLblPos val="nextTo"/>
        <c:crossAx val="42460623"/>
        <c:crosses val="max"/>
        <c:crossBetween val="midCat"/>
        <c:dispUnits/>
      </c:valAx>
      <c:valAx>
        <c:axId val="424606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THM and HAA Concentration (ug/l)</a:t>
                </a:r>
              </a:p>
            </c:rich>
          </c:tx>
          <c:layout>
            <c:manualLayout>
              <c:xMode val="factor"/>
              <c:yMode val="factor"/>
              <c:x val="0.00375"/>
              <c:y val="-0.06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913630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125"/>
          <c:y val="0.23425"/>
          <c:w val="0.125"/>
          <c:h val="0.6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Loop 4 - 3 gpm, 1 mg/l Cl, 0.5 mg/l TOC - 8/22/07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6675"/>
          <c:w val="0.715"/>
          <c:h val="0.72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'Results - Loop 4'!$F$8</c:f>
              <c:strCache>
                <c:ptCount val="1"/>
                <c:pt idx="0">
                  <c:v>Total 
Chlorine 
(mg/l)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'Results - Loop 4'!$A$9:$A$36</c:f>
              <c:numCache/>
            </c:numRef>
          </c:xVal>
          <c:yVal>
            <c:numRef>
              <c:f>'Results - Loop 4'!$F$9:$F$36</c:f>
              <c:numCache/>
            </c:numRef>
          </c:yVal>
          <c:smooth val="0"/>
        </c:ser>
        <c:ser>
          <c:idx val="1"/>
          <c:order val="1"/>
          <c:tx>
            <c:strRef>
              <c:f>'Results - Loop 4'!$U$8</c:f>
              <c:strCache>
                <c:ptCount val="1"/>
                <c:pt idx="0">
                  <c:v>TOC 
(mg/l)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'Results - Loop 4'!$A$9:$A$36</c:f>
              <c:numCache/>
            </c:numRef>
          </c:xVal>
          <c:yVal>
            <c:numRef>
              <c:f>'Results - Loop 4'!$U$9:$U$36</c:f>
              <c:numCache/>
            </c:numRef>
          </c:yVal>
          <c:smooth val="0"/>
        </c:ser>
        <c:axId val="46601288"/>
        <c:axId val="16758409"/>
      </c:scatterChart>
      <c:scatterChart>
        <c:scatterStyle val="lineMarker"/>
        <c:varyColors val="0"/>
        <c:ser>
          <c:idx val="2"/>
          <c:order val="2"/>
          <c:tx>
            <c:strRef>
              <c:f>'Results - Loop 4'!$Z$8</c:f>
              <c:strCache>
                <c:ptCount val="1"/>
                <c:pt idx="0">
                  <c:v>THM 
(ug/l)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'Results - Loop 4'!$A$9:$A$36</c:f>
              <c:numCache/>
            </c:numRef>
          </c:xVal>
          <c:yVal>
            <c:numRef>
              <c:f>'Results - Loop 4'!$Z$9:$Z$36</c:f>
              <c:numCache/>
            </c:numRef>
          </c:yVal>
          <c:smooth val="0"/>
        </c:ser>
        <c:ser>
          <c:idx val="3"/>
          <c:order val="3"/>
          <c:tx>
            <c:strRef>
              <c:f>'Results - Loop 4'!$AY$8</c:f>
              <c:strCache>
                <c:ptCount val="1"/>
                <c:pt idx="0">
                  <c:v>HAA 
(ug/l)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'Results - Loop 4'!$A$9:$A$36</c:f>
              <c:numCache/>
            </c:numRef>
          </c:xVal>
          <c:yVal>
            <c:numRef>
              <c:f>'Results - Loop 4'!$AY$9:$AY$36</c:f>
              <c:numCache/>
            </c:numRef>
          </c:yVal>
          <c:smooth val="0"/>
        </c:ser>
        <c:axId val="16607954"/>
        <c:axId val="15253859"/>
      </c:scatterChart>
      <c:valAx>
        <c:axId val="46601288"/>
        <c:scaling>
          <c:orientation val="minMax"/>
          <c:max val="39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(hours)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758409"/>
        <c:crosses val="autoZero"/>
        <c:crossBetween val="midCat"/>
        <c:dispUnits/>
      </c:valAx>
      <c:valAx>
        <c:axId val="167584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Chlorine and TOC Concentration (mg/l)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5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601288"/>
        <c:crosses val="autoZero"/>
        <c:crossBetween val="midCat"/>
        <c:dispUnits/>
      </c:valAx>
      <c:valAx>
        <c:axId val="16607954"/>
        <c:scaling>
          <c:orientation val="minMax"/>
        </c:scaling>
        <c:axPos val="b"/>
        <c:delete val="1"/>
        <c:majorTickMark val="out"/>
        <c:minorTickMark val="none"/>
        <c:tickLblPos val="nextTo"/>
        <c:crossAx val="15253859"/>
        <c:crosses val="max"/>
        <c:crossBetween val="midCat"/>
        <c:dispUnits/>
      </c:valAx>
      <c:valAx>
        <c:axId val="152538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THM and HAA Concentration (ug/l)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6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607954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65"/>
          <c:y val="0.21825"/>
          <c:w val="0.1295"/>
          <c:h val="0.69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Loop 5 - 3 gpm, 1 mg/l Cl, .5 mg/l TOC - 8/22/07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6575"/>
          <c:w val="0.7245"/>
          <c:h val="0.72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'Results - Loop 5'!$F$8</c:f>
              <c:strCache>
                <c:ptCount val="1"/>
                <c:pt idx="0">
                  <c:v>Total 
Chlorine 
(mg/l)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'Results - Loop 5'!$A$9:$A$36</c:f>
              <c:numCache/>
            </c:numRef>
          </c:xVal>
          <c:yVal>
            <c:numRef>
              <c:f>'Results - Loop 5'!$F$9:$F$36</c:f>
              <c:numCache/>
            </c:numRef>
          </c:yVal>
          <c:smooth val="0"/>
        </c:ser>
        <c:ser>
          <c:idx val="1"/>
          <c:order val="1"/>
          <c:tx>
            <c:strRef>
              <c:f>'Results - Loop 5'!$U$8</c:f>
              <c:strCache>
                <c:ptCount val="1"/>
                <c:pt idx="0">
                  <c:v>TOC 
(mg/l)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'Results - Loop 5'!$A$9:$A$36</c:f>
              <c:numCache/>
            </c:numRef>
          </c:xVal>
          <c:yVal>
            <c:numRef>
              <c:f>'Results - Loop 5'!$U$9:$U$36</c:f>
              <c:numCache/>
            </c:numRef>
          </c:yVal>
          <c:smooth val="0"/>
        </c:ser>
        <c:axId val="3067004"/>
        <c:axId val="27603037"/>
      </c:scatterChart>
      <c:scatterChart>
        <c:scatterStyle val="lineMarker"/>
        <c:varyColors val="0"/>
        <c:ser>
          <c:idx val="2"/>
          <c:order val="2"/>
          <c:tx>
            <c:strRef>
              <c:f>'Results - Loop 5'!$AA$8</c:f>
              <c:strCache>
                <c:ptCount val="1"/>
                <c:pt idx="0">
                  <c:v>THM 
(ug/l)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'Results - Loop 5'!$A$9:$A$36</c:f>
              <c:numCache/>
            </c:numRef>
          </c:xVal>
          <c:yVal>
            <c:numRef>
              <c:f>'Results - Loop 5'!$AA$9:$AA$36</c:f>
              <c:numCache/>
            </c:numRef>
          </c:yVal>
          <c:smooth val="0"/>
        </c:ser>
        <c:ser>
          <c:idx val="3"/>
          <c:order val="3"/>
          <c:tx>
            <c:strRef>
              <c:f>'Results - Loop 5'!$AZ$8</c:f>
              <c:strCache>
                <c:ptCount val="1"/>
                <c:pt idx="0">
                  <c:v>HAA 
(ug/l)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'Results - Loop 5'!$A$9:$A$35</c:f>
              <c:numCache/>
            </c:numRef>
          </c:xVal>
          <c:yVal>
            <c:numRef>
              <c:f>'Results - Loop 5'!$AZ$9:$AZ$36</c:f>
              <c:numCache/>
            </c:numRef>
          </c:yVal>
          <c:smooth val="0"/>
        </c:ser>
        <c:axId val="47100742"/>
        <c:axId val="21253495"/>
      </c:scatterChart>
      <c:valAx>
        <c:axId val="3067004"/>
        <c:scaling>
          <c:orientation val="minMax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(hours)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603037"/>
        <c:crosses val="autoZero"/>
        <c:crossBetween val="midCat"/>
        <c:dispUnits/>
      </c:valAx>
      <c:valAx>
        <c:axId val="276030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Chlorine and TOC Concentration (mg/l)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5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67004"/>
        <c:crosses val="autoZero"/>
        <c:crossBetween val="midCat"/>
        <c:dispUnits/>
      </c:valAx>
      <c:valAx>
        <c:axId val="47100742"/>
        <c:scaling>
          <c:orientation val="minMax"/>
        </c:scaling>
        <c:axPos val="b"/>
        <c:delete val="1"/>
        <c:majorTickMark val="out"/>
        <c:minorTickMark val="none"/>
        <c:tickLblPos val="nextTo"/>
        <c:crossAx val="21253495"/>
        <c:crosses val="max"/>
        <c:crossBetween val="midCat"/>
        <c:dispUnits/>
      </c:valAx>
      <c:valAx>
        <c:axId val="212534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THM and HAA Concentration (ug/l)</a:t>
                </a:r>
              </a:p>
            </c:rich>
          </c:tx>
          <c:layout>
            <c:manualLayout>
              <c:xMode val="factor"/>
              <c:yMode val="factor"/>
              <c:x val="0.00375"/>
              <c:y val="-0.06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100742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125"/>
          <c:y val="0.2235"/>
          <c:w val="0.125"/>
          <c:h val="0.68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34</xdr:row>
      <xdr:rowOff>0</xdr:rowOff>
    </xdr:from>
    <xdr:to>
      <xdr:col>14</xdr:col>
      <xdr:colOff>0</xdr:colOff>
      <xdr:row>54</xdr:row>
      <xdr:rowOff>0</xdr:rowOff>
    </xdr:to>
    <xdr:graphicFrame>
      <xdr:nvGraphicFramePr>
        <xdr:cNvPr id="1" name="Chart 1"/>
        <xdr:cNvGraphicFramePr/>
      </xdr:nvGraphicFramePr>
      <xdr:xfrm>
        <a:off x="1438275" y="5867400"/>
        <a:ext cx="73247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33</xdr:row>
      <xdr:rowOff>28575</xdr:rowOff>
    </xdr:from>
    <xdr:to>
      <xdr:col>14</xdr:col>
      <xdr:colOff>600075</xdr:colOff>
      <xdr:row>53</xdr:row>
      <xdr:rowOff>152400</xdr:rowOff>
    </xdr:to>
    <xdr:graphicFrame>
      <xdr:nvGraphicFramePr>
        <xdr:cNvPr id="1" name="Chart 1"/>
        <xdr:cNvGraphicFramePr/>
      </xdr:nvGraphicFramePr>
      <xdr:xfrm>
        <a:off x="1228725" y="5705475"/>
        <a:ext cx="79057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40</xdr:row>
      <xdr:rowOff>9525</xdr:rowOff>
    </xdr:from>
    <xdr:to>
      <xdr:col>15</xdr:col>
      <xdr:colOff>9525</xdr:colOff>
      <xdr:row>60</xdr:row>
      <xdr:rowOff>0</xdr:rowOff>
    </xdr:to>
    <xdr:graphicFrame>
      <xdr:nvGraphicFramePr>
        <xdr:cNvPr id="1" name="Chart 1"/>
        <xdr:cNvGraphicFramePr/>
      </xdr:nvGraphicFramePr>
      <xdr:xfrm>
        <a:off x="1438275" y="5543550"/>
        <a:ext cx="75819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40</xdr:row>
      <xdr:rowOff>142875</xdr:rowOff>
    </xdr:from>
    <xdr:to>
      <xdr:col>14</xdr:col>
      <xdr:colOff>600075</xdr:colOff>
      <xdr:row>60</xdr:row>
      <xdr:rowOff>152400</xdr:rowOff>
    </xdr:to>
    <xdr:graphicFrame>
      <xdr:nvGraphicFramePr>
        <xdr:cNvPr id="1" name="Chart 1"/>
        <xdr:cNvGraphicFramePr/>
      </xdr:nvGraphicFramePr>
      <xdr:xfrm>
        <a:off x="1228725" y="5676900"/>
        <a:ext cx="790575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32"/>
  <sheetViews>
    <sheetView zoomScale="75" zoomScaleNormal="75" zoomScalePageLayoutView="0" workbookViewId="0" topLeftCell="A1">
      <pane xSplit="1" ySplit="8" topLeftCell="B9" activePane="bottomRight" state="frozen"/>
      <selection pane="topLeft" activeCell="C7" sqref="C7"/>
      <selection pane="topRight" activeCell="C7" sqref="C7"/>
      <selection pane="bottomLeft" activeCell="C7" sqref="C7"/>
      <selection pane="bottomRight" activeCell="B7" sqref="B7"/>
    </sheetView>
  </sheetViews>
  <sheetFormatPr defaultColWidth="9.140625" defaultRowHeight="12.75"/>
  <cols>
    <col min="1" max="1" width="12.57421875" style="0" bestFit="1" customWidth="1"/>
    <col min="40" max="41" width="9.140625" style="13" customWidth="1"/>
    <col min="46" max="47" width="9.140625" style="13" customWidth="1"/>
  </cols>
  <sheetData>
    <row r="1" spans="1:5" ht="12.75">
      <c r="A1" s="14" t="s">
        <v>18</v>
      </c>
      <c r="B1">
        <v>0</v>
      </c>
      <c r="E1" t="s">
        <v>27</v>
      </c>
    </row>
    <row r="2" spans="1:13" ht="15">
      <c r="A2" s="14" t="s">
        <v>19</v>
      </c>
      <c r="B2">
        <v>4</v>
      </c>
      <c r="K2" t="s">
        <v>17</v>
      </c>
      <c r="M2" t="s">
        <v>30</v>
      </c>
    </row>
    <row r="3" spans="1:13" ht="12.75">
      <c r="A3" s="14" t="s">
        <v>21</v>
      </c>
      <c r="B3" s="4">
        <v>4</v>
      </c>
      <c r="C3" s="4" t="s">
        <v>23</v>
      </c>
      <c r="D3" s="4"/>
      <c r="E3" t="s">
        <v>61</v>
      </c>
      <c r="H3">
        <v>190</v>
      </c>
      <c r="I3" t="s">
        <v>62</v>
      </c>
      <c r="M3" t="s">
        <v>31</v>
      </c>
    </row>
    <row r="4" spans="1:9" ht="12.75">
      <c r="A4" s="14" t="s">
        <v>20</v>
      </c>
      <c r="B4">
        <v>4</v>
      </c>
      <c r="C4" t="s">
        <v>23</v>
      </c>
      <c r="E4" t="s">
        <v>63</v>
      </c>
      <c r="H4">
        <v>16</v>
      </c>
      <c r="I4" t="s">
        <v>64</v>
      </c>
    </row>
    <row r="5" spans="1:19" ht="12.75">
      <c r="A5" s="15" t="s">
        <v>24</v>
      </c>
      <c r="B5" s="4">
        <v>10</v>
      </c>
      <c r="C5" s="4" t="s">
        <v>22</v>
      </c>
      <c r="D5" s="4"/>
      <c r="E5" s="4" t="s">
        <v>65</v>
      </c>
      <c r="F5" s="4"/>
      <c r="G5" s="4"/>
      <c r="H5" s="4">
        <v>750</v>
      </c>
      <c r="I5" s="4" t="s">
        <v>66</v>
      </c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ht="12.75">
      <c r="A6" s="15" t="s">
        <v>25</v>
      </c>
      <c r="B6" s="16">
        <v>2</v>
      </c>
      <c r="C6" s="16" t="s">
        <v>26</v>
      </c>
      <c r="D6" s="16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32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1"/>
      <c r="P7" s="1"/>
      <c r="Q7" s="1"/>
      <c r="R7" s="1"/>
      <c r="S7" s="1"/>
      <c r="AF7" s="31"/>
    </row>
    <row r="8" spans="1:95" ht="39">
      <c r="A8" s="18" t="s">
        <v>5</v>
      </c>
      <c r="B8" s="9"/>
      <c r="C8" s="32" t="s">
        <v>10</v>
      </c>
      <c r="D8" s="32" t="s">
        <v>55</v>
      </c>
      <c r="E8" s="32" t="s">
        <v>9</v>
      </c>
      <c r="F8" s="32" t="s">
        <v>56</v>
      </c>
      <c r="G8" s="9" t="s">
        <v>7</v>
      </c>
      <c r="H8" s="10" t="s">
        <v>57</v>
      </c>
      <c r="I8" s="10" t="s">
        <v>8</v>
      </c>
      <c r="J8" s="10" t="s">
        <v>58</v>
      </c>
      <c r="K8" s="10" t="s">
        <v>16</v>
      </c>
      <c r="L8" s="10" t="s">
        <v>59</v>
      </c>
      <c r="M8" s="10" t="s">
        <v>54</v>
      </c>
      <c r="N8" s="10" t="s">
        <v>60</v>
      </c>
      <c r="O8" s="10" t="s">
        <v>11</v>
      </c>
      <c r="P8" s="9"/>
      <c r="Q8" s="10" t="s">
        <v>32</v>
      </c>
      <c r="R8" s="10" t="s">
        <v>33</v>
      </c>
      <c r="S8" s="10" t="s">
        <v>34</v>
      </c>
      <c r="T8" s="11" t="s">
        <v>12</v>
      </c>
      <c r="U8" s="11"/>
      <c r="V8" s="11" t="s">
        <v>35</v>
      </c>
      <c r="W8" s="11" t="s">
        <v>36</v>
      </c>
      <c r="X8" s="11" t="s">
        <v>49</v>
      </c>
      <c r="Y8" s="11"/>
      <c r="Z8" s="11" t="s">
        <v>39</v>
      </c>
      <c r="AA8" s="11"/>
      <c r="AB8" s="11" t="s">
        <v>37</v>
      </c>
      <c r="AC8" s="11" t="s">
        <v>38</v>
      </c>
      <c r="AD8" s="11" t="s">
        <v>50</v>
      </c>
      <c r="AE8" s="11"/>
      <c r="AF8" s="11" t="s">
        <v>40</v>
      </c>
      <c r="AG8" s="11"/>
      <c r="AH8" s="11" t="s">
        <v>41</v>
      </c>
      <c r="AI8" s="11" t="s">
        <v>42</v>
      </c>
      <c r="AJ8" s="11" t="s">
        <v>51</v>
      </c>
      <c r="AK8" s="11"/>
      <c r="AL8" s="11" t="s">
        <v>43</v>
      </c>
      <c r="AM8" s="11"/>
      <c r="AN8" s="11" t="s">
        <v>44</v>
      </c>
      <c r="AO8" s="11" t="s">
        <v>45</v>
      </c>
      <c r="AP8" s="11" t="s">
        <v>52</v>
      </c>
      <c r="AQ8" s="11"/>
      <c r="AR8" s="11" t="s">
        <v>46</v>
      </c>
      <c r="AS8" s="11"/>
      <c r="AT8" s="11" t="s">
        <v>47</v>
      </c>
      <c r="AU8" s="11" t="s">
        <v>48</v>
      </c>
      <c r="AV8" s="11" t="s">
        <v>53</v>
      </c>
      <c r="AW8" s="11"/>
      <c r="AX8" s="11" t="s">
        <v>13</v>
      </c>
      <c r="AY8" s="10" t="s">
        <v>94</v>
      </c>
      <c r="AZ8" s="10"/>
      <c r="BA8" s="10" t="s">
        <v>83</v>
      </c>
      <c r="BB8" s="10" t="s">
        <v>67</v>
      </c>
      <c r="BC8" s="10" t="s">
        <v>85</v>
      </c>
      <c r="BD8" s="10" t="s">
        <v>95</v>
      </c>
      <c r="BE8" s="10"/>
      <c r="BF8" s="10" t="s">
        <v>69</v>
      </c>
      <c r="BG8" s="10" t="s">
        <v>68</v>
      </c>
      <c r="BH8" s="10" t="s">
        <v>86</v>
      </c>
      <c r="BI8" s="10" t="s">
        <v>96</v>
      </c>
      <c r="BJ8" s="10"/>
      <c r="BK8" s="10" t="s">
        <v>84</v>
      </c>
      <c r="BL8" s="10" t="s">
        <v>70</v>
      </c>
      <c r="BM8" s="10" t="s">
        <v>87</v>
      </c>
      <c r="BN8" s="10" t="s">
        <v>97</v>
      </c>
      <c r="BO8" s="10"/>
      <c r="BP8" s="10" t="s">
        <v>71</v>
      </c>
      <c r="BQ8" s="10" t="s">
        <v>72</v>
      </c>
      <c r="BR8" s="10" t="s">
        <v>88</v>
      </c>
      <c r="BS8" s="10" t="s">
        <v>98</v>
      </c>
      <c r="BT8" s="10"/>
      <c r="BU8" s="10" t="s">
        <v>73</v>
      </c>
      <c r="BV8" s="10" t="s">
        <v>74</v>
      </c>
      <c r="BW8" s="10" t="s">
        <v>89</v>
      </c>
      <c r="BX8" s="10" t="s">
        <v>99</v>
      </c>
      <c r="BY8" s="10"/>
      <c r="BZ8" s="10" t="s">
        <v>75</v>
      </c>
      <c r="CA8" s="10" t="s">
        <v>76</v>
      </c>
      <c r="CB8" s="10" t="s">
        <v>90</v>
      </c>
      <c r="CC8" s="10" t="s">
        <v>100</v>
      </c>
      <c r="CD8" s="10"/>
      <c r="CE8" s="10" t="s">
        <v>77</v>
      </c>
      <c r="CF8" s="10" t="s">
        <v>78</v>
      </c>
      <c r="CG8" s="10" t="s">
        <v>91</v>
      </c>
      <c r="CH8" s="10" t="s">
        <v>101</v>
      </c>
      <c r="CI8" s="10"/>
      <c r="CJ8" s="10" t="s">
        <v>79</v>
      </c>
      <c r="CK8" s="10" t="s">
        <v>80</v>
      </c>
      <c r="CL8" s="10" t="s">
        <v>92</v>
      </c>
      <c r="CM8" s="10" t="s">
        <v>102</v>
      </c>
      <c r="CN8" s="10"/>
      <c r="CO8" s="10" t="s">
        <v>81</v>
      </c>
      <c r="CP8" s="10" t="s">
        <v>82</v>
      </c>
      <c r="CQ8" s="10" t="s">
        <v>93</v>
      </c>
    </row>
    <row r="9" spans="1:95" ht="12.75">
      <c r="A9" s="17">
        <f>-40/60</f>
        <v>-0.6666666666666666</v>
      </c>
      <c r="B9" s="7" t="s">
        <v>0</v>
      </c>
      <c r="C9" s="33">
        <v>2.7</v>
      </c>
      <c r="D9" s="33"/>
      <c r="E9" s="33">
        <v>2.9</v>
      </c>
      <c r="F9" s="33"/>
      <c r="G9" s="19">
        <v>8.37</v>
      </c>
      <c r="H9" s="19"/>
      <c r="I9" s="2">
        <v>85.6</v>
      </c>
      <c r="J9" s="2"/>
      <c r="K9" s="19">
        <v>14.5</v>
      </c>
      <c r="L9" s="19"/>
      <c r="M9" s="19">
        <v>12.9</v>
      </c>
      <c r="N9" s="19"/>
      <c r="O9" s="3">
        <v>3.7174</v>
      </c>
      <c r="P9" s="12"/>
      <c r="Q9" s="12"/>
      <c r="R9" s="12"/>
      <c r="S9" s="12"/>
      <c r="T9" s="13">
        <v>6.86</v>
      </c>
      <c r="U9" s="23"/>
      <c r="V9" s="23"/>
      <c r="W9" s="23"/>
      <c r="X9" s="23"/>
      <c r="Y9" s="23"/>
      <c r="Z9" s="13">
        <v>6.16</v>
      </c>
      <c r="AA9" s="23"/>
      <c r="AB9" s="23"/>
      <c r="AC9" s="23"/>
      <c r="AD9" s="23"/>
      <c r="AE9" s="23"/>
      <c r="AF9" s="13">
        <v>0.26</v>
      </c>
      <c r="AG9" s="23"/>
      <c r="AH9" s="23"/>
      <c r="AI9" s="23"/>
      <c r="AJ9" s="23"/>
      <c r="AK9" s="23"/>
      <c r="AL9" s="35">
        <v>0</v>
      </c>
      <c r="AM9" s="23"/>
      <c r="AN9" s="23"/>
      <c r="AO9" s="23"/>
      <c r="AP9" s="23"/>
      <c r="AQ9" s="23"/>
      <c r="AR9" s="35">
        <v>0</v>
      </c>
      <c r="AS9" s="23"/>
      <c r="AT9" s="23"/>
      <c r="AU9" s="23"/>
      <c r="AV9" s="23"/>
      <c r="AW9" s="23"/>
      <c r="AX9" s="23">
        <f aca="true" t="shared" si="0" ref="AX9:AX14">+AY9+BD9+BI9+BN9+BS9+BX9+CC9+CH9+CM9</f>
        <v>37.05</v>
      </c>
      <c r="AY9" s="23">
        <v>22.19</v>
      </c>
      <c r="AZ9" s="23"/>
      <c r="BA9" s="23"/>
      <c r="BB9" s="23"/>
      <c r="BC9" s="23"/>
      <c r="BD9" s="23">
        <v>0</v>
      </c>
      <c r="BE9" s="23"/>
      <c r="BF9" s="23"/>
      <c r="BG9" s="23"/>
      <c r="BH9" s="23"/>
      <c r="BI9" s="23">
        <v>6.68</v>
      </c>
      <c r="BJ9" s="23"/>
      <c r="BK9" s="23"/>
      <c r="BL9" s="23"/>
      <c r="BM9" s="23"/>
      <c r="BN9" s="23">
        <v>1.72</v>
      </c>
      <c r="BO9" s="23"/>
      <c r="BP9" s="23"/>
      <c r="BQ9" s="23"/>
      <c r="BR9" s="23"/>
      <c r="BS9" s="23">
        <v>1.4</v>
      </c>
      <c r="BT9" s="23"/>
      <c r="BU9" s="23"/>
      <c r="BV9" s="23"/>
      <c r="BW9" s="23"/>
      <c r="BX9" s="23">
        <v>3.69</v>
      </c>
      <c r="BY9" s="23"/>
      <c r="BZ9" s="23"/>
      <c r="CA9" s="23"/>
      <c r="CB9" s="23"/>
      <c r="CC9" s="23">
        <v>0</v>
      </c>
      <c r="CD9" s="23"/>
      <c r="CE9" s="23"/>
      <c r="CF9" s="23"/>
      <c r="CG9" s="23"/>
      <c r="CH9" s="23">
        <v>0</v>
      </c>
      <c r="CI9" s="23"/>
      <c r="CJ9" s="23"/>
      <c r="CK9" s="23"/>
      <c r="CL9" s="23"/>
      <c r="CM9" s="23">
        <v>1.37</v>
      </c>
      <c r="CN9" s="23"/>
      <c r="CO9" s="23"/>
      <c r="CP9" s="23"/>
      <c r="CQ9" s="23"/>
    </row>
    <row r="10" spans="1:95" ht="12.75">
      <c r="A10" s="17">
        <f>-38/60</f>
        <v>-0.6333333333333333</v>
      </c>
      <c r="B10" s="7" t="s">
        <v>1</v>
      </c>
      <c r="C10" s="33"/>
      <c r="D10" s="33"/>
      <c r="E10" s="33"/>
      <c r="F10" s="33"/>
      <c r="G10" s="19"/>
      <c r="H10" s="19"/>
      <c r="I10" s="2"/>
      <c r="J10" s="2"/>
      <c r="K10" s="19"/>
      <c r="L10" s="19"/>
      <c r="M10" s="19"/>
      <c r="N10" s="19"/>
      <c r="O10" s="3">
        <v>3.5495</v>
      </c>
      <c r="P10" s="12"/>
      <c r="Q10" s="12"/>
      <c r="R10" s="12"/>
      <c r="S10" s="12"/>
      <c r="T10" s="13">
        <v>7.34</v>
      </c>
      <c r="U10" s="23"/>
      <c r="V10" s="23"/>
      <c r="W10" s="23"/>
      <c r="X10" s="23"/>
      <c r="Y10" s="23"/>
      <c r="Z10" s="13">
        <v>7.34</v>
      </c>
      <c r="AA10" s="23"/>
      <c r="AB10" s="23"/>
      <c r="AC10" s="23"/>
      <c r="AD10" s="23"/>
      <c r="AE10" s="23"/>
      <c r="AF10" s="13" t="s">
        <v>29</v>
      </c>
      <c r="AG10" s="23"/>
      <c r="AH10" s="23"/>
      <c r="AI10" s="23"/>
      <c r="AJ10" s="23"/>
      <c r="AK10" s="23"/>
      <c r="AL10" s="35">
        <v>0</v>
      </c>
      <c r="AM10" s="23"/>
      <c r="AN10" s="23"/>
      <c r="AO10" s="23"/>
      <c r="AP10" s="23"/>
      <c r="AQ10" s="23"/>
      <c r="AR10" s="35">
        <v>0</v>
      </c>
      <c r="AS10" s="23"/>
      <c r="AT10" s="23"/>
      <c r="AU10" s="23"/>
      <c r="AV10" s="23"/>
      <c r="AW10" s="23"/>
      <c r="AX10" s="23">
        <f t="shared" si="0"/>
        <v>8.4</v>
      </c>
      <c r="AY10" s="23">
        <v>0</v>
      </c>
      <c r="AZ10" s="23"/>
      <c r="BA10" s="23"/>
      <c r="BB10" s="23"/>
      <c r="BC10" s="23"/>
      <c r="BD10" s="23">
        <v>0</v>
      </c>
      <c r="BE10" s="23"/>
      <c r="BF10" s="23"/>
      <c r="BG10" s="23"/>
      <c r="BH10" s="23"/>
      <c r="BI10" s="23">
        <v>4.37</v>
      </c>
      <c r="BJ10" s="23"/>
      <c r="BK10" s="23"/>
      <c r="BL10" s="23"/>
      <c r="BM10" s="23"/>
      <c r="BN10" s="23">
        <v>2.37</v>
      </c>
      <c r="BO10" s="23"/>
      <c r="BP10" s="23"/>
      <c r="BQ10" s="23"/>
      <c r="BR10" s="23"/>
      <c r="BS10" s="23">
        <v>0</v>
      </c>
      <c r="BT10" s="23"/>
      <c r="BU10" s="23"/>
      <c r="BV10" s="23"/>
      <c r="BW10" s="23"/>
      <c r="BX10" s="23">
        <v>1.66</v>
      </c>
      <c r="BY10" s="23"/>
      <c r="BZ10" s="23"/>
      <c r="CA10" s="23"/>
      <c r="CB10" s="23"/>
      <c r="CC10" s="23">
        <v>0</v>
      </c>
      <c r="CD10" s="23"/>
      <c r="CE10" s="23"/>
      <c r="CF10" s="23"/>
      <c r="CG10" s="23"/>
      <c r="CH10" s="23">
        <v>0</v>
      </c>
      <c r="CI10" s="23"/>
      <c r="CJ10" s="23"/>
      <c r="CK10" s="23"/>
      <c r="CL10" s="23"/>
      <c r="CM10" s="23">
        <v>0</v>
      </c>
      <c r="CN10" s="23"/>
      <c r="CO10" s="23"/>
      <c r="CP10" s="23"/>
      <c r="CQ10" s="23"/>
    </row>
    <row r="11" spans="1:95" ht="12.75">
      <c r="A11" s="17">
        <f>-36/60</f>
        <v>-0.6</v>
      </c>
      <c r="B11" s="7" t="s">
        <v>14</v>
      </c>
      <c r="C11" s="33">
        <v>2.4</v>
      </c>
      <c r="D11" s="33"/>
      <c r="E11" s="33">
        <v>2.5</v>
      </c>
      <c r="F11" s="33"/>
      <c r="G11" s="19">
        <v>8.35</v>
      </c>
      <c r="H11" s="19"/>
      <c r="I11" s="2">
        <v>87.1</v>
      </c>
      <c r="J11" s="2"/>
      <c r="K11" s="19">
        <v>14.26</v>
      </c>
      <c r="L11" s="19"/>
      <c r="M11" s="19">
        <v>9.29</v>
      </c>
      <c r="N11" s="19"/>
      <c r="O11" s="3">
        <v>3.5171</v>
      </c>
      <c r="P11" s="12"/>
      <c r="Q11" s="12"/>
      <c r="R11" s="12"/>
      <c r="S11" s="12"/>
      <c r="T11" s="13">
        <v>8.01</v>
      </c>
      <c r="U11" s="23"/>
      <c r="V11" s="23"/>
      <c r="W11" s="23"/>
      <c r="X11" s="23"/>
      <c r="Y11" s="23"/>
      <c r="Z11" s="13">
        <v>7.75</v>
      </c>
      <c r="AA11" s="23"/>
      <c r="AB11" s="23"/>
      <c r="AC11" s="23"/>
      <c r="AD11" s="23"/>
      <c r="AE11" s="23"/>
      <c r="AF11" s="13">
        <v>0.26</v>
      </c>
      <c r="AG11" s="23"/>
      <c r="AH11" s="23"/>
      <c r="AI11" s="23"/>
      <c r="AJ11" s="23"/>
      <c r="AK11" s="23"/>
      <c r="AL11" s="35">
        <v>0</v>
      </c>
      <c r="AM11" s="23"/>
      <c r="AN11" s="23"/>
      <c r="AO11" s="23"/>
      <c r="AP11" s="23"/>
      <c r="AQ11" s="23"/>
      <c r="AR11" s="35">
        <v>0</v>
      </c>
      <c r="AS11" s="23"/>
      <c r="AT11" s="23"/>
      <c r="AU11" s="23"/>
      <c r="AV11" s="23"/>
      <c r="AW11" s="23"/>
      <c r="AX11" s="23">
        <f t="shared" si="0"/>
        <v>9.35</v>
      </c>
      <c r="AY11" s="23">
        <v>0</v>
      </c>
      <c r="AZ11" s="23"/>
      <c r="BA11" s="23"/>
      <c r="BB11" s="23"/>
      <c r="BC11" s="23"/>
      <c r="BD11" s="23">
        <v>0</v>
      </c>
      <c r="BE11" s="23"/>
      <c r="BF11" s="23"/>
      <c r="BG11" s="23"/>
      <c r="BH11" s="23"/>
      <c r="BI11" s="23">
        <v>4.8</v>
      </c>
      <c r="BJ11" s="23"/>
      <c r="BK11" s="23"/>
      <c r="BL11" s="23"/>
      <c r="BM11" s="23"/>
      <c r="BN11" s="23">
        <v>2.86</v>
      </c>
      <c r="BO11" s="23"/>
      <c r="BP11" s="23"/>
      <c r="BQ11" s="23"/>
      <c r="BR11" s="23"/>
      <c r="BS11" s="23">
        <v>0</v>
      </c>
      <c r="BT11" s="23"/>
      <c r="BU11" s="23"/>
      <c r="BV11" s="23"/>
      <c r="BW11" s="23"/>
      <c r="BX11" s="23">
        <v>1.69</v>
      </c>
      <c r="BY11" s="23"/>
      <c r="BZ11" s="23"/>
      <c r="CA11" s="23"/>
      <c r="CB11" s="23"/>
      <c r="CC11" s="23">
        <v>0</v>
      </c>
      <c r="CD11" s="23"/>
      <c r="CE11" s="23"/>
      <c r="CF11" s="23"/>
      <c r="CG11" s="23"/>
      <c r="CH11" s="23">
        <v>0</v>
      </c>
      <c r="CI11" s="23"/>
      <c r="CJ11" s="23"/>
      <c r="CK11" s="23"/>
      <c r="CL11" s="23"/>
      <c r="CM11" s="23">
        <v>0</v>
      </c>
      <c r="CN11" s="23"/>
      <c r="CO11" s="23"/>
      <c r="CP11" s="23"/>
      <c r="CQ11" s="23"/>
    </row>
    <row r="12" spans="1:95" ht="12.75">
      <c r="A12" s="17">
        <f>-34/60</f>
        <v>-0.5666666666666667</v>
      </c>
      <c r="B12" s="7" t="s">
        <v>2</v>
      </c>
      <c r="C12" s="33"/>
      <c r="D12" s="33"/>
      <c r="E12" s="33"/>
      <c r="F12" s="33"/>
      <c r="G12" s="19"/>
      <c r="H12" s="19"/>
      <c r="I12" s="2"/>
      <c r="J12" s="2"/>
      <c r="K12" s="19"/>
      <c r="L12" s="19"/>
      <c r="M12" s="19"/>
      <c r="N12" s="19"/>
      <c r="O12" s="3">
        <v>3.5207</v>
      </c>
      <c r="P12" s="12"/>
      <c r="Q12" s="12"/>
      <c r="R12" s="12"/>
      <c r="S12" s="12"/>
      <c r="T12" s="13">
        <v>8.89</v>
      </c>
      <c r="U12" s="23"/>
      <c r="V12" s="23"/>
      <c r="W12" s="23"/>
      <c r="X12" s="23"/>
      <c r="Y12" s="23"/>
      <c r="Z12" s="13">
        <v>8.54</v>
      </c>
      <c r="AA12" s="23"/>
      <c r="AB12" s="23"/>
      <c r="AC12" s="23"/>
      <c r="AD12" s="23"/>
      <c r="AE12" s="23"/>
      <c r="AF12" s="13">
        <v>0.35</v>
      </c>
      <c r="AG12" s="23"/>
      <c r="AH12" s="23"/>
      <c r="AI12" s="23"/>
      <c r="AJ12" s="23"/>
      <c r="AK12" s="23"/>
      <c r="AL12" s="35">
        <v>0</v>
      </c>
      <c r="AM12" s="23"/>
      <c r="AN12" s="23"/>
      <c r="AO12" s="23"/>
      <c r="AP12" s="23"/>
      <c r="AQ12" s="23"/>
      <c r="AR12" s="35">
        <v>0</v>
      </c>
      <c r="AS12" s="23"/>
      <c r="AT12" s="23"/>
      <c r="AU12" s="23"/>
      <c r="AV12" s="23"/>
      <c r="AW12" s="23"/>
      <c r="AX12" s="23">
        <f t="shared" si="0"/>
        <v>20.560000000000002</v>
      </c>
      <c r="AY12" s="23">
        <v>7.91</v>
      </c>
      <c r="AZ12" s="23"/>
      <c r="BA12" s="23"/>
      <c r="BB12" s="23"/>
      <c r="BC12" s="23"/>
      <c r="BD12" s="23">
        <v>0</v>
      </c>
      <c r="BE12" s="23"/>
      <c r="BF12" s="23"/>
      <c r="BG12" s="23"/>
      <c r="BH12" s="23"/>
      <c r="BI12" s="23">
        <v>6.82</v>
      </c>
      <c r="BJ12" s="23"/>
      <c r="BK12" s="23"/>
      <c r="BL12" s="23"/>
      <c r="BM12" s="23"/>
      <c r="BN12" s="23">
        <v>4.15</v>
      </c>
      <c r="BO12" s="23"/>
      <c r="BP12" s="23"/>
      <c r="BQ12" s="23"/>
      <c r="BR12" s="23"/>
      <c r="BS12" s="23">
        <v>0</v>
      </c>
      <c r="BT12" s="23"/>
      <c r="BU12" s="23"/>
      <c r="BV12" s="23"/>
      <c r="BW12" s="23"/>
      <c r="BX12" s="23">
        <v>1.68</v>
      </c>
      <c r="BY12" s="23"/>
      <c r="BZ12" s="23"/>
      <c r="CA12" s="23"/>
      <c r="CB12" s="23"/>
      <c r="CC12" s="23">
        <v>0</v>
      </c>
      <c r="CD12" s="23"/>
      <c r="CE12" s="23"/>
      <c r="CF12" s="23"/>
      <c r="CG12" s="23"/>
      <c r="CH12" s="23">
        <v>0</v>
      </c>
      <c r="CI12" s="23"/>
      <c r="CJ12" s="23"/>
      <c r="CK12" s="23"/>
      <c r="CL12" s="23"/>
      <c r="CM12" s="23">
        <v>0</v>
      </c>
      <c r="CN12" s="23"/>
      <c r="CO12" s="23"/>
      <c r="CP12" s="23"/>
      <c r="CQ12" s="23"/>
    </row>
    <row r="13" spans="1:95" ht="12.75">
      <c r="A13" s="17">
        <f>-32/60</f>
        <v>-0.5333333333333333</v>
      </c>
      <c r="B13" s="7" t="s">
        <v>3</v>
      </c>
      <c r="C13" s="33">
        <v>2.3</v>
      </c>
      <c r="D13" s="33"/>
      <c r="E13" s="33">
        <v>2.3</v>
      </c>
      <c r="F13" s="33"/>
      <c r="G13" s="19">
        <v>8.35</v>
      </c>
      <c r="H13" s="19"/>
      <c r="I13" s="2">
        <v>87.9</v>
      </c>
      <c r="J13" s="2"/>
      <c r="K13" s="19">
        <v>19.98</v>
      </c>
      <c r="L13" s="19"/>
      <c r="M13" s="19">
        <v>9.11</v>
      </c>
      <c r="N13" s="19"/>
      <c r="O13" s="3">
        <v>3.4552</v>
      </c>
      <c r="P13" s="12"/>
      <c r="Q13" s="12"/>
      <c r="R13" s="12"/>
      <c r="S13" s="12"/>
      <c r="T13" s="13">
        <v>10.85</v>
      </c>
      <c r="U13" s="23"/>
      <c r="V13" s="23"/>
      <c r="W13" s="23"/>
      <c r="X13" s="23"/>
      <c r="Y13" s="23"/>
      <c r="Z13" s="13">
        <v>10.5</v>
      </c>
      <c r="AA13" s="23"/>
      <c r="AB13" s="23"/>
      <c r="AC13" s="23"/>
      <c r="AD13" s="23"/>
      <c r="AE13" s="23"/>
      <c r="AF13" s="13">
        <v>0.35</v>
      </c>
      <c r="AG13" s="23"/>
      <c r="AH13" s="23"/>
      <c r="AI13" s="23"/>
      <c r="AJ13" s="23"/>
      <c r="AK13" s="23"/>
      <c r="AL13" s="35">
        <v>0</v>
      </c>
      <c r="AM13" s="23"/>
      <c r="AN13" s="23"/>
      <c r="AO13" s="23"/>
      <c r="AP13" s="23"/>
      <c r="AQ13" s="23"/>
      <c r="AR13" s="35">
        <v>0</v>
      </c>
      <c r="AS13" s="23"/>
      <c r="AT13" s="23"/>
      <c r="AU13" s="23"/>
      <c r="AV13" s="23"/>
      <c r="AW13" s="23"/>
      <c r="AX13" s="23">
        <f t="shared" si="0"/>
        <v>20.8</v>
      </c>
      <c r="AY13" s="23">
        <v>8.17</v>
      </c>
      <c r="AZ13" s="23"/>
      <c r="BA13" s="23"/>
      <c r="BB13" s="23"/>
      <c r="BC13" s="23"/>
      <c r="BD13" s="23">
        <v>0</v>
      </c>
      <c r="BE13" s="23"/>
      <c r="BF13" s="23"/>
      <c r="BG13" s="23"/>
      <c r="BH13" s="23"/>
      <c r="BI13" s="23">
        <v>6.71</v>
      </c>
      <c r="BJ13" s="23"/>
      <c r="BK13" s="23"/>
      <c r="BL13" s="23"/>
      <c r="BM13" s="23"/>
      <c r="BN13" s="23">
        <v>4.23</v>
      </c>
      <c r="BO13" s="23"/>
      <c r="BP13" s="23"/>
      <c r="BQ13" s="23"/>
      <c r="BR13" s="23"/>
      <c r="BS13" s="23">
        <v>0</v>
      </c>
      <c r="BT13" s="23"/>
      <c r="BU13" s="23"/>
      <c r="BV13" s="23"/>
      <c r="BW13" s="23"/>
      <c r="BX13" s="23">
        <v>1.69</v>
      </c>
      <c r="BY13" s="23"/>
      <c r="BZ13" s="23"/>
      <c r="CA13" s="23"/>
      <c r="CB13" s="23"/>
      <c r="CC13" s="23">
        <v>0</v>
      </c>
      <c r="CD13" s="23"/>
      <c r="CE13" s="23"/>
      <c r="CF13" s="23"/>
      <c r="CG13" s="23"/>
      <c r="CH13" s="23">
        <v>0</v>
      </c>
      <c r="CI13" s="23"/>
      <c r="CJ13" s="23"/>
      <c r="CK13" s="23"/>
      <c r="CL13" s="23"/>
      <c r="CM13" s="23">
        <v>0</v>
      </c>
      <c r="CN13" s="23"/>
      <c r="CO13" s="23"/>
      <c r="CP13" s="23"/>
      <c r="CQ13" s="23"/>
    </row>
    <row r="14" spans="1:95" ht="12.75">
      <c r="A14" s="17">
        <f>-15/60</f>
        <v>-0.25</v>
      </c>
      <c r="B14" s="7" t="s">
        <v>4</v>
      </c>
      <c r="C14" s="33">
        <v>1.5</v>
      </c>
      <c r="D14" s="33"/>
      <c r="E14" s="33">
        <v>1.6</v>
      </c>
      <c r="F14" s="33"/>
      <c r="G14" s="19">
        <v>8.37</v>
      </c>
      <c r="H14" s="19"/>
      <c r="I14" s="2">
        <v>90.6</v>
      </c>
      <c r="J14" s="2"/>
      <c r="K14" s="19">
        <v>15.14</v>
      </c>
      <c r="L14" s="19"/>
      <c r="M14" s="19">
        <v>8.78</v>
      </c>
      <c r="N14" s="19"/>
      <c r="O14" s="3">
        <v>3.5945</v>
      </c>
      <c r="P14" s="12"/>
      <c r="Q14" s="12"/>
      <c r="R14" s="12"/>
      <c r="S14" s="12"/>
      <c r="T14" s="13">
        <v>17.04</v>
      </c>
      <c r="U14" s="23"/>
      <c r="V14" s="23"/>
      <c r="W14" s="23"/>
      <c r="X14" s="23"/>
      <c r="Y14" s="23"/>
      <c r="Z14" s="13">
        <v>16.58</v>
      </c>
      <c r="AA14" s="23"/>
      <c r="AB14" s="23"/>
      <c r="AC14" s="23"/>
      <c r="AD14" s="23"/>
      <c r="AE14" s="23"/>
      <c r="AF14" s="13">
        <v>0.46</v>
      </c>
      <c r="AG14" s="23"/>
      <c r="AH14" s="23"/>
      <c r="AI14" s="23"/>
      <c r="AJ14" s="23"/>
      <c r="AK14" s="23"/>
      <c r="AL14" s="35">
        <v>0</v>
      </c>
      <c r="AM14" s="23"/>
      <c r="AN14" s="23"/>
      <c r="AO14" s="23"/>
      <c r="AP14" s="23"/>
      <c r="AQ14" s="23"/>
      <c r="AR14" s="35">
        <v>0</v>
      </c>
      <c r="AS14" s="23"/>
      <c r="AT14" s="23"/>
      <c r="AU14" s="23"/>
      <c r="AV14" s="23"/>
      <c r="AW14" s="23"/>
      <c r="AX14" s="23">
        <f t="shared" si="0"/>
        <v>33.589999999999996</v>
      </c>
      <c r="AY14" s="23">
        <v>12.51</v>
      </c>
      <c r="AZ14" s="23"/>
      <c r="BA14" s="23"/>
      <c r="BB14" s="23"/>
      <c r="BC14" s="23"/>
      <c r="BD14" s="23">
        <v>0</v>
      </c>
      <c r="BE14" s="23"/>
      <c r="BF14" s="23"/>
      <c r="BG14" s="23"/>
      <c r="BH14" s="23"/>
      <c r="BI14" s="23">
        <v>10.75</v>
      </c>
      <c r="BJ14" s="23"/>
      <c r="BK14" s="23"/>
      <c r="BL14" s="23"/>
      <c r="BM14" s="23"/>
      <c r="BN14" s="23">
        <v>8.04</v>
      </c>
      <c r="BO14" s="23"/>
      <c r="BP14" s="23"/>
      <c r="BQ14" s="23"/>
      <c r="BR14" s="23"/>
      <c r="BS14" s="23">
        <v>0.65</v>
      </c>
      <c r="BT14" s="23"/>
      <c r="BU14" s="23"/>
      <c r="BV14" s="23"/>
      <c r="BW14" s="23"/>
      <c r="BX14" s="23">
        <v>1.64</v>
      </c>
      <c r="BY14" s="23"/>
      <c r="BZ14" s="23"/>
      <c r="CA14" s="23"/>
      <c r="CB14" s="23"/>
      <c r="CC14" s="23">
        <v>0</v>
      </c>
      <c r="CD14" s="23"/>
      <c r="CE14" s="23"/>
      <c r="CF14" s="23"/>
      <c r="CG14" s="23"/>
      <c r="CH14" s="23">
        <v>0</v>
      </c>
      <c r="CI14" s="23"/>
      <c r="CJ14" s="23"/>
      <c r="CK14" s="23"/>
      <c r="CL14" s="23"/>
      <c r="CM14" s="23">
        <v>0</v>
      </c>
      <c r="CN14" s="23"/>
      <c r="CO14" s="23"/>
      <c r="CP14" s="23"/>
      <c r="CQ14" s="23"/>
    </row>
    <row r="15" spans="1:50" ht="12.75">
      <c r="A15" s="4"/>
      <c r="B15" s="4"/>
      <c r="C15" s="34"/>
      <c r="D15" s="34"/>
      <c r="E15" s="34"/>
      <c r="F15" s="34"/>
      <c r="G15" s="20"/>
      <c r="H15" s="20"/>
      <c r="I15" s="12"/>
      <c r="J15" s="12"/>
      <c r="K15" s="20"/>
      <c r="L15" s="20"/>
      <c r="M15" s="20"/>
      <c r="N15" s="20"/>
      <c r="O15" s="21"/>
      <c r="P15" s="12"/>
      <c r="Q15" s="12"/>
      <c r="R15" s="12"/>
      <c r="S15" s="12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13"/>
    </row>
    <row r="16" spans="1:50" ht="12.75">
      <c r="A16" s="5"/>
      <c r="B16" s="5"/>
      <c r="C16" s="33"/>
      <c r="D16" s="33"/>
      <c r="E16" s="33"/>
      <c r="F16" s="33"/>
      <c r="G16" s="19"/>
      <c r="H16" s="19"/>
      <c r="I16" s="2"/>
      <c r="J16" s="2"/>
      <c r="K16" s="19"/>
      <c r="L16" s="19"/>
      <c r="M16" s="19"/>
      <c r="N16" s="19"/>
      <c r="O16" s="22"/>
      <c r="P16" s="2"/>
      <c r="Q16" s="2"/>
      <c r="R16" s="2"/>
      <c r="S16" s="2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13"/>
    </row>
    <row r="17" spans="1:50" ht="12.75">
      <c r="A17" s="8"/>
      <c r="B17" s="2"/>
      <c r="C17" s="33"/>
      <c r="D17" s="33"/>
      <c r="E17" s="33"/>
      <c r="F17" s="33"/>
      <c r="G17" s="19"/>
      <c r="H17" s="19"/>
      <c r="I17" s="2"/>
      <c r="J17" s="2"/>
      <c r="K17" s="19"/>
      <c r="L17" s="19"/>
      <c r="M17" s="19"/>
      <c r="N17" s="19"/>
      <c r="O17" s="3"/>
      <c r="P17" s="2"/>
      <c r="Q17" s="2"/>
      <c r="R17" s="2"/>
      <c r="S17" s="2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13"/>
    </row>
    <row r="18" spans="1:95" ht="12.75">
      <c r="A18" s="6">
        <v>0</v>
      </c>
      <c r="B18" s="7" t="s">
        <v>6</v>
      </c>
      <c r="C18" s="33">
        <f>+'Results - Loop 4'!C15</f>
        <v>0.67</v>
      </c>
      <c r="D18" s="33">
        <f>+'Results - Loop 4'!E15</f>
        <v>0.75</v>
      </c>
      <c r="E18" s="33">
        <f>+'Results - Loop 4'!F15</f>
        <v>0.93</v>
      </c>
      <c r="F18" s="33">
        <f>+'Results - Loop 4'!H15</f>
        <v>0.96</v>
      </c>
      <c r="G18" s="19">
        <f>+'Results - Loop 4'!I15</f>
        <v>8.4</v>
      </c>
      <c r="H18" s="19">
        <f>+'Results - Loop 4'!K15</f>
        <v>8.48</v>
      </c>
      <c r="I18" s="2">
        <f>+'Results - Loop 4'!U15</f>
        <v>0.66</v>
      </c>
      <c r="J18" s="2">
        <f>+'Results - Loop 4'!X15</f>
        <v>0.64</v>
      </c>
      <c r="K18" s="19" t="e">
        <f>+'Results - Loop 4'!#REF!</f>
        <v>#REF!</v>
      </c>
      <c r="L18" s="19">
        <f>+'Results - Loop 4'!Q15</f>
        <v>27.63</v>
      </c>
      <c r="M18" s="19" t="e">
        <f>+'Results - Loop 4'!#REF!</f>
        <v>#REF!</v>
      </c>
      <c r="N18" s="19">
        <f>+'Results - Loop 4'!T15</f>
        <v>5.81</v>
      </c>
      <c r="O18" s="3" t="e">
        <f>+'Results - Loop 4'!#REF!</f>
        <v>#REF!</v>
      </c>
      <c r="P18" s="38"/>
      <c r="Q18" s="3" t="e">
        <f>+'Results - Loop 4'!#REF!</f>
        <v>#REF!</v>
      </c>
      <c r="R18" s="3" t="e">
        <f>+'Results - Loop 4'!#REF!</f>
        <v>#REF!</v>
      </c>
      <c r="S18" s="3">
        <f>+'Results - Loop 4'!Y15</f>
        <v>0.6</v>
      </c>
      <c r="T18" s="13">
        <f>+'Results - Loop 4'!Z15</f>
        <v>20.14</v>
      </c>
      <c r="U18" s="25">
        <f>+'Results - Loop 4'!AA15</f>
        <v>0</v>
      </c>
      <c r="V18" s="13" t="e">
        <f>+'Results - Loop 4'!#REF!</f>
        <v>#REF!</v>
      </c>
      <c r="W18" s="13" t="e">
        <f>+'Results - Loop 4'!#REF!</f>
        <v>#REF!</v>
      </c>
      <c r="X18" s="25">
        <f>+'Results - Loop 4'!AB15</f>
        <v>19.97</v>
      </c>
      <c r="Y18" s="25"/>
      <c r="Z18" s="13">
        <f>+'Results - Loop 4'!AC15</f>
        <v>22.08</v>
      </c>
      <c r="AA18" s="25">
        <f>+'Results - Loop 4'!AD15</f>
        <v>20.45</v>
      </c>
      <c r="AB18" s="13" t="e">
        <f>+'Results - Loop 4'!#REF!</f>
        <v>#REF!</v>
      </c>
      <c r="AC18" s="13" t="e">
        <f>+'Results - Loop 4'!#REF!</f>
        <v>#REF!</v>
      </c>
      <c r="AD18" s="25">
        <f>+'Results - Loop 4'!AE15</f>
        <v>0.94</v>
      </c>
      <c r="AE18" s="25"/>
      <c r="AF18" s="13" t="e">
        <f>+'Results - Loop 4'!#REF!</f>
        <v>#REF!</v>
      </c>
      <c r="AG18" s="25">
        <f>+'Results - Loop 4'!AF15</f>
        <v>0</v>
      </c>
      <c r="AH18" s="13" t="e">
        <f>+'Results - Loop 4'!#REF!</f>
        <v>#REF!</v>
      </c>
      <c r="AI18" s="13" t="e">
        <f>+'Results - Loop 4'!#REF!</f>
        <v>#REF!</v>
      </c>
      <c r="AJ18" s="25">
        <f>+'Results - Loop 4'!AH15</f>
        <v>1.4</v>
      </c>
      <c r="AK18" s="25"/>
      <c r="AL18" s="35">
        <f>+'Results - Loop 4'!AI15</f>
        <v>1.33</v>
      </c>
      <c r="AM18" s="25"/>
      <c r="AN18" s="13" t="e">
        <f>+'Results - Loop 4'!#REF!</f>
        <v>#REF!</v>
      </c>
      <c r="AO18" s="13" t="e">
        <f>+'Results - Loop 4'!#REF!</f>
        <v>#REF!</v>
      </c>
      <c r="AP18" s="25">
        <f>+'Results - Loop 4'!AK15</f>
        <v>0</v>
      </c>
      <c r="AQ18" s="25"/>
      <c r="AR18" s="35">
        <f>+'Results - Loop 4'!AL15</f>
        <v>1.87</v>
      </c>
      <c r="AS18" s="25"/>
      <c r="AT18" s="13" t="e">
        <f>+'Results - Loop 4'!#REF!</f>
        <v>#REF!</v>
      </c>
      <c r="AU18" s="13" t="e">
        <f>+'Results - Loop 4'!#REF!</f>
        <v>#REF!</v>
      </c>
      <c r="AV18" s="25">
        <f>+'Results - Loop 4'!AN15</f>
        <v>1.91</v>
      </c>
      <c r="AW18" s="25"/>
      <c r="AX18" s="23" t="e">
        <f aca="true" t="shared" si="1" ref="AX18:AX32">+AY18+BD18+BI18+BN18+BS18+BX18+CC18+CH18+CM18</f>
        <v>#REF!</v>
      </c>
      <c r="AY18" s="13">
        <f>+'Results - Loop 4'!AQ15</f>
        <v>6.38</v>
      </c>
      <c r="BA18" s="13" t="e">
        <f>+'Results - Loop 4'!#REF!</f>
        <v>#REF!</v>
      </c>
      <c r="BB18" s="13" t="e">
        <f>+'Results - Loop 4'!#REF!</f>
        <v>#REF!</v>
      </c>
      <c r="BC18" s="13">
        <f>+'Results - Loop 4'!AS15</f>
        <v>6.58</v>
      </c>
      <c r="BD18" s="13">
        <f>+'Results - Loop 4'!AT15</f>
        <v>10.83</v>
      </c>
      <c r="BF18" s="13" t="e">
        <f>+'Results - Loop 4'!#REF!</f>
        <v>#REF!</v>
      </c>
      <c r="BG18" s="13" t="e">
        <f>+'Results - Loop 4'!#REF!</f>
        <v>#REF!</v>
      </c>
      <c r="BH18" s="13">
        <f>+'Results - Loop 4'!AV15</f>
        <v>10.6</v>
      </c>
      <c r="BI18" s="13">
        <f>+'Results - Loop 4'!AZ15</f>
        <v>21.69</v>
      </c>
      <c r="BK18" s="13" t="e">
        <f>+'Results - Loop 4'!#REF!</f>
        <v>#REF!</v>
      </c>
      <c r="BL18" s="13" t="e">
        <f>+'Results - Loop 4'!#REF!</f>
        <v>#REF!</v>
      </c>
      <c r="BM18" s="13">
        <f>+'Results - Loop 4'!BB15</f>
        <v>21.32</v>
      </c>
      <c r="BN18" s="13" t="e">
        <f>+'Results - Loop 4'!#REF!</f>
        <v>#REF!</v>
      </c>
      <c r="BP18" s="13" t="e">
        <f>+'Results - Loop 4'!#REF!</f>
        <v>#REF!</v>
      </c>
      <c r="BQ18" s="13" t="e">
        <f>+'Results - Loop 4'!#REF!</f>
        <v>#REF!</v>
      </c>
      <c r="BR18" s="13" t="e">
        <f>+'Results - Loop 4'!#REF!</f>
        <v>#REF!</v>
      </c>
      <c r="BS18" s="13">
        <f>+'Results - Loop 4'!BC15</f>
        <v>21.57</v>
      </c>
      <c r="BU18" s="13" t="e">
        <f>+'Results - Loop 4'!#REF!</f>
        <v>#REF!</v>
      </c>
      <c r="BV18" s="13" t="e">
        <f>+'Results - Loop 4'!#REF!</f>
        <v>#REF!</v>
      </c>
      <c r="BW18" s="13">
        <f>+'Results - Loop 4'!BE15</f>
        <v>0</v>
      </c>
      <c r="BX18" s="13">
        <f>+'Results - Loop 4'!BF15</f>
        <v>0</v>
      </c>
      <c r="BZ18" s="13" t="e">
        <f>+'Results - Loop 4'!#REF!</f>
        <v>#REF!</v>
      </c>
      <c r="CA18" s="13" t="e">
        <f>+'Results - Loop 4'!#REF!</f>
        <v>#REF!</v>
      </c>
      <c r="CB18" s="13">
        <f>+'Results - Loop 4'!BH15</f>
        <v>0.13</v>
      </c>
      <c r="CC18" s="13">
        <f>+'Results - Loop 4'!BI15</f>
        <v>0.12</v>
      </c>
      <c r="CE18" s="13" t="e">
        <f>+'Results - Loop 4'!#REF!</f>
        <v>#REF!</v>
      </c>
      <c r="CF18" s="13" t="e">
        <f>+'Results - Loop 4'!#REF!</f>
        <v>#REF!</v>
      </c>
      <c r="CG18" s="13">
        <f>+'Results - Loop 4'!BK15</f>
        <v>0</v>
      </c>
      <c r="CH18" s="13">
        <f>+'Results - Loop 4'!BL15</f>
        <v>1.48</v>
      </c>
      <c r="CJ18" s="13" t="e">
        <f>+'Results - Loop 4'!#REF!</f>
        <v>#REF!</v>
      </c>
      <c r="CK18" s="13" t="e">
        <f>+'Results - Loop 4'!#REF!</f>
        <v>#REF!</v>
      </c>
      <c r="CL18" s="13">
        <f>+'Results - Loop 4'!BN15</f>
        <v>1.18</v>
      </c>
      <c r="CM18" s="13">
        <f>+'Results - Loop 4'!BO15</f>
        <v>2.01</v>
      </c>
      <c r="CO18" s="13" t="e">
        <f>+'Results - Loop 4'!#REF!</f>
        <v>#REF!</v>
      </c>
      <c r="CP18" s="13" t="e">
        <f>+'Results - Loop 4'!#REF!</f>
        <v>#REF!</v>
      </c>
      <c r="CQ18" s="13">
        <f>+'Results - Loop 4'!BQ15</f>
        <v>1.99</v>
      </c>
    </row>
    <row r="19" spans="1:95" ht="12.75">
      <c r="A19" s="6">
        <v>0.5</v>
      </c>
      <c r="B19" s="7" t="s">
        <v>6</v>
      </c>
      <c r="C19" s="33">
        <f>+'Results - Loop 4'!C16*($H$3*3.785-$H$5/1000*1+$H$4/1000*$A19*60)/($H$3*3.785-$H$5/1000*1)</f>
        <v>0</v>
      </c>
      <c r="D19" s="33"/>
      <c r="E19" s="33">
        <f>+'Results - Loop 4'!F16*($H$3*3.785-$H$5/1000*1+$H$4/1000*$A19*60)/($H$3*3.785-$H$5/1000*1)</f>
        <v>0</v>
      </c>
      <c r="F19" s="33"/>
      <c r="G19" s="19">
        <f>+'Results - Loop 4'!I16</f>
        <v>0</v>
      </c>
      <c r="H19" s="19"/>
      <c r="I19" s="2">
        <f>+'Results - Loop 4'!U16*($H$3*3.785-$H$5/1000*1+$H$4/1000*$A19*60)/($H$3*3.785-$H$5/1000*1)</f>
        <v>0</v>
      </c>
      <c r="J19" s="2"/>
      <c r="K19" s="19" t="e">
        <f>+'Results - Loop 4'!#REF!</f>
        <v>#REF!</v>
      </c>
      <c r="L19" s="19"/>
      <c r="M19" s="19" t="e">
        <f>+'Results - Loop 4'!#REF!</f>
        <v>#REF!</v>
      </c>
      <c r="N19" s="19"/>
      <c r="O19" s="3" t="e">
        <f>+'Results - Loop 4'!#REF!*($H$3*3.785-$H$5/1000*1+$H$4/1000*$A19*60)/($H$3*3.785-$H$5/1000*1)</f>
        <v>#REF!</v>
      </c>
      <c r="P19" s="3"/>
      <c r="Q19" s="3" t="e">
        <f>+'Results - Loop 4'!#REF!*($H$3*3.785-$H$5/1000*1+$H$4/1000*$A19*60)/($H$3*3.785-$H$5/1000*1)</f>
        <v>#REF!</v>
      </c>
      <c r="R19" s="3" t="e">
        <f>+'Results - Loop 4'!#REF!*($H$3*3.785-$H$5/1000*1+$H$4/1000*$A19*60)/($H$3*3.785-$H$5/1000*1)</f>
        <v>#REF!</v>
      </c>
      <c r="S19" s="3"/>
      <c r="T19" s="13">
        <f>+'Results - Loop 4'!Z16*($H$3*3.785-$H$5/1000*1+$H$4/1000*$A19*60)/($H$3*3.785-$H$5/1000*1)</f>
        <v>0</v>
      </c>
      <c r="U19" s="23"/>
      <c r="V19" s="13" t="e">
        <f>+'Results - Loop 4'!#REF!*($H$3*3.785-$H$5/1000*1+$H$4/1000*$A19*60)/($H$3*3.785-$H$5/1000*1)</f>
        <v>#REF!</v>
      </c>
      <c r="W19" s="13" t="e">
        <f>+'Results - Loop 4'!#REF!*($H$3*3.785-$H$5/1000*1+$H$4/1000*$A19*60)/($H$3*3.785-$H$5/1000*1)</f>
        <v>#REF!</v>
      </c>
      <c r="X19" s="23"/>
      <c r="Y19" s="23"/>
      <c r="Z19" s="13">
        <f>+'Results - Loop 4'!AC16*($H$3*3.785-$H$5/1000*1+$H$4/1000*$A19*60)/($H$3*3.785-$H$5/1000*1)</f>
        <v>0</v>
      </c>
      <c r="AA19" s="23"/>
      <c r="AB19" s="13" t="e">
        <f>+'Results - Loop 4'!#REF!*($H$3*3.785-$H$5/1000*1+$H$4/1000*$A19*60)/($H$3*3.785-$H$5/1000*1)</f>
        <v>#REF!</v>
      </c>
      <c r="AC19" s="13" t="e">
        <f>+'Results - Loop 4'!#REF!*($H$3*3.785-$H$5/1000*1+$H$4/1000*$A19*60)/($H$3*3.785-$H$5/1000*1)</f>
        <v>#REF!</v>
      </c>
      <c r="AD19" s="23"/>
      <c r="AE19" s="23"/>
      <c r="AF19" s="13" t="e">
        <f>+'Results - Loop 4'!#REF!*($H$3*3.785-$H$5/1000*1+$H$4/1000*$A19*60)/($H$3*3.785-$H$5/1000*1)</f>
        <v>#REF!</v>
      </c>
      <c r="AG19" s="23"/>
      <c r="AH19" s="13" t="e">
        <f>+'Results - Loop 4'!#REF!*($H$3*3.785-$H$5/1000*1+$H$4/1000*$A19*60)/($H$3*3.785-$H$5/1000*1)</f>
        <v>#REF!</v>
      </c>
      <c r="AI19" s="13" t="e">
        <f>+'Results - Loop 4'!#REF!*($H$3*3.785-$H$5/1000*1+$H$4/1000*$A19*60)/($H$3*3.785-$H$5/1000*1)</f>
        <v>#REF!</v>
      </c>
      <c r="AJ19" s="23"/>
      <c r="AK19" s="23"/>
      <c r="AL19" s="35">
        <f>+'Results - Loop 4'!AI16</f>
        <v>0</v>
      </c>
      <c r="AM19" s="23"/>
      <c r="AN19" s="13" t="e">
        <f>+'Results - Loop 4'!#REF!</f>
        <v>#REF!</v>
      </c>
      <c r="AO19" s="13" t="e">
        <f>+'Results - Loop 4'!#REF!</f>
        <v>#REF!</v>
      </c>
      <c r="AP19" s="23"/>
      <c r="AQ19" s="23"/>
      <c r="AR19" s="35">
        <f>+'Results - Loop 4'!AL16</f>
        <v>0</v>
      </c>
      <c r="AS19" s="23"/>
      <c r="AT19" s="13" t="e">
        <f>+'Results - Loop 4'!#REF!</f>
        <v>#REF!</v>
      </c>
      <c r="AU19" s="13" t="e">
        <f>+'Results - Loop 4'!#REF!</f>
        <v>#REF!</v>
      </c>
      <c r="AV19" s="23"/>
      <c r="AW19" s="23"/>
      <c r="AX19" s="23" t="e">
        <f t="shared" si="1"/>
        <v>#REF!</v>
      </c>
      <c r="AY19" s="13">
        <f>+'Results - Loop 4'!AQ16*($H$3*3.785-$H$5/1000*1+$H$4/1000*$A19*60)/($H$3*3.785-$H$5/1000*1)</f>
        <v>0</v>
      </c>
      <c r="BA19" s="13" t="e">
        <f>+'Results - Loop 4'!#REF!*($H$3*3.785-$H$5/1000*1+$H$4/1000*$A19*60)/($H$3*3.785-$H$5/1000*1)</f>
        <v>#REF!</v>
      </c>
      <c r="BB19" s="13" t="e">
        <f>+'Results - Loop 4'!#REF!*($H$3*3.785-$H$5/1000*1+$H$4/1000*$A19*60)/($H$3*3.785-$H$5/1000*1)</f>
        <v>#REF!</v>
      </c>
      <c r="BC19" s="13"/>
      <c r="BD19" s="13">
        <f>+'Results - Loop 4'!AT16*($H$3*3.785-$H$5/1000*1+$H$4/1000*$A19*60)/($H$3*3.785-$H$5/1000*1)</f>
        <v>0</v>
      </c>
      <c r="BF19" s="13" t="e">
        <f>+'Results - Loop 4'!#REF!*($H$3*3.785-$H$5/1000*1+$H$4/1000*$A19*60)/($H$3*3.785-$H$5/1000*1)</f>
        <v>#REF!</v>
      </c>
      <c r="BG19" s="13" t="e">
        <f>+'Results - Loop 4'!#REF!*($H$3*3.785-$H$5/1000*1+$H$4/1000*$A19*60)/($H$3*3.785-$H$5/1000*1)</f>
        <v>#REF!</v>
      </c>
      <c r="BH19" s="13"/>
      <c r="BI19" s="13">
        <f>+'Results - Loop 4'!AZ16*($H$3*3.785-$H$5/1000*1+$H$4/1000*$A19*60)/($H$3*3.785-$H$5/1000*1)</f>
        <v>0</v>
      </c>
      <c r="BK19" s="13" t="e">
        <f>+'Results - Loop 4'!#REF!*($H$3*3.785-$H$5/1000*1+$H$4/1000*$A19*60)/($H$3*3.785-$H$5/1000*1)</f>
        <v>#REF!</v>
      </c>
      <c r="BL19" s="13" t="e">
        <f>+'Results - Loop 4'!#REF!*($H$3*3.785-$H$5/1000*1+$H$4/1000*$A19*60)/($H$3*3.785-$H$5/1000*1)</f>
        <v>#REF!</v>
      </c>
      <c r="BM19" s="13"/>
      <c r="BN19" s="13" t="e">
        <f>+'Results - Loop 4'!#REF!*($H$3*3.785-$H$5/1000*1+$H$4/1000*$A19*60)/($H$3*3.785-$H$5/1000*1)</f>
        <v>#REF!</v>
      </c>
      <c r="BP19" s="13" t="e">
        <f>+'Results - Loop 4'!#REF!*($H$3*3.785-$H$5/1000*1+$H$4/1000*$A19*60)/($H$3*3.785-$H$5/1000*1)</f>
        <v>#REF!</v>
      </c>
      <c r="BQ19" s="13" t="e">
        <f>+'Results - Loop 4'!#REF!*($H$3*3.785-$H$5/1000*1+$H$4/1000*$A19*60)/($H$3*3.785-$H$5/1000*1)</f>
        <v>#REF!</v>
      </c>
      <c r="BR19" s="13"/>
      <c r="BS19" s="13">
        <f>+'Results - Loop 4'!BC16*($H$3*3.785-$H$5/1000*1+$H$4/1000*$A19*60)/($H$3*3.785-$H$5/1000*1)</f>
        <v>0</v>
      </c>
      <c r="BU19" s="13" t="e">
        <f>+'Results - Loop 4'!#REF!*($H$3*3.785-$H$5/1000*1+$H$4/1000*$A19*60)/($H$3*3.785-$H$5/1000*1)</f>
        <v>#REF!</v>
      </c>
      <c r="BV19" s="13" t="e">
        <f>+'Results - Loop 4'!#REF!*($H$3*3.785-$H$5/1000*1+$H$4/1000*$A19*60)/($H$3*3.785-$H$5/1000*1)</f>
        <v>#REF!</v>
      </c>
      <c r="BW19" s="13"/>
      <c r="BX19" s="13">
        <f>+'Results - Loop 4'!BF16*($H$3*3.785-$H$5/1000*1+$H$4/1000*$A19*60)/($H$3*3.785-$H$5/1000*1)</f>
        <v>0</v>
      </c>
      <c r="BZ19" s="13" t="e">
        <f>+'Results - Loop 4'!#REF!*($H$3*3.785-$H$5/1000*1+$H$4/1000*$A19*60)/($H$3*3.785-$H$5/1000*1)</f>
        <v>#REF!</v>
      </c>
      <c r="CA19" s="13" t="e">
        <f>+'Results - Loop 4'!#REF!*($H$3*3.785-$H$5/1000*1+$H$4/1000*$A19*60)/($H$3*3.785-$H$5/1000*1)</f>
        <v>#REF!</v>
      </c>
      <c r="CB19" s="13"/>
      <c r="CC19" s="13">
        <f>+'Results - Loop 4'!BI16*($H$3*3.785-$H$5/1000*1+$H$4/1000*$A19*60)/($H$3*3.785-$H$5/1000*1)</f>
        <v>0</v>
      </c>
      <c r="CE19" s="13" t="e">
        <f>+'Results - Loop 4'!#REF!*($H$3*3.785-$H$5/1000*1+$H$4/1000*$A19*60)/($H$3*3.785-$H$5/1000*1)</f>
        <v>#REF!</v>
      </c>
      <c r="CF19" s="13" t="e">
        <f>+'Results - Loop 4'!#REF!*($H$3*3.785-$H$5/1000*1+$H$4/1000*$A19*60)/($H$3*3.785-$H$5/1000*1)</f>
        <v>#REF!</v>
      </c>
      <c r="CG19" s="13"/>
      <c r="CH19" s="13">
        <f>+'Results - Loop 4'!BL16*($H$3*3.785-$H$5/1000*1+$H$4/1000*$A19*60)/($H$3*3.785-$H$5/1000*1)</f>
        <v>0</v>
      </c>
      <c r="CJ19" s="13" t="e">
        <f>+'Results - Loop 4'!#REF!*($H$3*3.785-$H$5/1000*1+$H$4/1000*$A19*60)/($H$3*3.785-$H$5/1000*1)</f>
        <v>#REF!</v>
      </c>
      <c r="CK19" s="13" t="e">
        <f>+'Results - Loop 4'!#REF!*($H$3*3.785-$H$5/1000*1+$H$4/1000*$A19*60)/($H$3*3.785-$H$5/1000*1)</f>
        <v>#REF!</v>
      </c>
      <c r="CL19" s="13"/>
      <c r="CM19" s="13">
        <f>+'Results - Loop 4'!BO16*($H$3*3.785-$H$5/1000*1+$H$4/1000*$A19*60)/($H$3*3.785-$H$5/1000*1)</f>
        <v>0</v>
      </c>
      <c r="CO19" s="13" t="e">
        <f>+'Results - Loop 4'!#REF!*($H$3*3.785-$H$5/1000*1+$H$4/1000*$A19*60)/($H$3*3.785-$H$5/1000*1)</f>
        <v>#REF!</v>
      </c>
      <c r="CP19" s="13" t="e">
        <f>+'Results - Loop 4'!#REF!*($H$3*3.785-$H$5/1000*1+$H$4/1000*$A19*60)/($H$3*3.785-$H$5/1000*1)</f>
        <v>#REF!</v>
      </c>
      <c r="CQ19" s="13"/>
    </row>
    <row r="20" spans="1:95" ht="12.75">
      <c r="A20" s="6">
        <v>1</v>
      </c>
      <c r="B20" s="7" t="s">
        <v>6</v>
      </c>
      <c r="C20" s="33">
        <f>+'Results - Loop 4'!C17*($H$3*3.785-$H$5/1000*2+$H$4/1000*$A20*60)/($H$3*3.785-$H$5/1000*2)</f>
        <v>0.3704949487911935</v>
      </c>
      <c r="D20" s="33"/>
      <c r="E20" s="33">
        <f>+'Results - Loop 4'!F17*($H$3*3.785-$H$5/1000*2+$H$4/1000*$A20*60)/($H$3*3.785-$H$5/1000*2)</f>
        <v>0.5607491116839686</v>
      </c>
      <c r="F20" s="33"/>
      <c r="G20" s="19">
        <f>+'Results - Loop 4'!I17</f>
        <v>8.47</v>
      </c>
      <c r="H20" s="19"/>
      <c r="I20" s="2">
        <f>+'Results - Loop 4'!U17*($H$3*3.785-$H$5/1000*2+$H$4/1000*$A20*60)/($H$3*3.785-$H$5/1000*2)</f>
        <v>0.5307089807008989</v>
      </c>
      <c r="J20" s="2"/>
      <c r="K20" s="19" t="e">
        <f>+'Results - Loop 4'!#REF!</f>
        <v>#REF!</v>
      </c>
      <c r="L20" s="19"/>
      <c r="M20" s="19" t="e">
        <f>+'Results - Loop 4'!#REF!</f>
        <v>#REF!</v>
      </c>
      <c r="N20" s="19"/>
      <c r="O20" s="3"/>
      <c r="P20" s="3"/>
      <c r="Q20" s="3"/>
      <c r="R20" s="3"/>
      <c r="S20" s="3"/>
      <c r="T20" s="23"/>
      <c r="U20" s="23"/>
      <c r="X20" s="23"/>
      <c r="Y20" s="23"/>
      <c r="Z20" s="23"/>
      <c r="AA20" s="23"/>
      <c r="AB20" s="13"/>
      <c r="AD20" s="23"/>
      <c r="AE20" s="23"/>
      <c r="AF20" s="23"/>
      <c r="AG20" s="23"/>
      <c r="AJ20" s="23"/>
      <c r="AK20" s="23"/>
      <c r="AL20" s="23"/>
      <c r="AM20" s="23"/>
      <c r="AP20" s="23"/>
      <c r="AQ20" s="23"/>
      <c r="AR20" s="23"/>
      <c r="AS20" s="23"/>
      <c r="AV20" s="23"/>
      <c r="AW20" s="23"/>
      <c r="AX20" s="23"/>
      <c r="AY20" s="23"/>
      <c r="BA20" s="13" t="e">
        <f>+'Results - Loop 4'!#REF!*($H$3*3.785-$H$5/1000*2+$H$4/1000*$A20*60)/($H$3*3.785-$H$5/1000*2)</f>
        <v>#REF!</v>
      </c>
      <c r="BB20" s="23"/>
      <c r="BC20" s="23"/>
      <c r="BD20" s="23"/>
      <c r="BF20" s="13" t="e">
        <f>+'Results - Loop 4'!#REF!*($H$3*3.785-$H$5/1000*2+$H$4/1000*$A20*60)/($H$3*3.785-$H$5/1000*2)</f>
        <v>#REF!</v>
      </c>
      <c r="BG20" s="23"/>
      <c r="BH20" s="23"/>
      <c r="BI20" s="23"/>
      <c r="BK20" s="13" t="e">
        <f>+'Results - Loop 4'!#REF!*($H$3*3.785-$H$5/1000*2+$H$4/1000*$A20*60)/($H$3*3.785-$H$5/1000*2)</f>
        <v>#REF!</v>
      </c>
      <c r="BL20" s="23"/>
      <c r="BM20" s="23"/>
      <c r="BN20" s="23"/>
      <c r="BP20" s="13" t="e">
        <f>+'Results - Loop 4'!#REF!*($H$3*3.785-$H$5/1000*2+$H$4/1000*$A20*60)/($H$3*3.785-$H$5/1000*2)</f>
        <v>#REF!</v>
      </c>
      <c r="BQ20" s="23"/>
      <c r="BR20" s="23"/>
      <c r="BS20" s="23"/>
      <c r="BU20" s="13" t="e">
        <f>+'Results - Loop 4'!#REF!*($H$3*3.785-$H$5/1000*2+$H$4/1000*$A20*60)/($H$3*3.785-$H$5/1000*2)</f>
        <v>#REF!</v>
      </c>
      <c r="BV20" s="23"/>
      <c r="BW20" s="23"/>
      <c r="BX20" s="23"/>
      <c r="BZ20" s="13" t="e">
        <f>+'Results - Loop 4'!#REF!*($H$3*3.785-$H$5/1000*2+$H$4/1000*$A20*60)/($H$3*3.785-$H$5/1000*2)</f>
        <v>#REF!</v>
      </c>
      <c r="CA20" s="23"/>
      <c r="CB20" s="23"/>
      <c r="CC20" s="23"/>
      <c r="CE20" s="13" t="e">
        <f>+'Results - Loop 4'!#REF!*($H$3*3.785-$H$5/1000*2+$H$4/1000*$A20*60)/($H$3*3.785-$H$5/1000*2)</f>
        <v>#REF!</v>
      </c>
      <c r="CF20" s="23"/>
      <c r="CG20" s="23"/>
      <c r="CH20" s="23"/>
      <c r="CJ20" s="13" t="e">
        <f>+'Results - Loop 4'!#REF!*($H$3*3.785-$H$5/1000*2+$H$4/1000*$A20*60)/($H$3*3.785-$H$5/1000*2)</f>
        <v>#REF!</v>
      </c>
      <c r="CK20" s="23"/>
      <c r="CL20" s="23"/>
      <c r="CM20" s="23"/>
      <c r="CO20" s="13" t="e">
        <f>+'Results - Loop 4'!#REF!*($H$3*3.785-$H$5/1000*2+$H$4/1000*$A20*60)/($H$3*3.785-$H$5/1000*2)</f>
        <v>#REF!</v>
      </c>
      <c r="CP20" s="23"/>
      <c r="CQ20" s="23"/>
    </row>
    <row r="21" spans="1:95" ht="12.75">
      <c r="A21" s="6">
        <v>1.5</v>
      </c>
      <c r="B21" s="7" t="s">
        <v>6</v>
      </c>
      <c r="C21" s="33">
        <f>+'Results - Loop 4'!C18</f>
        <v>0</v>
      </c>
      <c r="D21" s="33"/>
      <c r="E21" s="33">
        <f>+'Results - Loop 4'!F18</f>
        <v>0</v>
      </c>
      <c r="F21" s="33"/>
      <c r="G21" s="19">
        <f>+'Results - Loop 4'!I18</f>
        <v>0</v>
      </c>
      <c r="H21" s="19"/>
      <c r="I21" s="2">
        <f>+'Results - Loop 4'!U18</f>
        <v>0</v>
      </c>
      <c r="J21" s="2"/>
      <c r="K21" s="19" t="e">
        <f>+'Results - Loop 4'!#REF!</f>
        <v>#REF!</v>
      </c>
      <c r="L21" s="19"/>
      <c r="M21" s="19" t="e">
        <f>+'Results - Loop 4'!#REF!</f>
        <v>#REF!</v>
      </c>
      <c r="N21" s="19"/>
      <c r="O21" s="3"/>
      <c r="P21" s="3"/>
      <c r="Q21" s="3"/>
      <c r="R21" s="3"/>
      <c r="S21" s="3"/>
      <c r="T21" s="23"/>
      <c r="U21" s="23"/>
      <c r="X21" s="23"/>
      <c r="Y21" s="23"/>
      <c r="Z21" s="23"/>
      <c r="AA21" s="23"/>
      <c r="AB21" s="13"/>
      <c r="AD21" s="23"/>
      <c r="AE21" s="23"/>
      <c r="AF21" s="23"/>
      <c r="AG21" s="23"/>
      <c r="AJ21" s="23"/>
      <c r="AK21" s="23"/>
      <c r="AL21" s="23"/>
      <c r="AM21" s="23"/>
      <c r="AP21" s="23"/>
      <c r="AQ21" s="23"/>
      <c r="AR21" s="23"/>
      <c r="AS21" s="23"/>
      <c r="AV21" s="23"/>
      <c r="AW21" s="23"/>
      <c r="AX21" s="23"/>
      <c r="AY21" s="23"/>
      <c r="BA21" s="23"/>
      <c r="BB21" s="23"/>
      <c r="BC21" s="23"/>
      <c r="BD21" s="23"/>
      <c r="BF21" s="23"/>
      <c r="BG21" s="23"/>
      <c r="BH21" s="23"/>
      <c r="BI21" s="23"/>
      <c r="BK21" s="23"/>
      <c r="BL21" s="23"/>
      <c r="BM21" s="23"/>
      <c r="BN21" s="23"/>
      <c r="BP21" s="23"/>
      <c r="BQ21" s="23"/>
      <c r="BR21" s="23"/>
      <c r="BS21" s="23"/>
      <c r="BU21" s="23"/>
      <c r="BV21" s="23"/>
      <c r="BW21" s="23"/>
      <c r="BX21" s="23"/>
      <c r="BZ21" s="23"/>
      <c r="CA21" s="23"/>
      <c r="CB21" s="23"/>
      <c r="CC21" s="23"/>
      <c r="CE21" s="23"/>
      <c r="CF21" s="23"/>
      <c r="CG21" s="23"/>
      <c r="CH21" s="23"/>
      <c r="CJ21" s="23"/>
      <c r="CK21" s="23"/>
      <c r="CL21" s="23"/>
      <c r="CM21" s="23"/>
      <c r="CO21" s="23"/>
      <c r="CP21" s="23"/>
      <c r="CQ21" s="23"/>
    </row>
    <row r="22" spans="1:95" s="26" customFormat="1" ht="12.75">
      <c r="A22" s="6">
        <v>2</v>
      </c>
      <c r="B22" s="7" t="s">
        <v>6</v>
      </c>
      <c r="C22" s="33">
        <f>+'Results - Loop 4'!C19*($H$3*3.785-$H$5/1000*3+$H$4/1000*$A22*60)/($H$3*3.785-$H$5/1000*3)</f>
        <v>0.2205892035151346</v>
      </c>
      <c r="D22" s="33">
        <f>+'Results - Loop 4'!E19</f>
        <v>0.55</v>
      </c>
      <c r="E22" s="33">
        <f>+'Results - Loop 4'!F19*($H$3*3.785-$H$5/1000*3+$H$4/1000*$A22*60)/($H$3*3.785-$H$5/1000*3)</f>
        <v>0.36096415120658387</v>
      </c>
      <c r="F22" s="33">
        <f>+'Results - Loop 4'!H19</f>
        <v>0.91</v>
      </c>
      <c r="G22" s="19">
        <f>+'Results - Loop 4'!I19</f>
        <v>8.5</v>
      </c>
      <c r="H22" s="19">
        <f>+'Results - Loop 4'!K19</f>
        <v>8.47</v>
      </c>
      <c r="I22" s="2">
        <f>+'Results - Loop 4'!U19*($H$3*3.785-$H$5/1000*3+$H$4/1000*$A22*60)/($H$3*3.785-$H$5/1000*3)</f>
        <v>0.6016069186776398</v>
      </c>
      <c r="J22" s="2">
        <f>+'Results - Loop 4'!X19</f>
        <v>0.59</v>
      </c>
      <c r="K22" s="19" t="e">
        <f>+'Results - Loop 4'!#REF!</f>
        <v>#REF!</v>
      </c>
      <c r="L22" s="19">
        <f>+'Results - Loop 4'!Q19</f>
        <v>26.02</v>
      </c>
      <c r="M22" s="19" t="e">
        <f>+'Results - Loop 4'!#REF!</f>
        <v>#REF!</v>
      </c>
      <c r="N22" s="19">
        <f>+'Results - Loop 4'!T19</f>
        <v>5.83</v>
      </c>
      <c r="O22" s="3" t="e">
        <f>+'Results - Loop 4'!#REF!*($H$3*3.785-$H$5/1000*3+$H$4/1000*$A22*60)/($H$3*3.785-$H$5/1000*3)</f>
        <v>#REF!</v>
      </c>
      <c r="P22" s="38"/>
      <c r="Q22" s="3" t="e">
        <f>+'Results - Loop 4'!#REF!*($H$3*3.785-$H$5/1000*3+$H$4/1000*$A22*60)/($H$3*3.785-$H$5/1000*3)</f>
        <v>#REF!</v>
      </c>
      <c r="R22" s="3" t="e">
        <f>+'Results - Loop 4'!#REF!*($H$3*3.785-$H$5/1000*3+$H$4/1000*$A22*60)/($H$3*3.785-$H$5/1000*3)</f>
        <v>#REF!</v>
      </c>
      <c r="S22" s="3">
        <f>+'Results - Loop 4'!Y19</f>
        <v>0.82</v>
      </c>
      <c r="T22" s="13">
        <f>+'Results - Loop 4'!Z19*($H$3*3.785-$H$5/1000*3+$H$4/1000*$A22*60)/($H$3*3.785-$H$5/1000*3)</f>
        <v>27.292900544008923</v>
      </c>
      <c r="V22" s="13" t="e">
        <f>+'Results - Loop 4'!#REF!*($H$3*3.785-$H$5/1000*3+$H$4/1000*$A22*60)/($H$3*3.785-$H$5/1000*3)</f>
        <v>#REF!</v>
      </c>
      <c r="W22" s="13" t="e">
        <f>+'Results - Loop 4'!#REF!*($H$3*3.785-$H$5/1000*3+$H$4/1000*$A22*60)/($H$3*3.785-$H$5/1000*3)</f>
        <v>#REF!</v>
      </c>
      <c r="X22" s="13">
        <f>+'Results - Loop 4'!AB19</f>
        <v>26.28</v>
      </c>
      <c r="Z22" s="13">
        <f>+'Results - Loop 4'!AC19*($H$3*3.785-$H$5/1000*3+$H$4/1000*$A22*60)/($H$3*3.785-$H$5/1000*3)</f>
        <v>26.169900962477335</v>
      </c>
      <c r="AA22" s="25"/>
      <c r="AB22" s="13" t="e">
        <f>+'Results - Loop 4'!#REF!*($H$3*3.785-$H$5/1000*3+$H$4/1000*$A22*60)/($H$3*3.785-$H$5/1000*3)</f>
        <v>#REF!</v>
      </c>
      <c r="AC22" s="13" t="e">
        <f>+'Results - Loop 4'!#REF!*($H$3*3.785-$H$5/1000*3+$H$4/1000*$A22*60)/($H$3*3.785-$H$5/1000*3)</f>
        <v>#REF!</v>
      </c>
      <c r="AD22" s="25">
        <f>+'Results - Loop 4'!AE19</f>
        <v>3.29</v>
      </c>
      <c r="AE22" s="25"/>
      <c r="AF22" s="13" t="e">
        <f>+'Results - Loop 4'!#REF!*($H$3*3.785-$H$5/1000*3+$H$4/1000*$A22*60)/($H$3*3.785-$H$5/1000*3)</f>
        <v>#REF!</v>
      </c>
      <c r="AH22" s="13" t="e">
        <f>+'Results - Loop 4'!#REF!*($H$3*3.785-$H$5/1000*3+$H$4/1000*$A22*60)/($H$3*3.785-$H$5/1000*3)</f>
        <v>#REF!</v>
      </c>
      <c r="AI22" s="13" t="e">
        <f>+'Results - Loop 4'!#REF!*($H$3*3.785-$H$5/1000*3+$H$4/1000*$A22*60)/($H$3*3.785-$H$5/1000*3)</f>
        <v>#REF!</v>
      </c>
      <c r="AJ22" s="13">
        <f>+'Results - Loop 4'!AH19</f>
        <v>3.2</v>
      </c>
      <c r="AL22" s="35">
        <f>+'Results - Loop 4'!AI19</f>
        <v>1.27</v>
      </c>
      <c r="AN22" s="13" t="e">
        <f>+'Results - Loop 4'!#REF!</f>
        <v>#REF!</v>
      </c>
      <c r="AO22" s="13" t="e">
        <f>+'Results - Loop 4'!#REF!</f>
        <v>#REF!</v>
      </c>
      <c r="AP22" s="13">
        <f>+'Results - Loop 4'!AK19</f>
        <v>0</v>
      </c>
      <c r="AR22" s="35">
        <f>+'Results - Loop 4'!AL19</f>
        <v>3.31</v>
      </c>
      <c r="AT22" s="13" t="e">
        <f>+'Results - Loop 4'!#REF!</f>
        <v>#REF!</v>
      </c>
      <c r="AU22" s="13" t="e">
        <f>+'Results - Loop 4'!#REF!</f>
        <v>#REF!</v>
      </c>
      <c r="AV22" s="13">
        <f>+'Results - Loop 4'!AN19</f>
        <v>2.29</v>
      </c>
      <c r="AX22" s="23" t="e">
        <f t="shared" si="1"/>
        <v>#REF!</v>
      </c>
      <c r="AY22" s="13">
        <f>+'Results - Loop 4'!AQ19*($H$3*3.785-$H$5/1000*3+$H$4/1000*$A22*60)/($H$3*3.785-$H$5/1000*3)</f>
        <v>8.17182731203794</v>
      </c>
      <c r="BA22" s="13" t="e">
        <f>+'Results - Loop 4'!#REF!*($H$3*3.785-$H$5/1000*3+$H$4/1000*$A22*60)/($H$3*3.785-$H$5/1000*3)</f>
        <v>#REF!</v>
      </c>
      <c r="BB22" s="13" t="e">
        <f>+'Results - Loop 4'!#REF!*($H$3*3.785-$H$5/1000*3+$H$4/1000*$A22*60)/($H$3*3.785-$H$5/1000*3)</f>
        <v>#REF!</v>
      </c>
      <c r="BC22" s="13">
        <f>+'Results - Loop 4'!AS19*($H$3*3.785-$H$5/1000*3+$H$4/1000*$A22*60)/($H$3*3.785-$H$5/1000*3)</f>
        <v>6.687863579299762</v>
      </c>
      <c r="BD22" s="13">
        <f>+'Results - Loop 4'!AT19*($H$3*3.785-$H$5/1000*3+$H$4/1000*$A22*60)/($H$3*3.785-$H$5/1000*3)</f>
        <v>12.493370344538988</v>
      </c>
      <c r="BF22" s="13" t="e">
        <f>+'Results - Loop 4'!#REF!*($H$3*3.785-$H$5/1000*3+$H$4/1000*$A22*60)/($H$3*3.785-$H$5/1000*3)</f>
        <v>#REF!</v>
      </c>
      <c r="BG22" s="13" t="e">
        <f>+'Results - Loop 4'!#REF!*($H$3*3.785-$H$5/1000*3+$H$4/1000*$A22*60)/($H$3*3.785-$H$5/1000*3)</f>
        <v>#REF!</v>
      </c>
      <c r="BH22" s="13">
        <f>+'Results - Loop 4'!AV19*($H$3*3.785-$H$5/1000*3+$H$4/1000*$A22*60)/($H$3*3.785-$H$5/1000*3)</f>
        <v>12.613691728274514</v>
      </c>
      <c r="BI22" s="13">
        <f>+'Results - Loop 4'!AZ19*($H$3*3.785-$H$5/1000*3+$H$4/1000*$A22*60)/($H$3*3.785-$H$5/1000*3)</f>
        <v>25.48807978797601</v>
      </c>
      <c r="BK22" s="13" t="e">
        <f>+'Results - Loop 4'!#REF!*($H$3*3.785-$H$5/1000*3+$H$4/1000*$A22*60)/($H$3*3.785-$H$5/1000*3)</f>
        <v>#REF!</v>
      </c>
      <c r="BL22" s="13" t="e">
        <f>+'Results - Loop 4'!#REF!*($H$3*3.785-$H$5/1000*3+$H$4/1000*$A22*60)/($H$3*3.785-$H$5/1000*3)</f>
        <v>#REF!</v>
      </c>
      <c r="BM22" s="13">
        <f>+'Results - Loop 4'!BB19*($H$3*3.785-$H$5/1000*3+$H$4/1000*$A22*60)/($H$3*3.785-$H$5/1000*3)</f>
        <v>29.77954247454317</v>
      </c>
      <c r="BN22" s="13" t="e">
        <f>+'Results - Loop 4'!#REF!*($H$3*3.785-$H$5/1000*3+$H$4/1000*$A22*60)/($H$3*3.785-$H$5/1000*3)</f>
        <v>#REF!</v>
      </c>
      <c r="BP22" s="13" t="e">
        <f>+'Results - Loop 4'!#REF!*($H$3*3.785-$H$5/1000*3+$H$4/1000*$A22*60)/($H$3*3.785-$H$5/1000*3)</f>
        <v>#REF!</v>
      </c>
      <c r="BQ22" s="13" t="e">
        <f>+'Results - Loop 4'!#REF!*($H$3*3.785-$H$5/1000*3+$H$4/1000*$A22*60)/($H$3*3.785-$H$5/1000*3)</f>
        <v>#REF!</v>
      </c>
      <c r="BR22" s="13" t="e">
        <f>+'Results - Loop 4'!#REF!*($H$3*3.785-$H$5/1000*3+$H$4/1000*$A22*60)/($H$3*3.785-$H$5/1000*3)</f>
        <v>#REF!</v>
      </c>
      <c r="BS22" s="13">
        <f>+'Results - Loop 4'!BC19*($H$3*3.785-$H$5/1000*3+$H$4/1000*$A22*60)/($H$3*3.785-$H$5/1000*3)</f>
        <v>29.32833728553494</v>
      </c>
      <c r="BU22" s="13" t="e">
        <f>+'Results - Loop 4'!#REF!*($H$3*3.785-$H$5/1000*3+$H$4/1000*$A22*60)/($H$3*3.785-$H$5/1000*3)</f>
        <v>#REF!</v>
      </c>
      <c r="BV22" s="13" t="e">
        <f>+'Results - Loop 4'!#REF!*($H$3*3.785-$H$5/1000*3+$H$4/1000*$A22*60)/($H$3*3.785-$H$5/1000*3)</f>
        <v>#REF!</v>
      </c>
      <c r="BW22" s="13">
        <f>+'Results - Loop 4'!BE19*($H$3*3.785-$H$5/1000*3+$H$4/1000*$A22*60)/($H$3*3.785-$H$5/1000*3)</f>
        <v>1.1631067094434369</v>
      </c>
      <c r="BX22" s="13">
        <f>+'Results - Loop 4'!BF19*($H$3*3.785-$H$5/1000*3+$H$4/1000*$A22*60)/($H$3*3.785-$H$5/1000*3)</f>
        <v>0</v>
      </c>
      <c r="BZ22" s="13" t="e">
        <f>+'Results - Loop 4'!#REF!*($H$3*3.785-$H$5/1000*3+$H$4/1000*$A22*60)/($H$3*3.785-$H$5/1000*3)</f>
        <v>#REF!</v>
      </c>
      <c r="CA22" s="13" t="e">
        <f>+'Results - Loop 4'!#REF!*($H$3*3.785-$H$5/1000*3+$H$4/1000*$A22*60)/($H$3*3.785-$H$5/1000*3)</f>
        <v>#REF!</v>
      </c>
      <c r="CB22" s="13">
        <f>+'Results - Loop 4'!BH19*($H$3*3.785-$H$5/1000*3+$H$4/1000*$A22*60)/($H$3*3.785-$H$5/1000*3)</f>
        <v>0.42112484307434783</v>
      </c>
      <c r="CC22" s="13">
        <f>+'Results - Loop 4'!BI19*($H$3*3.785-$H$5/1000*3+$H$4/1000*$A22*60)/($H$3*3.785-$H$5/1000*3)</f>
        <v>0.3810177151625052</v>
      </c>
      <c r="CE22" s="13" t="e">
        <f>+'Results - Loop 4'!#REF!*($H$3*3.785-$H$5/1000*3+$H$4/1000*$A22*60)/($H$3*3.785-$H$5/1000*3)</f>
        <v>#REF!</v>
      </c>
      <c r="CF22" s="13" t="e">
        <f>+'Results - Loop 4'!#REF!*($H$3*3.785-$H$5/1000*3+$H$4/1000*$A22*60)/($H$3*3.785-$H$5/1000*3)</f>
        <v>#REF!</v>
      </c>
      <c r="CG22" s="13">
        <f>+'Results - Loop 4'!BK19*($H$3*3.785-$H$5/1000*3+$H$4/1000*$A22*60)/($H$3*3.785-$H$5/1000*3)</f>
        <v>0</v>
      </c>
      <c r="CH22" s="13">
        <f>+'Results - Loop 4'!BL19*($H$3*3.785-$H$5/1000*3+$H$4/1000*$A22*60)/($H$3*3.785-$H$5/1000*3)</f>
        <v>3.0982756311898445</v>
      </c>
      <c r="CJ22" s="13" t="e">
        <f>+'Results - Loop 4'!#REF!*($H$3*3.785-$H$5/1000*3+$H$4/1000*$A22*60)/($H$3*3.785-$H$5/1000*3)</f>
        <v>#REF!</v>
      </c>
      <c r="CK22" s="13" t="e">
        <f>+'Results - Loop 4'!#REF!*($H$3*3.785-$H$5/1000*3+$H$4/1000*$A22*60)/($H$3*3.785-$H$5/1000*3)</f>
        <v>#REF!</v>
      </c>
      <c r="CL22" s="13">
        <f>+'Results - Loop 4'!BN19*($H$3*3.785-$H$5/1000*3+$H$4/1000*$A22*60)/($H$3*3.785-$H$5/1000*3)</f>
        <v>1.1831602733993583</v>
      </c>
      <c r="CM22" s="13">
        <f>+'Results - Loop 4'!BO19*($H$3*3.785-$H$5/1000*3+$H$4/1000*$A22*60)/($H$3*3.785-$H$5/1000*3)</f>
        <v>2.025409959548054</v>
      </c>
      <c r="CO22" s="13" t="e">
        <f>+'Results - Loop 4'!#REF!*($H$3*3.785-$H$5/1000*3+$H$4/1000*$A22*60)/($H$3*3.785-$H$5/1000*3)</f>
        <v>#REF!</v>
      </c>
      <c r="CP22" s="13" t="e">
        <f>+'Results - Loop 4'!#REF!*($H$3*3.785-$H$5/1000*3+$H$4/1000*$A22*60)/($H$3*3.785-$H$5/1000*3)</f>
        <v>#REF!</v>
      </c>
      <c r="CQ22" s="13">
        <f>+'Results - Loop 4'!BQ19*($H$3*3.785-$H$5/1000*3+$H$4/1000*$A22*60)/($H$3*3.785-$H$5/1000*3)</f>
        <v>2.045463523503975</v>
      </c>
    </row>
    <row r="23" spans="1:95" ht="12.75">
      <c r="A23" s="6">
        <v>2.5</v>
      </c>
      <c r="B23" s="7" t="s">
        <v>6</v>
      </c>
      <c r="C23" s="33">
        <f>+'Results - Loop 4'!C20*($H$3*3.785-$H$5/1000*4+$H$4/1000*$A23*60)/($H$3*3.785-$H$5/1000*4)</f>
        <v>0</v>
      </c>
      <c r="D23" s="33"/>
      <c r="E23" s="33">
        <f>+'Results - Loop 4'!F20*($H$3*3.785-$H$5/1000*4+$H$4/1000*$A23*60)/($H$3*3.785-$H$5/1000*4)</f>
        <v>0</v>
      </c>
      <c r="F23" s="33"/>
      <c r="G23" s="19">
        <f>+'Results - Loop 4'!I20</f>
        <v>0</v>
      </c>
      <c r="H23" s="19"/>
      <c r="I23" s="2">
        <f>+'Results - Loop 4'!U20*($H$3*3.785-$H$5/1000*4+$H$4/1000*$A23*60)/($H$3*3.785-$H$5/1000*4)</f>
        <v>0</v>
      </c>
      <c r="J23" s="2"/>
      <c r="K23" s="19" t="e">
        <f>+'Results - Loop 4'!#REF!</f>
        <v>#REF!</v>
      </c>
      <c r="L23" s="19"/>
      <c r="M23" s="19" t="e">
        <f>+'Results - Loop 4'!#REF!</f>
        <v>#REF!</v>
      </c>
      <c r="N23" s="19"/>
      <c r="O23" s="3" t="e">
        <f>+'Results - Loop 4'!#REF!*($H$3*3.785-$H$5/1000*4+$H$4/1000*$A23*60)/($H$3*3.785-$H$5/1000*4)</f>
        <v>#REF!</v>
      </c>
      <c r="P23" s="3"/>
      <c r="Q23" s="3" t="e">
        <f>+'Results - Loop 4'!#REF!*($H$3*3.785-$H$5/1000*4+$H$4/1000*$A23*60)/($H$3*3.785-$H$5/1000*4)</f>
        <v>#REF!</v>
      </c>
      <c r="R23" s="3" t="e">
        <f>+'Results - Loop 4'!#REF!*($H$3*3.785-$H$5/1000*4+$H$4/1000*$A23*60)/($H$3*3.785-$H$5/1000*4)</f>
        <v>#REF!</v>
      </c>
      <c r="S23" s="3"/>
      <c r="T23" s="13">
        <f>+'Results - Loop 4'!Z20*($H$3*3.785-$H$5/1000*4+$H$4/1000*$A23*60)/($H$3*3.785-$H$5/1000*4)</f>
        <v>0</v>
      </c>
      <c r="U23" s="23"/>
      <c r="V23" s="13" t="e">
        <f>+'Results - Loop 4'!#REF!*($H$3*3.785-$H$5/1000*4+$H$4/1000*$A23*60)/($H$3*3.785-$H$5/1000*4)</f>
        <v>#REF!</v>
      </c>
      <c r="W23" s="13" t="e">
        <f>+'Results - Loop 4'!#REF!*($H$3*3.785-$H$5/1000*4+$H$4/1000*$A23*60)/($H$3*3.785-$H$5/1000*4)</f>
        <v>#REF!</v>
      </c>
      <c r="X23" s="23"/>
      <c r="Y23" s="23"/>
      <c r="Z23" s="13">
        <f>+'Results - Loop 4'!AC20*($H$3*3.785-$H$5/1000*4+$H$4/1000*$A23*60)/($H$3*3.785-$H$5/1000*4)</f>
        <v>0</v>
      </c>
      <c r="AA23" s="23"/>
      <c r="AB23" s="13" t="e">
        <f>+'Results - Loop 4'!#REF!*($H$3*3.785-$H$5/1000*4+$H$4/1000*$A23*60)/($H$3*3.785-$H$5/1000*4)</f>
        <v>#REF!</v>
      </c>
      <c r="AC23" s="13" t="e">
        <f>+'Results - Loop 4'!#REF!*($H$3*3.785-$H$5/1000*4+$H$4/1000*$A23*60)/($H$3*3.785-$H$5/1000*4)</f>
        <v>#REF!</v>
      </c>
      <c r="AD23" s="23"/>
      <c r="AE23" s="23"/>
      <c r="AF23" s="13" t="e">
        <f>+'Results - Loop 4'!#REF!*($H$3*3.785-$H$5/1000*4+$H$4/1000*$A23*60)/($H$3*3.785-$H$5/1000*4)</f>
        <v>#REF!</v>
      </c>
      <c r="AG23" s="23"/>
      <c r="AH23" s="13" t="e">
        <f>+'Results - Loop 4'!#REF!*($H$3*3.785-$H$5/1000*4+$H$4/1000*$A23*60)/($H$3*3.785-$H$5/1000*4)</f>
        <v>#REF!</v>
      </c>
      <c r="AI23" s="13" t="e">
        <f>+'Results - Loop 4'!#REF!*($H$3*3.785-$H$5/1000*4+$H$4/1000*$A23*60)/($H$3*3.785-$H$5/1000*4)</f>
        <v>#REF!</v>
      </c>
      <c r="AJ23" s="23"/>
      <c r="AK23" s="23"/>
      <c r="AL23" s="35">
        <f>+'Results - Loop 4'!AI20</f>
        <v>0</v>
      </c>
      <c r="AM23" s="23"/>
      <c r="AN23" s="13" t="e">
        <f>+'Results - Loop 4'!#REF!</f>
        <v>#REF!</v>
      </c>
      <c r="AO23" s="13" t="e">
        <f>+'Results - Loop 4'!#REF!</f>
        <v>#REF!</v>
      </c>
      <c r="AP23" s="23"/>
      <c r="AQ23" s="23"/>
      <c r="AR23" s="35">
        <f>+'Results - Loop 4'!AL20</f>
        <v>0</v>
      </c>
      <c r="AS23" s="23"/>
      <c r="AT23" s="13" t="e">
        <f>+'Results - Loop 4'!#REF!</f>
        <v>#REF!</v>
      </c>
      <c r="AU23" s="13" t="e">
        <f>+'Results - Loop 4'!#REF!</f>
        <v>#REF!</v>
      </c>
      <c r="AV23" s="23"/>
      <c r="AW23" s="23"/>
      <c r="AX23" s="23" t="e">
        <f t="shared" si="1"/>
        <v>#REF!</v>
      </c>
      <c r="AY23" s="13">
        <f>+'Results - Loop 4'!AQ20*($H$3*3.785-$H$5/1000*4+$H$4/1000*$A23*60)/($H$3*3.785-$H$5/1000*4)</f>
        <v>0</v>
      </c>
      <c r="BA23" s="13" t="e">
        <f>+'Results - Loop 4'!#REF!*($H$3*3.785-$H$5/1000*4+$H$4/1000*$A23*60)/($H$3*3.785-$H$5/1000*4)</f>
        <v>#REF!</v>
      </c>
      <c r="BB23" s="13" t="e">
        <f>+'Results - Loop 4'!#REF!*($H$3*3.785-$H$5/1000*4+$H$4/1000*$A23*60)/($H$3*3.785-$H$5/1000*4)</f>
        <v>#REF!</v>
      </c>
      <c r="BC23" s="13"/>
      <c r="BD23" s="13">
        <f>+'Results - Loop 4'!AT20*($H$3*3.785-$H$5/1000*4+$H$4/1000*$A23*60)/($H$3*3.785-$H$5/1000*4)</f>
        <v>0</v>
      </c>
      <c r="BF23" s="13" t="e">
        <f>+'Results - Loop 4'!#REF!*($H$3*3.785-$H$5/1000*4+$H$4/1000*$A23*60)/($H$3*3.785-$H$5/1000*4)</f>
        <v>#REF!</v>
      </c>
      <c r="BG23" s="13" t="e">
        <f>+'Results - Loop 4'!#REF!*($H$3*3.785-$H$5/1000*4+$H$4/1000*$A23*60)/($H$3*3.785-$H$5/1000*4)</f>
        <v>#REF!</v>
      </c>
      <c r="BH23" s="13"/>
      <c r="BI23" s="13">
        <f>+'Results - Loop 4'!AZ20*($H$3*3.785-$H$5/1000*4+$H$4/1000*$A23*60)/($H$3*3.785-$H$5/1000*4)</f>
        <v>0</v>
      </c>
      <c r="BK23" s="13" t="e">
        <f>+'Results - Loop 4'!#REF!*($H$3*3.785-$H$5/1000*4+$H$4/1000*$A23*60)/($H$3*3.785-$H$5/1000*4)</f>
        <v>#REF!</v>
      </c>
      <c r="BL23" s="13" t="e">
        <f>+'Results - Loop 4'!#REF!*($H$3*3.785-$H$5/1000*4+$H$4/1000*$A23*60)/($H$3*3.785-$H$5/1000*4)</f>
        <v>#REF!</v>
      </c>
      <c r="BM23" s="13"/>
      <c r="BN23" s="13" t="e">
        <f>+'Results - Loop 4'!#REF!*($H$3*3.785-$H$5/1000*4+$H$4/1000*$A23*60)/($H$3*3.785-$H$5/1000*4)</f>
        <v>#REF!</v>
      </c>
      <c r="BP23" s="13" t="e">
        <f>+'Results - Loop 4'!#REF!*($H$3*3.785-$H$5/1000*4+$H$4/1000*$A23*60)/($H$3*3.785-$H$5/1000*4)</f>
        <v>#REF!</v>
      </c>
      <c r="BQ23" s="13" t="e">
        <f>+'Results - Loop 4'!#REF!*($H$3*3.785-$H$5/1000*4+$H$4/1000*$A23*60)/($H$3*3.785-$H$5/1000*4)</f>
        <v>#REF!</v>
      </c>
      <c r="BR23" s="13"/>
      <c r="BS23" s="13">
        <f>+'Results - Loop 4'!BC20*($H$3*3.785-$H$5/1000*4+$H$4/1000*$A23*60)/($H$3*3.785-$H$5/1000*4)</f>
        <v>0</v>
      </c>
      <c r="BU23" s="13" t="e">
        <f>+'Results - Loop 4'!#REF!*($H$3*3.785-$H$5/1000*4+$H$4/1000*$A23*60)/($H$3*3.785-$H$5/1000*4)</f>
        <v>#REF!</v>
      </c>
      <c r="BV23" s="13" t="e">
        <f>+'Results - Loop 4'!#REF!*($H$3*3.785-$H$5/1000*4+$H$4/1000*$A23*60)/($H$3*3.785-$H$5/1000*4)</f>
        <v>#REF!</v>
      </c>
      <c r="BW23" s="13"/>
      <c r="BX23" s="13">
        <f>+'Results - Loop 4'!BF20*($H$3*3.785-$H$5/1000*4+$H$4/1000*$A23*60)/($H$3*3.785-$H$5/1000*4)</f>
        <v>0</v>
      </c>
      <c r="BZ23" s="13" t="e">
        <f>+'Results - Loop 4'!#REF!*($H$3*3.785-$H$5/1000*4+$H$4/1000*$A23*60)/($H$3*3.785-$H$5/1000*4)</f>
        <v>#REF!</v>
      </c>
      <c r="CA23" s="13" t="e">
        <f>+'Results - Loop 4'!#REF!*($H$3*3.785-$H$5/1000*4+$H$4/1000*$A23*60)/($H$3*3.785-$H$5/1000*4)</f>
        <v>#REF!</v>
      </c>
      <c r="CB23" s="13"/>
      <c r="CC23" s="13">
        <f>+'Results - Loop 4'!BI20*($H$3*3.785-$H$5/1000*4+$H$4/1000*$A23*60)/($H$3*3.785-$H$5/1000*4)</f>
        <v>0</v>
      </c>
      <c r="CE23" s="13" t="e">
        <f>+'Results - Loop 4'!#REF!*($H$3*3.785-$H$5/1000*4+$H$4/1000*$A23*60)/($H$3*3.785-$H$5/1000*4)</f>
        <v>#REF!</v>
      </c>
      <c r="CF23" s="13" t="e">
        <f>+'Results - Loop 4'!#REF!*($H$3*3.785-$H$5/1000*4+$H$4/1000*$A23*60)/($H$3*3.785-$H$5/1000*4)</f>
        <v>#REF!</v>
      </c>
      <c r="CG23" s="13"/>
      <c r="CH23" s="13">
        <f>+'Results - Loop 4'!BL20*($H$3*3.785-$H$5/1000*4+$H$4/1000*$A23*60)/($H$3*3.785-$H$5/1000*4)</f>
        <v>0</v>
      </c>
      <c r="CJ23" s="13" t="e">
        <f>+'Results - Loop 4'!#REF!*($H$3*3.785-$H$5/1000*4+$H$4/1000*$A23*60)/($H$3*3.785-$H$5/1000*4)</f>
        <v>#REF!</v>
      </c>
      <c r="CK23" s="13" t="e">
        <f>+'Results - Loop 4'!#REF!*($H$3*3.785-$H$5/1000*4+$H$4/1000*$A23*60)/($H$3*3.785-$H$5/1000*4)</f>
        <v>#REF!</v>
      </c>
      <c r="CL23" s="13"/>
      <c r="CM23" s="13">
        <f>+'Results - Loop 4'!BO20*($H$3*3.785-$H$5/1000*4+$H$4/1000*$A23*60)/($H$3*3.785-$H$5/1000*4)</f>
        <v>0</v>
      </c>
      <c r="CO23" s="13" t="e">
        <f>+'Results - Loop 4'!#REF!*($H$3*3.785-$H$5/1000*4+$H$4/1000*$A23*60)/($H$3*3.785-$H$5/1000*4)</f>
        <v>#REF!</v>
      </c>
      <c r="CP23" s="13" t="e">
        <f>+'Results - Loop 4'!#REF!*($H$3*3.785-$H$5/1000*4+$H$4/1000*$A23*60)/($H$3*3.785-$H$5/1000*4)</f>
        <v>#REF!</v>
      </c>
      <c r="CQ23" s="13"/>
    </row>
    <row r="24" spans="1:95" ht="12.75">
      <c r="A24" s="6">
        <v>3</v>
      </c>
      <c r="B24" s="7" t="s">
        <v>6</v>
      </c>
      <c r="C24" s="33">
        <f>+'Results - Loop 4'!C21*($H$3*3.785-$H$5/1000*5+$H$4/1000*$A24*60)/($H$3*3.785-$H$5/1000*5)</f>
        <v>0.09036231478892925</v>
      </c>
      <c r="D24" s="33"/>
      <c r="E24" s="33">
        <f>+'Results - Loop 4'!F21*($H$3*3.785-$H$5/1000*5+$H$4/1000*$A24*60)/($H$3*3.785-$H$5/1000*5)</f>
        <v>0.30120771596309753</v>
      </c>
      <c r="F24" s="33"/>
      <c r="G24" s="19">
        <f>+'Results - Loop 4'!I21</f>
        <v>8.54</v>
      </c>
      <c r="H24" s="19"/>
      <c r="I24" s="2">
        <f>+'Results - Loop 4'!U21*($H$3*3.785-$H$5/1000*5+$H$4/1000*$A24*60)/($H$3*3.785-$H$5/1000*5)</f>
        <v>0.5722946603298853</v>
      </c>
      <c r="J24" s="2"/>
      <c r="K24" s="19" t="e">
        <f>+'Results - Loop 4'!#REF!</f>
        <v>#REF!</v>
      </c>
      <c r="L24" s="19"/>
      <c r="M24" s="19" t="e">
        <f>+'Results - Loop 4'!#REF!</f>
        <v>#REF!</v>
      </c>
      <c r="N24" s="19"/>
      <c r="O24" s="3" t="e">
        <f>+'Results - Loop 4'!#REF!*($H$3*3.785-$H$5/1000*5+$H$4/1000*$A24*60)/($H$3*3.785-$H$5/1000*5)</f>
        <v>#REF!</v>
      </c>
      <c r="P24" s="3"/>
      <c r="Q24" s="3" t="e">
        <f>+'Results - Loop 4'!#REF!*($H$3*3.785-$H$5/1000*5+$H$4/1000*$A24*60)/($H$3*3.785-$H$5/1000*5)</f>
        <v>#REF!</v>
      </c>
      <c r="R24" s="3" t="e">
        <f>+'Results - Loop 4'!#REF!*($H$3*3.785-$H$5/1000*5+$H$4/1000*$A24*60)/($H$3*3.785-$H$5/1000*5)</f>
        <v>#REF!</v>
      </c>
      <c r="S24" s="3"/>
      <c r="T24" s="13">
        <f>+'Results - Loop 4'!Z21*($H$3*3.785-$H$5/1000*5+$H$4/1000*$A24*60)/($H$3*3.785-$H$5/1000*5)</f>
        <v>28.55449147330165</v>
      </c>
      <c r="U24" s="23"/>
      <c r="V24" s="13" t="e">
        <f>+'Results - Loop 4'!#REF!*($H$3*3.785-$H$5/1000*5+$H$4/1000*$A24*60)/($H$3*3.785-$H$5/1000*5)</f>
        <v>#REF!</v>
      </c>
      <c r="W24" s="13" t="e">
        <f>+'Results - Loop 4'!#REF!*($H$3*3.785-$H$5/1000*5+$H$4/1000*$A24*60)/($H$3*3.785-$H$5/1000*5)</f>
        <v>#REF!</v>
      </c>
      <c r="X24" s="23"/>
      <c r="Y24" s="23"/>
      <c r="Z24" s="13" t="e">
        <f>+'Results - Loop 4'!AC21*($H$3*3.785-$H$5/1000*5+$H$4/1000*$A24*60)/($H$3*3.785-$H$5/1000*5)</f>
        <v>#VALUE!</v>
      </c>
      <c r="AA24" s="23"/>
      <c r="AB24" s="13" t="e">
        <f>+'Results - Loop 4'!#REF!*($H$3*3.785-$H$5/1000*5+$H$4/1000*$A24*60)/($H$3*3.785-$H$5/1000*5)</f>
        <v>#REF!</v>
      </c>
      <c r="AC24" s="13" t="e">
        <f>+'Results - Loop 4'!#REF!*($H$3*3.785-$H$5/1000*5+$H$4/1000*$A24*60)/($H$3*3.785-$H$5/1000*5)</f>
        <v>#REF!</v>
      </c>
      <c r="AD24" s="23"/>
      <c r="AE24" s="23"/>
      <c r="AF24" s="13" t="e">
        <f>+'Results - Loop 4'!#REF!*($H$3*3.785-$H$5/1000*5+$H$4/1000*$A24*60)/($H$3*3.785-$H$5/1000*5)</f>
        <v>#REF!</v>
      </c>
      <c r="AG24" s="23"/>
      <c r="AH24" s="13" t="e">
        <f>+'Results - Loop 4'!#REF!*($H$3*3.785-$H$5/1000*5+$H$4/1000*$A24*60)/($H$3*3.785-$H$5/1000*5)</f>
        <v>#REF!</v>
      </c>
      <c r="AI24" s="13" t="e">
        <f>+'Results - Loop 4'!#REF!*($H$3*3.785-$H$5/1000*5+$H$4/1000*$A24*60)/($H$3*3.785-$H$5/1000*5)</f>
        <v>#REF!</v>
      </c>
      <c r="AJ24" s="23"/>
      <c r="AK24" s="23"/>
      <c r="AL24" s="35">
        <f>+'Results - Loop 4'!AI21</f>
        <v>0</v>
      </c>
      <c r="AM24" s="23"/>
      <c r="AN24" s="13" t="e">
        <f>+'Results - Loop 4'!#REF!</f>
        <v>#REF!</v>
      </c>
      <c r="AO24" s="13" t="e">
        <f>+'Results - Loop 4'!#REF!</f>
        <v>#REF!</v>
      </c>
      <c r="AP24" s="23"/>
      <c r="AQ24" s="23"/>
      <c r="AR24" s="35">
        <f>+'Results - Loop 4'!AL21</f>
        <v>0</v>
      </c>
      <c r="AS24" s="23"/>
      <c r="AT24" s="13" t="e">
        <f>+'Results - Loop 4'!#REF!</f>
        <v>#REF!</v>
      </c>
      <c r="AU24" s="13" t="e">
        <f>+'Results - Loop 4'!#REF!</f>
        <v>#REF!</v>
      </c>
      <c r="AV24" s="23"/>
      <c r="AW24" s="23"/>
      <c r="AX24" s="23" t="e">
        <f t="shared" si="1"/>
        <v>#REF!</v>
      </c>
      <c r="AY24" s="13">
        <f>+'Results - Loop 4'!AQ21*($H$3*3.785-$H$5/1000*5+$H$4/1000*$A24*60)/($H$3*3.785-$H$5/1000*5)</f>
        <v>0</v>
      </c>
      <c r="BA24" s="13" t="e">
        <f>+'Results - Loop 4'!#REF!*($H$3*3.785-$H$5/1000*5+$H$4/1000*$A24*60)/($H$3*3.785-$H$5/1000*5)</f>
        <v>#REF!</v>
      </c>
      <c r="BB24" s="13" t="e">
        <f>+'Results - Loop 4'!#REF!*($H$3*3.785-$H$5/1000*5+$H$4/1000*$A24*60)/($H$3*3.785-$H$5/1000*5)</f>
        <v>#REF!</v>
      </c>
      <c r="BC24" s="13"/>
      <c r="BD24" s="13">
        <f>+'Results - Loop 4'!AT21*($H$3*3.785-$H$5/1000*5+$H$4/1000*$A24*60)/($H$3*3.785-$H$5/1000*5)</f>
        <v>12.881649986021806</v>
      </c>
      <c r="BF24" s="13" t="e">
        <f>+'Results - Loop 4'!#REF!*($H$3*3.785-$H$5/1000*5+$H$4/1000*$A24*60)/($H$3*3.785-$H$5/1000*5)</f>
        <v>#REF!</v>
      </c>
      <c r="BG24" s="13" t="e">
        <f>+'Results - Loop 4'!#REF!*($H$3*3.785-$H$5/1000*5+$H$4/1000*$A24*60)/($H$3*3.785-$H$5/1000*5)</f>
        <v>#REF!</v>
      </c>
      <c r="BH24" s="13"/>
      <c r="BI24" s="13">
        <f>+'Results - Loop 4'!AZ21*($H$3*3.785-$H$5/1000*5+$H$4/1000*$A24*60)/($H$3*3.785-$H$5/1000*5)</f>
        <v>31.626810176125247</v>
      </c>
      <c r="BK24" s="13" t="e">
        <f>+'Results - Loop 4'!#REF!*($H$3*3.785-$H$5/1000*5+$H$4/1000*$A24*60)/($H$3*3.785-$H$5/1000*5)</f>
        <v>#REF!</v>
      </c>
      <c r="BL24" s="13" t="e">
        <f>+'Results - Loop 4'!#REF!*($H$3*3.785-$H$5/1000*5+$H$4/1000*$A24*60)/($H$3*3.785-$H$5/1000*5)</f>
        <v>#REF!</v>
      </c>
      <c r="BM24" s="13"/>
      <c r="BN24" s="13" t="e">
        <f>+'Results - Loop 4'!#REF!*($H$3*3.785-$H$5/1000*5+$H$4/1000*$A24*60)/($H$3*3.785-$H$5/1000*5)</f>
        <v>#REF!</v>
      </c>
      <c r="BP24" s="13" t="e">
        <f>+'Results - Loop 4'!#REF!*($H$3*3.785-$H$5/1000*5+$H$4/1000*$A24*60)/($H$3*3.785-$H$5/1000*5)</f>
        <v>#REF!</v>
      </c>
      <c r="BQ24" s="13" t="e">
        <f>+'Results - Loop 4'!#REF!*($H$3*3.785-$H$5/1000*5+$H$4/1000*$A24*60)/($H$3*3.785-$H$5/1000*5)</f>
        <v>#REF!</v>
      </c>
      <c r="BR24" s="13"/>
      <c r="BS24" s="13">
        <f>+'Results - Loop 4'!BC21*($H$3*3.785-$H$5/1000*5+$H$4/1000*$A24*60)/($H$3*3.785-$H$5/1000*5)</f>
        <v>0</v>
      </c>
      <c r="BU24" s="13" t="e">
        <f>+'Results - Loop 4'!#REF!*($H$3*3.785-$H$5/1000*5+$H$4/1000*$A24*60)/($H$3*3.785-$H$5/1000*5)</f>
        <v>#REF!</v>
      </c>
      <c r="BV24" s="13" t="e">
        <f>+'Results - Loop 4'!#REF!*($H$3*3.785-$H$5/1000*5+$H$4/1000*$A24*60)/($H$3*3.785-$H$5/1000*5)</f>
        <v>#REF!</v>
      </c>
      <c r="BW24" s="13"/>
      <c r="BX24" s="13">
        <f>+'Results - Loop 4'!BF21*($H$3*3.785-$H$5/1000*5+$H$4/1000*$A24*60)/($H$3*3.785-$H$5/1000*5)</f>
        <v>0</v>
      </c>
      <c r="BZ24" s="13" t="e">
        <f>+'Results - Loop 4'!#REF!*($H$3*3.785-$H$5/1000*5+$H$4/1000*$A24*60)/($H$3*3.785-$H$5/1000*5)</f>
        <v>#REF!</v>
      </c>
      <c r="CA24" s="13" t="e">
        <f>+'Results - Loop 4'!#REF!*($H$3*3.785-$H$5/1000*5+$H$4/1000*$A24*60)/($H$3*3.785-$H$5/1000*5)</f>
        <v>#REF!</v>
      </c>
      <c r="CB24" s="13"/>
      <c r="CC24" s="13">
        <f>+'Results - Loop 4'!BI21*($H$3*3.785-$H$5/1000*5+$H$4/1000*$A24*60)/($H$3*3.785-$H$5/1000*5)</f>
        <v>0</v>
      </c>
      <c r="CE24" s="13" t="e">
        <f>+'Results - Loop 4'!#REF!*($H$3*3.785-$H$5/1000*5+$H$4/1000*$A24*60)/($H$3*3.785-$H$5/1000*5)</f>
        <v>#REF!</v>
      </c>
      <c r="CF24" s="13" t="e">
        <f>+'Results - Loop 4'!#REF!*($H$3*3.785-$H$5/1000*5+$H$4/1000*$A24*60)/($H$3*3.785-$H$5/1000*5)</f>
        <v>#REF!</v>
      </c>
      <c r="CG24" s="13"/>
      <c r="CH24" s="13">
        <f>+'Results - Loop 4'!BL21*($H$3*3.785-$H$5/1000*5+$H$4/1000*$A24*60)/($H$3*3.785-$H$5/1000*5)</f>
        <v>0</v>
      </c>
      <c r="CJ24" s="13" t="e">
        <f>+'Results - Loop 4'!#REF!*($H$3*3.785-$H$5/1000*5+$H$4/1000*$A24*60)/($H$3*3.785-$H$5/1000*5)</f>
        <v>#REF!</v>
      </c>
      <c r="CK24" s="13" t="e">
        <f>+'Results - Loop 4'!#REF!*($H$3*3.785-$H$5/1000*5+$H$4/1000*$A24*60)/($H$3*3.785-$H$5/1000*5)</f>
        <v>#REF!</v>
      </c>
      <c r="CL24" s="13"/>
      <c r="CM24" s="13">
        <f>+'Results - Loop 4'!BO21*($H$3*3.785-$H$5/1000*5+$H$4/1000*$A24*60)/($H$3*3.785-$H$5/1000*5)</f>
        <v>2.0482124685490635</v>
      </c>
      <c r="CO24" s="13" t="e">
        <f>+'Results - Loop 4'!#REF!*($H$3*3.785-$H$5/1000*5+$H$4/1000*$A24*60)/($H$3*3.785-$H$5/1000*5)</f>
        <v>#REF!</v>
      </c>
      <c r="CP24" s="13" t="e">
        <f>+'Results - Loop 4'!#REF!*($H$3*3.785-$H$5/1000*5+$H$4/1000*$A24*60)/($H$3*3.785-$H$5/1000*5)</f>
        <v>#REF!</v>
      </c>
      <c r="CQ24" s="13"/>
    </row>
    <row r="25" spans="1:95" ht="12.75">
      <c r="A25" s="6">
        <v>4</v>
      </c>
      <c r="B25" s="7" t="s">
        <v>6</v>
      </c>
      <c r="C25" s="33">
        <f>+'Results - Loop 4'!C22*($H$3*3.785-$H$5/1000*6+$H$4/1000*$A25*60)/($H$3*3.785-$H$5/1000*6)</f>
        <v>0.020107465192751698</v>
      </c>
      <c r="D25" s="33"/>
      <c r="E25" s="33">
        <f>+'Results - Loop 4'!F22*($H$3*3.785-$H$5/1000*6+$H$4/1000*$A25*60)/($H$3*3.785-$H$5/1000*6)</f>
        <v>0.23123584971664451</v>
      </c>
      <c r="F25" s="33"/>
      <c r="G25" s="19">
        <f>+'Results - Loop 4'!I22</f>
        <v>8.58</v>
      </c>
      <c r="H25" s="19"/>
      <c r="I25" s="2">
        <f>+'Results - Loop 4'!U22*($H$3*3.785-$H$5/1000*6+$H$4/1000*$A25*60)/($H$3*3.785-$H$5/1000*6)</f>
        <v>0.5429015602042959</v>
      </c>
      <c r="J25" s="2"/>
      <c r="K25" s="19" t="e">
        <f>+'Results - Loop 4'!#REF!</f>
        <v>#REF!</v>
      </c>
      <c r="L25" s="19"/>
      <c r="M25" s="19" t="e">
        <f>+'Results - Loop 4'!#REF!</f>
        <v>#REF!</v>
      </c>
      <c r="N25" s="19"/>
      <c r="O25" s="3" t="e">
        <f>+'Results - Loop 4'!#REF!*($H$3*3.785-$H$5/1000*6+$H$4/1000*$A25*60)/($H$3*3.785-$H$5/1000*6)</f>
        <v>#REF!</v>
      </c>
      <c r="P25" s="3"/>
      <c r="Q25" s="3" t="e">
        <f>+'Results - Loop 4'!#REF!*($H$3*3.785-$H$5/1000*6+$H$4/1000*$A25*60)/($H$3*3.785-$H$5/1000*6)</f>
        <v>#REF!</v>
      </c>
      <c r="R25" s="3" t="e">
        <f>+'Results - Loop 4'!#REF!*($H$3*3.785-$H$5/1000*6+$H$4/1000*$A25*60)/($H$3*3.785-$H$5/1000*6)</f>
        <v>#REF!</v>
      </c>
      <c r="S25" s="3">
        <f>+'Results - Loop 4'!Y22</f>
        <v>0</v>
      </c>
      <c r="T25" s="13">
        <f>+'Results - Loop 4'!Z22*($H$3*3.785-$H$5/1000*6+$H$4/1000*$A25*60)/($H$3*3.785-$H$5/1000*6)</f>
        <v>32.63441600783601</v>
      </c>
      <c r="U25" s="23"/>
      <c r="V25" s="13" t="e">
        <f>+'Results - Loop 4'!#REF!*($H$3*3.785-$H$5/1000*6+$H$4/1000*$A25*60)/($H$3*3.785-$H$5/1000*6)</f>
        <v>#REF!</v>
      </c>
      <c r="W25" s="13" t="e">
        <f>+'Results - Loop 4'!#REF!*($H$3*3.785-$H$5/1000*6+$H$4/1000*$A25*60)/($H$3*3.785-$H$5/1000*6)</f>
        <v>#REF!</v>
      </c>
      <c r="X25" s="23">
        <f>+'Results - Loop 4'!AB22</f>
        <v>0</v>
      </c>
      <c r="Y25" s="23"/>
      <c r="Z25" s="13">
        <f>+'Results - Loop 4'!AC22*($H$3*3.785-$H$5/1000*6+$H$4/1000*$A25*60)/($H$3*3.785-$H$5/1000*6)</f>
        <v>0</v>
      </c>
      <c r="AA25" s="23"/>
      <c r="AB25" s="13" t="e">
        <f>+'Results - Loop 4'!#REF!*($H$3*3.785-$H$5/1000*6+$H$4/1000*$A25*60)/($H$3*3.785-$H$5/1000*6)</f>
        <v>#REF!</v>
      </c>
      <c r="AC25" s="13" t="e">
        <f>+'Results - Loop 4'!#REF!*($H$3*3.785-$H$5/1000*6+$H$4/1000*$A25*60)/($H$3*3.785-$H$5/1000*6)</f>
        <v>#REF!</v>
      </c>
      <c r="AD25" s="23">
        <f>+'Results - Loop 4'!AE22</f>
        <v>4.41</v>
      </c>
      <c r="AE25" s="23"/>
      <c r="AF25" s="13" t="e">
        <f>+'Results - Loop 4'!#REF!*($H$3*3.785-$H$5/1000*6+$H$4/1000*$A25*60)/($H$3*3.785-$H$5/1000*6)</f>
        <v>#REF!</v>
      </c>
      <c r="AG25" s="23"/>
      <c r="AH25" s="13" t="e">
        <f>+'Results - Loop 4'!#REF!*($H$3*3.785-$H$5/1000*6+$H$4/1000*$A25*60)/($H$3*3.785-$H$5/1000*6)</f>
        <v>#REF!</v>
      </c>
      <c r="AI25" s="13" t="e">
        <f>+'Results - Loop 4'!#REF!*($H$3*3.785-$H$5/1000*6+$H$4/1000*$A25*60)/($H$3*3.785-$H$5/1000*6)</f>
        <v>#REF!</v>
      </c>
      <c r="AJ25" s="23">
        <f>+'Results - Loop 4'!AH22</f>
        <v>0</v>
      </c>
      <c r="AK25" s="23"/>
      <c r="AL25" s="35">
        <f>+'Results - Loop 4'!AI22</f>
        <v>0</v>
      </c>
      <c r="AM25" s="23"/>
      <c r="AN25" s="13" t="e">
        <f>+'Results - Loop 4'!#REF!</f>
        <v>#REF!</v>
      </c>
      <c r="AO25" s="13" t="e">
        <f>+'Results - Loop 4'!#REF!</f>
        <v>#REF!</v>
      </c>
      <c r="AP25" s="23" t="e">
        <f>+'Results - Loop 4'!#REF!</f>
        <v>#REF!</v>
      </c>
      <c r="AQ25" s="23"/>
      <c r="AR25" s="35">
        <f>+'Results - Loop 4'!AL22</f>
        <v>0</v>
      </c>
      <c r="AS25" s="23"/>
      <c r="AT25" s="13" t="e">
        <f>+'Results - Loop 4'!#REF!</f>
        <v>#REF!</v>
      </c>
      <c r="AU25" s="13" t="e">
        <f>+'Results - Loop 4'!#REF!</f>
        <v>#REF!</v>
      </c>
      <c r="AV25" s="23">
        <f>+'Results - Loop 4'!AN22</f>
        <v>0</v>
      </c>
      <c r="AW25" s="23"/>
      <c r="AX25" s="23" t="e">
        <f t="shared" si="1"/>
        <v>#REF!</v>
      </c>
      <c r="AY25" s="13">
        <f>+'Results - Loop 4'!AQ22*($H$3*3.785-$H$5/1000*6+$H$4/1000*$A25*60)/($H$3*3.785-$H$5/1000*6)</f>
        <v>0</v>
      </c>
      <c r="BA25" s="13" t="e">
        <f>+'Results - Loop 4'!#REF!*($H$3*3.785-$H$5/1000*6+$H$4/1000*$A25*60)/($H$3*3.785-$H$5/1000*6)</f>
        <v>#REF!</v>
      </c>
      <c r="BB25" s="13" t="e">
        <f>+'Results - Loop 4'!#REF!*($H$3*3.785-$H$5/1000*6+$H$4/1000*$A25*60)/($H$3*3.785-$H$5/1000*6)</f>
        <v>#REF!</v>
      </c>
      <c r="BC25" s="13">
        <f>+'Results - Loop 4'!AS22*($H$3*3.785-$H$5/1000*6+$H$4/1000*$A25*60)/($H$3*3.785-$H$5/1000*6)</f>
        <v>0</v>
      </c>
      <c r="BD25" s="13">
        <f>+'Results - Loop 4'!AT22*($H$3*3.785-$H$5/1000*6+$H$4/1000*$A25*60)/($H$3*3.785-$H$5/1000*6)</f>
        <v>14.487428671377597</v>
      </c>
      <c r="BF25" s="13" t="e">
        <f>+'Results - Loop 4'!#REF!*($H$3*3.785-$H$5/1000*6+$H$4/1000*$A25*60)/($H$3*3.785-$H$5/1000*6)</f>
        <v>#REF!</v>
      </c>
      <c r="BG25" s="13" t="e">
        <f>+'Results - Loop 4'!#REF!*($H$3*3.785-$H$5/1000*6+$H$4/1000*$A25*60)/($H$3*3.785-$H$5/1000*6)</f>
        <v>#REF!</v>
      </c>
      <c r="BH25" s="13">
        <f>+'Results - Loop 4'!AV22*($H$3*3.785-$H$5/1000*6+$H$4/1000*$A25*60)/($H$3*3.785-$H$5/1000*6)</f>
        <v>0</v>
      </c>
      <c r="BI25" s="13">
        <f>+'Results - Loop 4'!AZ22*($H$3*3.785-$H$5/1000*6+$H$4/1000*$A25*60)/($H$3*3.785-$H$5/1000*6)</f>
        <v>29.256361855453722</v>
      </c>
      <c r="BK25" s="13" t="e">
        <f>+'Results - Loop 4'!#REF!*($H$3*3.785-$H$5/1000*6+$H$4/1000*$A25*60)/($H$3*3.785-$H$5/1000*6)</f>
        <v>#REF!</v>
      </c>
      <c r="BL25" s="13" t="e">
        <f>+'Results - Loop 4'!#REF!*($H$3*3.785-$H$5/1000*6+$H$4/1000*$A25*60)/($H$3*3.785-$H$5/1000*6)</f>
        <v>#REF!</v>
      </c>
      <c r="BM25" s="13">
        <f>+'Results - Loop 4'!BB22*($H$3*3.785-$H$5/1000*6+$H$4/1000*$A25*60)/($H$3*3.785-$H$5/1000*6)</f>
        <v>0</v>
      </c>
      <c r="BN25" s="13" t="e">
        <f>+'Results - Loop 4'!#REF!*($H$3*3.785-$H$5/1000*6+$H$4/1000*$A25*60)/($H$3*3.785-$H$5/1000*6)</f>
        <v>#REF!</v>
      </c>
      <c r="BP25" s="13" t="e">
        <f>+'Results - Loop 4'!#REF!*($H$3*3.785-$H$5/1000*6+$H$4/1000*$A25*60)/($H$3*3.785-$H$5/1000*6)</f>
        <v>#REF!</v>
      </c>
      <c r="BQ25" s="13" t="e">
        <f>+'Results - Loop 4'!#REF!*($H$3*3.785-$H$5/1000*6+$H$4/1000*$A25*60)/($H$3*3.785-$H$5/1000*6)</f>
        <v>#REF!</v>
      </c>
      <c r="BR25" s="13" t="e">
        <f>+'Results - Loop 4'!#REF!*($H$3*3.785-$H$5/1000*6+$H$4/1000*$A25*60)/($H$3*3.785-$H$5/1000*6)</f>
        <v>#REF!</v>
      </c>
      <c r="BS25" s="13">
        <f>+'Results - Loop 4'!BC22*($H$3*3.785-$H$5/1000*6+$H$4/1000*$A25*60)/($H$3*3.785-$H$5/1000*6)</f>
        <v>0</v>
      </c>
      <c r="BU25" s="13" t="e">
        <f>+'Results - Loop 4'!#REF!*($H$3*3.785-$H$5/1000*6+$H$4/1000*$A25*60)/($H$3*3.785-$H$5/1000*6)</f>
        <v>#REF!</v>
      </c>
      <c r="BV25" s="13" t="e">
        <f>+'Results - Loop 4'!#REF!*($H$3*3.785-$H$5/1000*6+$H$4/1000*$A25*60)/($H$3*3.785-$H$5/1000*6)</f>
        <v>#REF!</v>
      </c>
      <c r="BW25" s="13">
        <f>+'Results - Loop 4'!BE22*($H$3*3.785-$H$5/1000*6+$H$4/1000*$A25*60)/($H$3*3.785-$H$5/1000*6)</f>
        <v>0.7841911425173161</v>
      </c>
      <c r="BX25" s="13" t="e">
        <f>+'Results - Loop 4'!#REF!*($H$3*3.785-$H$5/1000*6+$H$4/1000*$A25*60)/($H$3*3.785-$H$5/1000*6)</f>
        <v>#REF!</v>
      </c>
      <c r="BZ25" s="13" t="e">
        <f>+'Results - Loop 4'!#REF!*($H$3*3.785-$H$5/1000*6+$H$4/1000*$A25*60)/($H$3*3.785-$H$5/1000*6)</f>
        <v>#REF!</v>
      </c>
      <c r="CA25" s="13" t="e">
        <f>+'Results - Loop 4'!#REF!*($H$3*3.785-$H$5/1000*6+$H$4/1000*$A25*60)/($H$3*3.785-$H$5/1000*6)</f>
        <v>#REF!</v>
      </c>
      <c r="CB25" s="13">
        <f>+'Results - Loop 4'!BH22*($H$3*3.785-$H$5/1000*6+$H$4/1000*$A25*60)/($H$3*3.785-$H$5/1000*6)</f>
        <v>0</v>
      </c>
      <c r="CC25" s="13">
        <f>+'Results - Loop 4'!BI22*($H$3*3.785-$H$5/1000*6+$H$4/1000*$A25*60)/($H$3*3.785-$H$5/1000*6)</f>
        <v>0</v>
      </c>
      <c r="CE25" s="13" t="e">
        <f>+'Results - Loop 4'!#REF!*($H$3*3.785-$H$5/1000*6+$H$4/1000*$A25*60)/($H$3*3.785-$H$5/1000*6)</f>
        <v>#REF!</v>
      </c>
      <c r="CF25" s="13" t="e">
        <f>+'Results - Loop 4'!#REF!*($H$3*3.785-$H$5/1000*6+$H$4/1000*$A25*60)/($H$3*3.785-$H$5/1000*6)</f>
        <v>#REF!</v>
      </c>
      <c r="CG25" s="13" t="e">
        <f>+'Results - Loop 4'!#REF!*($H$3*3.785-$H$5/1000*6+$H$4/1000*$A25*60)/($H$3*3.785-$H$5/1000*6)</f>
        <v>#REF!</v>
      </c>
      <c r="CH25" s="13">
        <f>+'Results - Loop 4'!BL22*($H$3*3.785-$H$5/1000*6+$H$4/1000*$A25*60)/($H$3*3.785-$H$5/1000*6)</f>
        <v>0</v>
      </c>
      <c r="CJ25" s="13" t="e">
        <f>+'Results - Loop 4'!#REF!*($H$3*3.785-$H$5/1000*6+$H$4/1000*$A25*60)/($H$3*3.785-$H$5/1000*6)</f>
        <v>#REF!</v>
      </c>
      <c r="CK25" s="13" t="e">
        <f>+'Results - Loop 4'!#REF!*($H$3*3.785-$H$5/1000*6+$H$4/1000*$A25*60)/($H$3*3.785-$H$5/1000*6)</f>
        <v>#REF!</v>
      </c>
      <c r="CL25" s="13">
        <f>+'Results - Loop 4'!BN22*($H$3*3.785-$H$5/1000*6+$H$4/1000*$A25*60)/($H$3*3.785-$H$5/1000*6)</f>
        <v>0</v>
      </c>
      <c r="CM25" s="13">
        <f>+'Results - Loop 4'!BO22*($H$3*3.785-$H$5/1000*6+$H$4/1000*$A25*60)/($H$3*3.785-$H$5/1000*6)</f>
        <v>2.071068914853425</v>
      </c>
      <c r="CO25" s="13" t="e">
        <f>+'Results - Loop 4'!#REF!*($H$3*3.785-$H$5/1000*6+$H$4/1000*$A25*60)/($H$3*3.785-$H$5/1000*6)</f>
        <v>#REF!</v>
      </c>
      <c r="CP25" s="13" t="e">
        <f>+'Results - Loop 4'!#REF!*($H$3*3.785-$H$5/1000*6+$H$4/1000*$A25*60)/($H$3*3.785-$H$5/1000*6)</f>
        <v>#REF!</v>
      </c>
      <c r="CQ25" s="13">
        <f>+'Results - Loop 4'!BQ22*($H$3*3.785-$H$5/1000*6+$H$4/1000*$A25*60)/($H$3*3.785-$H$5/1000*6)</f>
        <v>0</v>
      </c>
    </row>
    <row r="26" spans="1:95" ht="12.75">
      <c r="A26" s="6">
        <v>5</v>
      </c>
      <c r="B26" s="7" t="s">
        <v>6</v>
      </c>
      <c r="C26" s="33">
        <f>+'Results - Loop 4'!C23*($H$3*3.785-$H$5/1000*7+$H$4/1000*$A26*60)/($H$3*3.785-$H$5/1000*7)</f>
        <v>0.03020170892281832</v>
      </c>
      <c r="D26" s="33"/>
      <c r="E26" s="33">
        <f>+'Results - Loop 4'!F23*($H$3*3.785-$H$5/1000*7+$H$4/1000*$A26*60)/($H$3*3.785-$H$5/1000*7)</f>
        <v>0.1510085446140916</v>
      </c>
      <c r="F26" s="33"/>
      <c r="G26" s="19">
        <f>+'Results - Loop 4'!I23</f>
        <v>8.7</v>
      </c>
      <c r="H26" s="19"/>
      <c r="I26" s="2">
        <f>+'Results - Loop 4'!U23*($H$3*3.785-$H$5/1000*7+$H$4/1000*$A26*60)/($H$3*3.785-$H$5/1000*7)</f>
        <v>0.6040341784563664</v>
      </c>
      <c r="J26" s="2"/>
      <c r="K26" s="19" t="e">
        <f>+'Results - Loop 4'!#REF!</f>
        <v>#REF!</v>
      </c>
      <c r="L26" s="19"/>
      <c r="M26" s="19" t="e">
        <f>+'Results - Loop 4'!#REF!</f>
        <v>#REF!</v>
      </c>
      <c r="N26" s="19"/>
      <c r="O26" s="3" t="e">
        <f>+'Results - Loop 4'!#REF!*($H$3*3.785-$H$5/1000*7+$H$4/1000*$A26*60)/($H$3*3.785-$H$5/1000*7)</f>
        <v>#REF!</v>
      </c>
      <c r="P26" s="3"/>
      <c r="Q26" s="3" t="e">
        <f>+'Results - Loop 4'!#REF!*($H$3*3.785-$H$5/1000*7+$H$4/1000*$A26*60)/($H$3*3.785-$H$5/1000*7)</f>
        <v>#REF!</v>
      </c>
      <c r="R26" s="3" t="e">
        <f>+'Results - Loop 4'!#REF!*($H$3*3.785-$H$5/1000*7+$H$4/1000*$A26*60)/($H$3*3.785-$H$5/1000*7)</f>
        <v>#REF!</v>
      </c>
      <c r="S26" s="3"/>
      <c r="T26" s="13">
        <f>+'Results - Loop 4'!Z23*($H$3*3.785-$H$5/1000*7+$H$4/1000*$A26*60)/($H$3*3.785-$H$5/1000*7)</f>
        <v>32.829257599103514</v>
      </c>
      <c r="U26" s="23"/>
      <c r="W26" s="13" t="e">
        <f>+'Results - Loop 4'!#REF!*($H$3*3.785-$H$5/1000*7+$H$4/1000*$A26*60)/($H$3*3.785-$H$5/1000*7)</f>
        <v>#REF!</v>
      </c>
      <c r="X26" s="23"/>
      <c r="Y26" s="23"/>
      <c r="Z26" s="13">
        <f>+'Results - Loop 4'!AC23*($H$3*3.785-$H$5/1000*7+$H$4/1000*$A26*60)/($H$3*3.785-$H$5/1000*7)</f>
        <v>32.46683709202969</v>
      </c>
      <c r="AA26" s="23"/>
      <c r="AC26" s="13" t="e">
        <f>+'Results - Loop 4'!#REF!*($H$3*3.785-$H$5/1000*7+$H$4/1000*$A26*60)/($H$3*3.785-$H$5/1000*7)</f>
        <v>#REF!</v>
      </c>
      <c r="AD26" s="23"/>
      <c r="AE26" s="23"/>
      <c r="AF26" s="13" t="e">
        <f>+'Results - Loop 4'!#REF!*($H$3*3.785-$H$5/1000*7+$H$4/1000*$A26*60)/($H$3*3.785-$H$5/1000*7)</f>
        <v>#REF!</v>
      </c>
      <c r="AG26" s="23"/>
      <c r="AI26" s="13" t="e">
        <f>+'Results - Loop 4'!#REF!*($H$3*3.785-$H$5/1000*7+$H$4/1000*$A26*60)/($H$3*3.785-$H$5/1000*7)</f>
        <v>#REF!</v>
      </c>
      <c r="AJ26" s="23"/>
      <c r="AK26" s="23"/>
      <c r="AL26" s="35">
        <f>+'Results - Loop 4'!AI23</f>
        <v>0.93</v>
      </c>
      <c r="AM26" s="23"/>
      <c r="AN26" s="13" t="s">
        <v>28</v>
      </c>
      <c r="AO26" s="13" t="e">
        <f>+'Results - Loop 4'!#REF!</f>
        <v>#REF!</v>
      </c>
      <c r="AP26" s="23"/>
      <c r="AQ26" s="23"/>
      <c r="AR26" s="35">
        <f>+'Results - Loop 4'!AL23</f>
        <v>4.28</v>
      </c>
      <c r="AS26" s="23"/>
      <c r="AT26" s="13" t="s">
        <v>28</v>
      </c>
      <c r="AU26" s="13" t="e">
        <f>+'Results - Loop 4'!#REF!</f>
        <v>#REF!</v>
      </c>
      <c r="AV26" s="23"/>
      <c r="AW26" s="23"/>
      <c r="AX26" s="23" t="e">
        <f t="shared" si="1"/>
        <v>#REF!</v>
      </c>
      <c r="AY26" s="13">
        <f>+'Results - Loop 4'!AQ23*($H$3*3.785-$H$5/1000*7+$H$4/1000*$A26*60)/($H$3*3.785-$H$5/1000*7)</f>
        <v>9.090714385768313</v>
      </c>
      <c r="BA26" s="13" t="e">
        <f>+'Results - Loop 4'!#REF!*($H$3*3.785-$H$5/1000*7+$H$4/1000*$A26*60)/($H$3*3.785-$H$5/1000*7)</f>
        <v>#REF!</v>
      </c>
      <c r="BB26" s="13" t="e">
        <f>+'Results - Loop 4'!#REF!*($H$3*3.785-$H$5/1000*7+$H$4/1000*$A26*60)/($H$3*3.785-$H$5/1000*7)</f>
        <v>#REF!</v>
      </c>
      <c r="BC26" s="13"/>
      <c r="BD26" s="13">
        <f>+'Results - Loop 4'!AT23*($H$3*3.785-$H$5/1000*7+$H$4/1000*$A26*60)/($H$3*3.785-$H$5/1000*7)</f>
        <v>14.134399775878974</v>
      </c>
      <c r="BF26" s="13" t="e">
        <f>+'Results - Loop 4'!#REF!*($H$3*3.785-$H$5/1000*7+$H$4/1000*$A26*60)/($H$3*3.785-$H$5/1000*7)</f>
        <v>#REF!</v>
      </c>
      <c r="BG26" s="13" t="e">
        <f>+'Results - Loop 4'!#REF!*($H$3*3.785-$H$5/1000*7+$H$4/1000*$A26*60)/($H$3*3.785-$H$5/1000*7)</f>
        <v>#REF!</v>
      </c>
      <c r="BH26" s="13"/>
      <c r="BI26" s="13" t="e">
        <f>+'Results - Loop 4'!#REF!*($H$3*3.785-$H$5/1000*7+$H$4/1000*$A26*60)/($H$3*3.785-$H$5/1000*7)</f>
        <v>#REF!</v>
      </c>
      <c r="BK26" s="13" t="e">
        <f>+'Results - Loop 4'!#REF!*($H$3*3.785-$H$5/1000*7+$H$4/1000*$A26*60)/($H$3*3.785-$H$5/1000*7)</f>
        <v>#REF!</v>
      </c>
      <c r="BL26" s="13" t="e">
        <f>+'Results - Loop 4'!#REF!*($H$3*3.785-$H$5/1000*7+$H$4/1000*$A26*60)/($H$3*3.785-$H$5/1000*7)</f>
        <v>#REF!</v>
      </c>
      <c r="BM26" s="13"/>
      <c r="BN26" s="13" t="e">
        <f>+'Results - Loop 4'!#REF!*($H$3*3.785-$H$5/1000*7+$H$4/1000*$A26*60)/($H$3*3.785-$H$5/1000*7)</f>
        <v>#REF!</v>
      </c>
      <c r="BP26" s="13" t="e">
        <f>+'Results - Loop 4'!#REF!*($H$3*3.785-$H$5/1000*7+$H$4/1000*$A26*60)/($H$3*3.785-$H$5/1000*7)</f>
        <v>#REF!</v>
      </c>
      <c r="BQ26" s="13" t="e">
        <f>+'Results - Loop 4'!#REF!*($H$3*3.785-$H$5/1000*7+$H$4/1000*$A26*60)/($H$3*3.785-$H$5/1000*7)</f>
        <v>#REF!</v>
      </c>
      <c r="BR26" s="13"/>
      <c r="BS26" s="13">
        <f>+'Results - Loop 4'!BC23*($H$3*3.785-$H$5/1000*7+$H$4/1000*$A26*60)/($H$3*3.785-$H$5/1000*7)</f>
        <v>37.05749684829808</v>
      </c>
      <c r="BU26" s="13" t="e">
        <f>+'Results - Loop 4'!#REF!*($H$3*3.785-$H$5/1000*7+$H$4/1000*$A26*60)/($H$3*3.785-$H$5/1000*7)</f>
        <v>#REF!</v>
      </c>
      <c r="BV26" s="13" t="e">
        <f>+'Results - Loop 4'!#REF!*($H$3*3.785-$H$5/1000*7+$H$4/1000*$A26*60)/($H$3*3.785-$H$5/1000*7)</f>
        <v>#REF!</v>
      </c>
      <c r="BW26" s="13"/>
      <c r="BX26" s="13" t="e">
        <f>+'Results - Loop 4'!#REF!*($H$3*3.785-$H$5/1000*7+$H$4/1000*$A26*60)/($H$3*3.785-$H$5/1000*7)</f>
        <v>#REF!</v>
      </c>
      <c r="BZ26" s="13" t="e">
        <f>+'Results - Loop 4'!#REF!*($H$3*3.785-$H$5/1000*7+$H$4/1000*$A26*60)/($H$3*3.785-$H$5/1000*7)</f>
        <v>#REF!</v>
      </c>
      <c r="CA26" s="13" t="e">
        <f>+'Results - Loop 4'!#REF!*($H$3*3.785-$H$5/1000*7+$H$4/1000*$A26*60)/($H$3*3.785-$H$5/1000*7)</f>
        <v>#REF!</v>
      </c>
      <c r="CB26" s="13"/>
      <c r="CC26" s="13">
        <f>+'Results - Loop 4'!BI23*($H$3*3.785-$H$5/1000*7+$H$4/1000*$A26*60)/($H$3*3.785-$H$5/1000*7)</f>
        <v>0.2718153803053649</v>
      </c>
      <c r="CE26" s="13" t="e">
        <f>+'Results - Loop 4'!#REF!*($H$3*3.785-$H$5/1000*7+$H$4/1000*$A26*60)/($H$3*3.785-$H$5/1000*7)</f>
        <v>#REF!</v>
      </c>
      <c r="CF26" s="13" t="e">
        <f>+'Results - Loop 4'!#REF!*($H$3*3.785-$H$5/1000*7+$H$4/1000*$A26*60)/($H$3*3.785-$H$5/1000*7)</f>
        <v>#REF!</v>
      </c>
      <c r="CG26" s="13"/>
      <c r="CH26" s="13">
        <f>+'Results - Loop 4'!BL23*($H$3*3.785-$H$5/1000*7+$H$4/1000*$A26*60)/($H$3*3.785-$H$5/1000*7)</f>
        <v>3.7852808516598957</v>
      </c>
      <c r="CJ26" s="13" t="e">
        <f>+'Results - Loop 4'!#REF!*($H$3*3.785-$H$5/1000*7+$H$4/1000*$A26*60)/($H$3*3.785-$H$5/1000*7)</f>
        <v>#REF!</v>
      </c>
      <c r="CK26" s="13" t="e">
        <f>+'Results - Loop 4'!#REF!*($H$3*3.785-$H$5/1000*7+$H$4/1000*$A26*60)/($H$3*3.785-$H$5/1000*7)</f>
        <v>#REF!</v>
      </c>
      <c r="CL26" s="13"/>
      <c r="CM26" s="13">
        <f>+'Results - Loop 4'!BO23*($H$3*3.785-$H$5/1000*7+$H$4/1000*$A26*60)/($H$3*3.785-$H$5/1000*7)</f>
        <v>2.0939851519820705</v>
      </c>
      <c r="CO26" s="13" t="e">
        <f>+'Results - Loop 4'!#REF!*($H$3*3.785-$H$5/1000*7+$H$4/1000*$A26*60)/($H$3*3.785-$H$5/1000*7)</f>
        <v>#REF!</v>
      </c>
      <c r="CP26" s="13" t="e">
        <f>+'Results - Loop 4'!#REF!*($H$3*3.785-$H$5/1000*7+$H$4/1000*$A26*60)/($H$3*3.785-$H$5/1000*7)</f>
        <v>#REF!</v>
      </c>
      <c r="CQ26" s="13"/>
    </row>
    <row r="27" spans="1:95" s="26" customFormat="1" ht="12.75">
      <c r="A27" s="6">
        <v>6</v>
      </c>
      <c r="B27" s="7" t="s">
        <v>6</v>
      </c>
      <c r="C27" s="33">
        <f>+'Results - Loop 4'!C24*($H$3*3.785-$H$5/1000*8+$H$4/1000*$A27*60)/($H$3*3.785-$H$5/1000*8)</f>
        <v>0</v>
      </c>
      <c r="D27" s="33"/>
      <c r="E27" s="33">
        <f>+'Results - Loop 4'!F24*($H$3*3.785-$H$5/1000*8+$H$4/1000*$A27*60)/($H$3*3.785-$H$5/1000*8)</f>
        <v>0</v>
      </c>
      <c r="F27" s="33"/>
      <c r="G27" s="19">
        <f>+'Results - Loop 4'!I24</f>
        <v>0</v>
      </c>
      <c r="H27" s="19"/>
      <c r="I27" s="2">
        <f>+'Results - Loop 4'!U24*($H$3*3.785-$H$5/1000*8+$H$4/1000*$A27*60)/($H$3*3.785-$H$5/1000*8)</f>
        <v>0</v>
      </c>
      <c r="J27" s="2"/>
      <c r="K27" s="19" t="e">
        <f>+'Results - Loop 4'!#REF!</f>
        <v>#REF!</v>
      </c>
      <c r="L27" s="19"/>
      <c r="M27" s="19" t="e">
        <f>+'Results - Loop 4'!#REF!</f>
        <v>#REF!</v>
      </c>
      <c r="N27" s="19"/>
      <c r="O27" s="3" t="e">
        <f>+'Results - Loop 4'!#REF!*($H$3*3.785-$H$5/1000*8+$H$4/1000*$A27*60)/($H$3*3.785-$H$5/1000*8)</f>
        <v>#REF!</v>
      </c>
      <c r="P27" s="38"/>
      <c r="Q27" s="39" t="e">
        <f>+'Results - Loop 4'!#REF!*($H$3*3.785-$H$5/1000*8+$H$4/1000*$A27*60)/($H$3*3.785-$H$5/1000*8)</f>
        <v>#REF!</v>
      </c>
      <c r="R27" s="39" t="e">
        <f>+'Results - Loop 4'!#REF!*($H$3*3.785-$H$5/1000*8+$H$4/1000*$A27*60)/($H$3*3.785-$H$5/1000*8)</f>
        <v>#REF!</v>
      </c>
      <c r="S27" s="38">
        <f>+'Results - Loop 4'!Y24</f>
        <v>0</v>
      </c>
      <c r="T27" s="13">
        <f>+'Results - Loop 4'!Z24*($H$3*3.785-$H$5/1000*8+$H$4/1000*$A27*60)/($H$3*3.785-$H$5/1000*8)</f>
        <v>0</v>
      </c>
      <c r="U27" s="25"/>
      <c r="V27" s="13" t="e">
        <f>+'Results - Loop 4'!#REF!*($H$3*3.785-$H$5/1000*8+$H$4/1000*$A27*60)/($H$3*3.785-$H$5/1000*8)</f>
        <v>#REF!</v>
      </c>
      <c r="W27" s="13" t="e">
        <f>+'Results - Loop 4'!#REF!*($H$3*3.785-$H$5/1000*8+$H$4/1000*$A27*60)/($H$3*3.785-$H$5/1000*8)</f>
        <v>#REF!</v>
      </c>
      <c r="X27" s="13">
        <f>+'Results - Loop 4'!AB24</f>
        <v>0</v>
      </c>
      <c r="Y27" s="25"/>
      <c r="Z27" s="13">
        <f>+'Results - Loop 4'!AC24*($H$3*3.785-$H$5/1000*8+$H$4/1000*$A27*60)/($H$3*3.785-$H$5/1000*8)</f>
        <v>0</v>
      </c>
      <c r="AA27" s="25"/>
      <c r="AB27" s="13" t="e">
        <f>+'Results - Loop 4'!#REF!*($H$3*3.785-$H$5/1000*8+$H$4/1000*$A27*60)/($H$3*3.785-$H$5/1000*8)</f>
        <v>#REF!</v>
      </c>
      <c r="AC27" s="13" t="e">
        <f>+'Results - Loop 4'!#REF!*($H$3*3.785-$H$5/1000*8+$H$4/1000*$A27*60)/($H$3*3.785-$H$5/1000*8)</f>
        <v>#REF!</v>
      </c>
      <c r="AD27" s="13">
        <f>+'Results - Loop 4'!AE24</f>
        <v>0</v>
      </c>
      <c r="AE27" s="25"/>
      <c r="AF27" s="13" t="e">
        <f>+'Results - Loop 4'!#REF!*($H$3*3.785-$H$5/1000*8+$H$4/1000*$A27*60)/($H$3*3.785-$H$5/1000*8)</f>
        <v>#REF!</v>
      </c>
      <c r="AG27" s="25"/>
      <c r="AH27" s="13" t="e">
        <f>+'Results - Loop 4'!#REF!*($H$3*3.785-$H$5/1000*8+$H$4/1000*$A27*60)/($H$3*3.785-$H$5/1000*8)</f>
        <v>#REF!</v>
      </c>
      <c r="AI27" s="13" t="e">
        <f>+'Results - Loop 4'!#REF!*($H$3*3.785-$H$5/1000*8+$H$4/1000*$A27*60)/($H$3*3.785-$H$5/1000*8)</f>
        <v>#REF!</v>
      </c>
      <c r="AJ27" s="13">
        <f>+'Results - Loop 4'!AH24</f>
        <v>0</v>
      </c>
      <c r="AK27" s="25"/>
      <c r="AL27" s="35">
        <f>+'Results - Loop 4'!AI24</f>
        <v>0</v>
      </c>
      <c r="AM27" s="25"/>
      <c r="AN27" s="13" t="e">
        <f>+'Results - Loop 4'!#REF!</f>
        <v>#REF!</v>
      </c>
      <c r="AO27" s="13" t="e">
        <f>+'Results - Loop 4'!#REF!</f>
        <v>#REF!</v>
      </c>
      <c r="AP27" s="13" t="e">
        <f>+'Results - Loop 4'!#REF!</f>
        <v>#REF!</v>
      </c>
      <c r="AQ27" s="25"/>
      <c r="AR27" s="35">
        <f>+'Results - Loop 4'!AL24</f>
        <v>0</v>
      </c>
      <c r="AS27" s="25"/>
      <c r="AT27" s="13" t="e">
        <f>+'Results - Loop 4'!#REF!</f>
        <v>#REF!</v>
      </c>
      <c r="AU27" s="13" t="e">
        <f>+'Results - Loop 4'!#REF!</f>
        <v>#REF!</v>
      </c>
      <c r="AV27" s="13">
        <f>+'Results - Loop 4'!AN24</f>
        <v>0</v>
      </c>
      <c r="AW27" s="25"/>
      <c r="AX27" s="23" t="e">
        <f t="shared" si="1"/>
        <v>#REF!</v>
      </c>
      <c r="AY27" s="13">
        <f>+'Results - Loop 4'!AQ24*($H$3*3.785-$H$5/1000*8+$H$4/1000*$A27*60)/($H$3*3.785-$H$5/1000*8)</f>
        <v>0</v>
      </c>
      <c r="BA27" s="13" t="e">
        <f>+'Results - Loop 4'!#REF!*($H$3*3.785-$H$5/1000*8+$H$4/1000*$A27*60)/($H$3*3.785-$H$5/1000*8)</f>
        <v>#REF!</v>
      </c>
      <c r="BB27" s="13" t="e">
        <f>+'Results - Loop 4'!#REF!*($H$3*3.785-$H$5/1000*8+$H$4/1000*$A27*60)/($H$3*3.785-$H$5/1000*8)</f>
        <v>#REF!</v>
      </c>
      <c r="BC27" s="13">
        <f>+'Results - Loop 4'!AS24*($H$3*3.785-$H$5/1000*8+$H$4/1000*$A27*60)/($H$3*3.785-$H$5/1000*8)</f>
        <v>0</v>
      </c>
      <c r="BD27" s="13">
        <f>+'Results - Loop 4'!AT24*($H$3*3.785-$H$5/1000*8+$H$4/1000*$A27*60)/($H$3*3.785-$H$5/1000*8)</f>
        <v>0</v>
      </c>
      <c r="BF27" s="13" t="e">
        <f>+'Results - Loop 4'!#REF!*($H$3*3.785-$H$5/1000*8+$H$4/1000*$A27*60)/($H$3*3.785-$H$5/1000*8)</f>
        <v>#REF!</v>
      </c>
      <c r="BG27" s="13" t="e">
        <f>+'Results - Loop 4'!#REF!*($H$3*3.785-$H$5/1000*8+$H$4/1000*$A27*60)/($H$3*3.785-$H$5/1000*8)</f>
        <v>#REF!</v>
      </c>
      <c r="BH27" s="13">
        <f>+'Results - Loop 4'!AV24*($H$3*3.785-$H$5/1000*8+$H$4/1000*$A27*60)/($H$3*3.785-$H$5/1000*8)</f>
        <v>0</v>
      </c>
      <c r="BI27" s="13" t="e">
        <f>+'Results - Loop 4'!#REF!*($H$3*3.785-$H$5/1000*8+$H$4/1000*$A27*60)/($H$3*3.785-$H$5/1000*8)</f>
        <v>#REF!</v>
      </c>
      <c r="BK27" s="13" t="e">
        <f>+'Results - Loop 4'!#REF!*($H$3*3.785-$H$5/1000*8+$H$4/1000*$A27*60)/($H$3*3.785-$H$5/1000*8)</f>
        <v>#REF!</v>
      </c>
      <c r="BL27" s="13" t="e">
        <f>+'Results - Loop 4'!#REF!*($H$3*3.785-$H$5/1000*8+$H$4/1000*$A27*60)/($H$3*3.785-$H$5/1000*8)</f>
        <v>#REF!</v>
      </c>
      <c r="BM27" s="13">
        <f>+'Results - Loop 4'!BB24*($H$3*3.785-$H$5/1000*8+$H$4/1000*$A27*60)/($H$3*3.785-$H$5/1000*8)</f>
        <v>0</v>
      </c>
      <c r="BN27" s="13" t="e">
        <f>+'Results - Loop 4'!#REF!*($H$3*3.785-$H$5/1000*8+$H$4/1000*$A27*60)/($H$3*3.785-$H$5/1000*8)</f>
        <v>#REF!</v>
      </c>
      <c r="BP27" s="13" t="e">
        <f>+'Results - Loop 4'!#REF!*($H$3*3.785-$H$5/1000*8+$H$4/1000*$A27*60)/($H$3*3.785-$H$5/1000*8)</f>
        <v>#REF!</v>
      </c>
      <c r="BQ27" s="13" t="e">
        <f>+'Results - Loop 4'!#REF!*($H$3*3.785-$H$5/1000*8+$H$4/1000*$A27*60)/($H$3*3.785-$H$5/1000*8)</f>
        <v>#REF!</v>
      </c>
      <c r="BR27" s="13" t="e">
        <f>+'Results - Loop 4'!#REF!*($H$3*3.785-$H$5/1000*8+$H$4/1000*$A27*60)/($H$3*3.785-$H$5/1000*8)</f>
        <v>#REF!</v>
      </c>
      <c r="BS27" s="13">
        <f>+'Results - Loop 4'!BC24*($H$3*3.785-$H$5/1000*8+$H$4/1000*$A27*60)/($H$3*3.785-$H$5/1000*8)</f>
        <v>0</v>
      </c>
      <c r="BU27" s="13" t="e">
        <f>+'Results - Loop 4'!#REF!*($H$3*3.785-$H$5/1000*8+$H$4/1000*$A27*60)/($H$3*3.785-$H$5/1000*8)</f>
        <v>#REF!</v>
      </c>
      <c r="BV27" s="13" t="e">
        <f>+'Results - Loop 4'!#REF!*($H$3*3.785-$H$5/1000*8+$H$4/1000*$A27*60)/($H$3*3.785-$H$5/1000*8)</f>
        <v>#REF!</v>
      </c>
      <c r="BW27" s="13">
        <f>+'Results - Loop 4'!BE24*($H$3*3.785-$H$5/1000*8+$H$4/1000*$A27*60)/($H$3*3.785-$H$5/1000*8)</f>
        <v>0</v>
      </c>
      <c r="BX27" s="13" t="e">
        <f>+'Results - Loop 4'!#REF!*($H$3*3.785-$H$5/1000*8+$H$4/1000*$A27*60)/($H$3*3.785-$H$5/1000*8)</f>
        <v>#REF!</v>
      </c>
      <c r="BZ27" s="13" t="e">
        <f>+'Results - Loop 4'!#REF!*($H$3*3.785-$H$5/1000*8+$H$4/1000*$A27*60)/($H$3*3.785-$H$5/1000*8)</f>
        <v>#REF!</v>
      </c>
      <c r="CA27" s="13" t="e">
        <f>+'Results - Loop 4'!#REF!*($H$3*3.785-$H$5/1000*8+$H$4/1000*$A27*60)/($H$3*3.785-$H$5/1000*8)</f>
        <v>#REF!</v>
      </c>
      <c r="CB27" s="13">
        <f>+'Results - Loop 4'!BH24*($H$3*3.785-$H$5/1000*8+$H$4/1000*$A27*60)/($H$3*3.785-$H$5/1000*8)</f>
        <v>0</v>
      </c>
      <c r="CC27" s="13">
        <f>+'Results - Loop 4'!BI24*($H$3*3.785-$H$5/1000*8+$H$4/1000*$A27*60)/($H$3*3.785-$H$5/1000*8)</f>
        <v>0</v>
      </c>
      <c r="CE27" s="13" t="e">
        <f>+'Results - Loop 4'!#REF!*($H$3*3.785-$H$5/1000*8+$H$4/1000*$A27*60)/($H$3*3.785-$H$5/1000*8)</f>
        <v>#REF!</v>
      </c>
      <c r="CF27" s="13" t="e">
        <f>+'Results - Loop 4'!#REF!*($H$3*3.785-$H$5/1000*8+$H$4/1000*$A27*60)/($H$3*3.785-$H$5/1000*8)</f>
        <v>#REF!</v>
      </c>
      <c r="CG27" s="13" t="e">
        <f>+'Results - Loop 4'!#REF!*($H$3*3.785-$H$5/1000*8+$H$4/1000*$A27*60)/($H$3*3.785-$H$5/1000*8)</f>
        <v>#REF!</v>
      </c>
      <c r="CH27" s="13">
        <f>+'Results - Loop 4'!BL24*($H$3*3.785-$H$5/1000*8+$H$4/1000*$A27*60)/($H$3*3.785-$H$5/1000*8)</f>
        <v>0</v>
      </c>
      <c r="CJ27" s="13" t="e">
        <f>+'Results - Loop 4'!#REF!*($H$3*3.785-$H$5/1000*8+$H$4/1000*$A27*60)/($H$3*3.785-$H$5/1000*8)</f>
        <v>#REF!</v>
      </c>
      <c r="CK27" s="13" t="e">
        <f>+'Results - Loop 4'!#REF!*($H$3*3.785-$H$5/1000*8+$H$4/1000*$A27*60)/($H$3*3.785-$H$5/1000*8)</f>
        <v>#REF!</v>
      </c>
      <c r="CL27" s="13">
        <f>+'Results - Loop 4'!BN24*($H$3*3.785-$H$5/1000*8+$H$4/1000*$A27*60)/($H$3*3.785-$H$5/1000*8)</f>
        <v>0</v>
      </c>
      <c r="CM27" s="13">
        <f>+'Results - Loop 4'!BO24*($H$3*3.785-$H$5/1000*8+$H$4/1000*$A27*60)/($H$3*3.785-$H$5/1000*8)</f>
        <v>0</v>
      </c>
      <c r="CO27" s="13" t="e">
        <f>+'Results - Loop 4'!#REF!*($H$3*3.785-$H$5/1000*8+$H$4/1000*$A27*60)/($H$3*3.785-$H$5/1000*8)</f>
        <v>#REF!</v>
      </c>
      <c r="CP27" s="13" t="e">
        <f>+'Results - Loop 4'!#REF!*($H$3*3.785-$H$5/1000*8+$H$4/1000*$A27*60)/($H$3*3.785-$H$5/1000*8)</f>
        <v>#REF!</v>
      </c>
      <c r="CQ27" s="13">
        <f>+'Results - Loop 4'!BQ24*($H$3*3.785-$H$5/1000*8+$H$4/1000*$A27*60)/($H$3*3.785-$H$5/1000*8)</f>
        <v>0</v>
      </c>
    </row>
    <row r="28" spans="1:95" ht="12.75">
      <c r="A28" s="6">
        <v>7</v>
      </c>
      <c r="B28" s="7" t="s">
        <v>6</v>
      </c>
      <c r="C28" s="33">
        <f>+'Results - Loop 4'!C25*($H$3*3.785-$H$5/1000*9+$H$4/1000*$A28*60)/($H$3*3.785-$H$5/1000*9)</f>
        <v>0</v>
      </c>
      <c r="D28" s="33"/>
      <c r="E28" s="33">
        <f>+'Results - Loop 4'!F25*($H$3*3.785-$H$5/1000*9+$H$4/1000*$A28*60)/($H$3*3.785-$H$5/1000*9)</f>
        <v>0</v>
      </c>
      <c r="F28" s="33"/>
      <c r="G28" s="19">
        <f>+'Results - Loop 4'!I25</f>
        <v>0</v>
      </c>
      <c r="H28" s="19"/>
      <c r="I28" s="2">
        <f>+'Results - Loop 4'!U25*($H$3*3.785-$H$5/1000*9+$H$4/1000*$A28*60)/($H$3*3.785-$H$5/1000*9)</f>
        <v>0</v>
      </c>
      <c r="J28" s="2"/>
      <c r="K28" s="19" t="e">
        <f>+'Results - Loop 4'!#REF!</f>
        <v>#REF!</v>
      </c>
      <c r="L28" s="19"/>
      <c r="M28" s="19" t="e">
        <f>+'Results - Loop 4'!#REF!</f>
        <v>#REF!</v>
      </c>
      <c r="N28" s="19"/>
      <c r="O28" s="3" t="e">
        <f>+'Results - Loop 4'!#REF!*($H$3*3.785-$H$5/1000*9+$H$4/1000*$A28*60)/($H$3*3.785-$H$5/1000*9)</f>
        <v>#REF!</v>
      </c>
      <c r="P28" s="3"/>
      <c r="Q28" s="3" t="e">
        <f>+'Results - Loop 4'!#REF!*($H$3*3.785-$H$5/1000*9+$H$4/1000*$A28*60)/($H$3*3.785-$H$5/1000*9)</f>
        <v>#REF!</v>
      </c>
      <c r="R28" s="3" t="e">
        <f>+'Results - Loop 4'!#REF!*($H$3*3.785-$H$5/1000*9+$H$4/1000*$A28*60)/($H$3*3.785-$H$5/1000*9)</f>
        <v>#REF!</v>
      </c>
      <c r="S28" s="3"/>
      <c r="T28" s="13">
        <f>+'Results - Loop 4'!Z25*($H$3*3.785-$H$5/1000*9+$H$4/1000*$A28*60)/($H$3*3.785-$H$5/1000*9)</f>
        <v>0</v>
      </c>
      <c r="U28" s="23"/>
      <c r="V28" s="13" t="e">
        <f>+'Results - Loop 4'!#REF!*($H$3*3.785-$H$5/1000*9+$H$4/1000*$A28*60)/($H$3*3.785-$H$5/1000*9)</f>
        <v>#REF!</v>
      </c>
      <c r="W28" s="13" t="e">
        <f>+'Results - Loop 4'!#REF!*($H$3*3.785-$H$5/1000*9+$H$4/1000*$A28*60)/($H$3*3.785-$H$5/1000*9)</f>
        <v>#REF!</v>
      </c>
      <c r="X28" s="23"/>
      <c r="Y28" s="23"/>
      <c r="Z28" s="13">
        <f>+'Results - Loop 4'!AC25*($H$3*3.785-$H$5/1000*9+$H$4/1000*$A28*60)/($H$3*3.785-$H$5/1000*9)</f>
        <v>0</v>
      </c>
      <c r="AA28" s="23"/>
      <c r="AB28" s="13" t="e">
        <f>+'Results - Loop 4'!#REF!*($H$3*3.785-$H$5/1000*9+$H$4/1000*$A28*60)/($H$3*3.785-$H$5/1000*9)</f>
        <v>#REF!</v>
      </c>
      <c r="AC28" s="13" t="e">
        <f>+'Results - Loop 4'!#REF!*($H$3*3.785-$H$5/1000*9+$H$4/1000*$A28*60)/($H$3*3.785-$H$5/1000*9)</f>
        <v>#REF!</v>
      </c>
      <c r="AD28" s="23"/>
      <c r="AE28" s="23"/>
      <c r="AF28" s="13" t="e">
        <f>+'Results - Loop 4'!#REF!*($H$3*3.785-$H$5/1000*9+$H$4/1000*$A28*60)/($H$3*3.785-$H$5/1000*9)</f>
        <v>#REF!</v>
      </c>
      <c r="AG28" s="23"/>
      <c r="AH28" s="13" t="e">
        <f>+'Results - Loop 4'!#REF!*($H$3*3.785-$H$5/1000*9+$H$4/1000*$A28*60)/($H$3*3.785-$H$5/1000*9)</f>
        <v>#REF!</v>
      </c>
      <c r="AI28" s="13" t="e">
        <f>+'Results - Loop 4'!#REF!*($H$3*3.785-$H$5/1000*9+$H$4/1000*$A28*60)/($H$3*3.785-$H$5/1000*9)</f>
        <v>#REF!</v>
      </c>
      <c r="AJ28" s="23"/>
      <c r="AK28" s="23"/>
      <c r="AL28" s="35">
        <f>+'Results - Loop 4'!AI25</f>
        <v>0</v>
      </c>
      <c r="AM28" s="23"/>
      <c r="AN28" s="13" t="e">
        <f>+'Results - Loop 4'!#REF!</f>
        <v>#REF!</v>
      </c>
      <c r="AO28" s="13" t="e">
        <f>+'Results - Loop 4'!#REF!</f>
        <v>#REF!</v>
      </c>
      <c r="AP28" s="23"/>
      <c r="AQ28" s="23"/>
      <c r="AR28" s="35">
        <f>+'Results - Loop 4'!AL25</f>
        <v>0</v>
      </c>
      <c r="AS28" s="23"/>
      <c r="AT28" s="13" t="e">
        <f>+'Results - Loop 4'!#REF!</f>
        <v>#REF!</v>
      </c>
      <c r="AU28" s="13" t="e">
        <f>+'Results - Loop 4'!#REF!</f>
        <v>#REF!</v>
      </c>
      <c r="AV28" s="23"/>
      <c r="AW28" s="23"/>
      <c r="AX28" s="23" t="e">
        <f t="shared" si="1"/>
        <v>#REF!</v>
      </c>
      <c r="AY28" s="13">
        <f>+'Results - Loop 4'!AQ25*($H$3*3.785-$H$5/1000*9+$H$4/1000*$A28*60)/($H$3*3.785-$H$5/1000*9)</f>
        <v>0</v>
      </c>
      <c r="BA28" s="13" t="e">
        <f>+'Results - Loop 4'!#REF!*($H$3*3.785-$H$5/1000*9+$H$4/1000*$A28*60)/($H$3*3.785-$H$5/1000*9)</f>
        <v>#REF!</v>
      </c>
      <c r="BB28" s="13" t="e">
        <f>+'Results - Loop 4'!#REF!*($H$3*3.785-$H$5/1000*9+$H$4/1000*$A28*60)/($H$3*3.785-$H$5/1000*9)</f>
        <v>#REF!</v>
      </c>
      <c r="BC28" s="13"/>
      <c r="BD28" s="13">
        <f>+'Results - Loop 4'!AT25*($H$3*3.785-$H$5/1000*9+$H$4/1000*$A28*60)/($H$3*3.785-$H$5/1000*9)</f>
        <v>0</v>
      </c>
      <c r="BF28" s="13" t="e">
        <f>+'Results - Loop 4'!#REF!*($H$3*3.785-$H$5/1000*9+$H$4/1000*$A28*60)/($H$3*3.785-$H$5/1000*9)</f>
        <v>#REF!</v>
      </c>
      <c r="BG28" s="13" t="e">
        <f>+'Results - Loop 4'!#REF!*($H$3*3.785-$H$5/1000*9+$H$4/1000*$A28*60)/($H$3*3.785-$H$5/1000*9)</f>
        <v>#REF!</v>
      </c>
      <c r="BH28" s="13"/>
      <c r="BI28" s="13" t="e">
        <f>+'Results - Loop 4'!#REF!*($H$3*3.785-$H$5/1000*9+$H$4/1000*$A28*60)/($H$3*3.785-$H$5/1000*9)</f>
        <v>#REF!</v>
      </c>
      <c r="BK28" s="13" t="e">
        <f>+'Results - Loop 4'!#REF!*($H$3*3.785-$H$5/1000*9+$H$4/1000*$A28*60)/($H$3*3.785-$H$5/1000*9)</f>
        <v>#REF!</v>
      </c>
      <c r="BL28" s="13" t="e">
        <f>+'Results - Loop 4'!#REF!*($H$3*3.785-$H$5/1000*9+$H$4/1000*$A28*60)/($H$3*3.785-$H$5/1000*9)</f>
        <v>#REF!</v>
      </c>
      <c r="BM28" s="13"/>
      <c r="BN28" s="13" t="e">
        <f>+'Results - Loop 4'!#REF!*($H$3*3.785-$H$5/1000*9+$H$4/1000*$A28*60)/($H$3*3.785-$H$5/1000*9)</f>
        <v>#REF!</v>
      </c>
      <c r="BP28" s="13" t="e">
        <f>+'Results - Loop 4'!#REF!*($H$3*3.785-$H$5/1000*9+$H$4/1000*$A28*60)/($H$3*3.785-$H$5/1000*9)</f>
        <v>#REF!</v>
      </c>
      <c r="BQ28" s="13" t="e">
        <f>+'Results - Loop 4'!#REF!*($H$3*3.785-$H$5/1000*9+$H$4/1000*$A28*60)/($H$3*3.785-$H$5/1000*9)</f>
        <v>#REF!</v>
      </c>
      <c r="BR28" s="13"/>
      <c r="BS28" s="13">
        <f>+'Results - Loop 4'!BC25*($H$3*3.785-$H$5/1000*9+$H$4/1000*$A28*60)/($H$3*3.785-$H$5/1000*9)</f>
        <v>0</v>
      </c>
      <c r="BU28" s="13" t="e">
        <f>+'Results - Loop 4'!#REF!*($H$3*3.785-$H$5/1000*9+$H$4/1000*$A28*60)/($H$3*3.785-$H$5/1000*9)</f>
        <v>#REF!</v>
      </c>
      <c r="BV28" s="13" t="e">
        <f>+'Results - Loop 4'!#REF!*($H$3*3.785-$H$5/1000*9+$H$4/1000*$A28*60)/($H$3*3.785-$H$5/1000*9)</f>
        <v>#REF!</v>
      </c>
      <c r="BW28" s="13"/>
      <c r="BX28" s="13" t="e">
        <f>+'Results - Loop 4'!#REF!*($H$3*3.785-$H$5/1000*9+$H$4/1000*$A28*60)/($H$3*3.785-$H$5/1000*9)</f>
        <v>#REF!</v>
      </c>
      <c r="BZ28" s="13" t="e">
        <f>+'Results - Loop 4'!#REF!*($H$3*3.785-$H$5/1000*9+$H$4/1000*$A28*60)/($H$3*3.785-$H$5/1000*9)</f>
        <v>#REF!</v>
      </c>
      <c r="CA28" s="13" t="e">
        <f>+'Results - Loop 4'!#REF!*($H$3*3.785-$H$5/1000*9+$H$4/1000*$A28*60)/($H$3*3.785-$H$5/1000*9)</f>
        <v>#REF!</v>
      </c>
      <c r="CB28" s="13"/>
      <c r="CC28" s="13">
        <f>+'Results - Loop 4'!BI25*($H$3*3.785-$H$5/1000*9+$H$4/1000*$A28*60)/($H$3*3.785-$H$5/1000*9)</f>
        <v>0</v>
      </c>
      <c r="CE28" s="13" t="e">
        <f>+'Results - Loop 4'!#REF!*($H$3*3.785-$H$5/1000*9+$H$4/1000*$A28*60)/($H$3*3.785-$H$5/1000*9)</f>
        <v>#REF!</v>
      </c>
      <c r="CF28" s="13" t="e">
        <f>+'Results - Loop 4'!#REF!*($H$3*3.785-$H$5/1000*9+$H$4/1000*$A28*60)/($H$3*3.785-$H$5/1000*9)</f>
        <v>#REF!</v>
      </c>
      <c r="CG28" s="13"/>
      <c r="CH28" s="13">
        <f>+'Results - Loop 4'!BL25*($H$3*3.785-$H$5/1000*9+$H$4/1000*$A28*60)/($H$3*3.785-$H$5/1000*9)</f>
        <v>0</v>
      </c>
      <c r="CJ28" s="13" t="e">
        <f>+'Results - Loop 4'!#REF!*($H$3*3.785-$H$5/1000*9+$H$4/1000*$A28*60)/($H$3*3.785-$H$5/1000*9)</f>
        <v>#REF!</v>
      </c>
      <c r="CK28" s="13" t="e">
        <f>+'Results - Loop 4'!#REF!*($H$3*3.785-$H$5/1000*9+$H$4/1000*$A28*60)/($H$3*3.785-$H$5/1000*9)</f>
        <v>#REF!</v>
      </c>
      <c r="CL28" s="13"/>
      <c r="CM28" s="13">
        <f>+'Results - Loop 4'!BO25*($H$3*3.785-$H$5/1000*9+$H$4/1000*$A28*60)/($H$3*3.785-$H$5/1000*9)</f>
        <v>0</v>
      </c>
      <c r="CO28" s="13" t="e">
        <f>+'Results - Loop 4'!#REF!*($H$3*3.785-$H$5/1000*9+$H$4/1000*$A28*60)/($H$3*3.785-$H$5/1000*9)</f>
        <v>#REF!</v>
      </c>
      <c r="CP28" s="13" t="e">
        <f>+'Results - Loop 4'!#REF!*($H$3*3.785-$H$5/1000*9+$H$4/1000*$A28*60)/($H$3*3.785-$H$5/1000*9)</f>
        <v>#REF!</v>
      </c>
      <c r="CQ28" s="13"/>
    </row>
    <row r="29" spans="1:95" ht="12.75">
      <c r="A29" s="6">
        <v>8</v>
      </c>
      <c r="B29" s="7" t="s">
        <v>6</v>
      </c>
      <c r="C29" s="33">
        <f>+'Results - Loop 4'!C26*($H$3*3.785-$H$5/1000*10+$H$4/1000*$A29*60)/($H$3*3.785-$H$5/1000*10)</f>
        <v>0.0202158364364505</v>
      </c>
      <c r="D29" s="33"/>
      <c r="E29" s="33">
        <f>+'Results - Loop 4'!F26*($H$3*3.785-$H$5/1000*10+$H$4/1000*$A29*60)/($H$3*3.785-$H$5/1000*10)</f>
        <v>0.060647509309351505</v>
      </c>
      <c r="F29" s="33"/>
      <c r="G29" s="19">
        <f>+'Results - Loop 4'!I26</f>
        <v>8.71</v>
      </c>
      <c r="H29" s="19"/>
      <c r="I29" s="2">
        <f>+'Results - Loop 4'!U26*($H$3*3.785-$H$5/1000*10+$H$4/1000*$A29*60)/($H$3*3.785-$H$5/1000*10)</f>
        <v>0.6165830113117402</v>
      </c>
      <c r="J29" s="2"/>
      <c r="K29" s="19" t="e">
        <f>+'Results - Loop 4'!#REF!</f>
        <v>#REF!</v>
      </c>
      <c r="L29" s="19"/>
      <c r="M29" s="19" t="e">
        <f>+'Results - Loop 4'!#REF!</f>
        <v>#REF!</v>
      </c>
      <c r="N29" s="19"/>
      <c r="O29" s="3" t="e">
        <f>+'Results - Loop 4'!#REF!*($H$3*3.785-$H$5/1000*10+$H$4/1000*$A29*60)/($H$3*3.785-$H$5/1000*10)</f>
        <v>#REF!</v>
      </c>
      <c r="P29" s="40"/>
      <c r="Q29" s="41" t="e">
        <f>+'Results - Loop 4'!#REF!*($H$3*3.785-$H$5/1000*10+$H$4/1000*$A29*60)/($H$3*3.785-$H$5/1000*10)</f>
        <v>#REF!</v>
      </c>
      <c r="R29" s="41" t="e">
        <f>+'Results - Loop 4'!#REF!*($H$3*3.785-$H$5/1000*10+$H$4/1000*$A29*60)/($H$3*3.785-$H$5/1000*10)</f>
        <v>#REF!</v>
      </c>
      <c r="S29" s="40"/>
      <c r="T29" s="13">
        <f>+'Results - Loop 4'!Z26*($H$3*3.785-$H$5/1000*10+$H$4/1000*$A29*60)/($H$3*3.785-$H$5/1000*10)</f>
        <v>35.91343342935431</v>
      </c>
      <c r="U29" s="23"/>
      <c r="V29" s="13" t="e">
        <f>+'Results - Loop 4'!#REF!*($H$3*3.785-$H$5/1000*10+$H$4/1000*$A29*60)/($H$3*3.785-$H$5/1000*10)</f>
        <v>#REF!</v>
      </c>
      <c r="W29" s="13" t="e">
        <f>+'Results - Loop 4'!#REF!*($H$3*3.785-$H$5/1000*10+$H$4/1000*$A29*60)/($H$3*3.785-$H$5/1000*10)</f>
        <v>#REF!</v>
      </c>
      <c r="X29" s="23"/>
      <c r="Y29" s="23"/>
      <c r="Z29" s="13">
        <f>+'Results - Loop 4'!AC26*($H$3*3.785-$H$5/1000*10+$H$4/1000*$A29*60)/($H$3*3.785-$H$5/1000*10)</f>
        <v>0</v>
      </c>
      <c r="AA29" s="23"/>
      <c r="AB29" s="13" t="e">
        <f>+'Results - Loop 4'!#REF!*($H$3*3.785-$H$5/1000*10+$H$4/1000*$A29*60)/($H$3*3.785-$H$5/1000*10)</f>
        <v>#REF!</v>
      </c>
      <c r="AC29" s="13" t="e">
        <f>+'Results - Loop 4'!#REF!*($H$3*3.785-$H$5/1000*10+$H$4/1000*$A29*60)/($H$3*3.785-$H$5/1000*10)</f>
        <v>#REF!</v>
      </c>
      <c r="AD29" s="23"/>
      <c r="AE29" s="23"/>
      <c r="AF29" s="13" t="e">
        <f>+'Results - Loop 4'!#REF!*($H$3*3.785-$H$5/1000*10+$H$4/1000*$A29*60)/($H$3*3.785-$H$5/1000*10)</f>
        <v>#REF!</v>
      </c>
      <c r="AG29" s="23"/>
      <c r="AH29" s="13" t="e">
        <f>+'Results - Loop 4'!#REF!*($H$3*3.785-$H$5/1000*10+$H$4/1000*$A29*60)/($H$3*3.785-$H$5/1000*10)</f>
        <v>#REF!</v>
      </c>
      <c r="AI29" s="13" t="e">
        <f>+'Results - Loop 4'!#REF!*($H$3*3.785-$H$5/1000*10+$H$4/1000*$A29*60)/($H$3*3.785-$H$5/1000*10)</f>
        <v>#REF!</v>
      </c>
      <c r="AJ29" s="23"/>
      <c r="AK29" s="23"/>
      <c r="AL29" s="35">
        <f>+'Results - Loop 4'!AI26</f>
        <v>0</v>
      </c>
      <c r="AM29" s="23"/>
      <c r="AN29" s="13" t="e">
        <f>+'Results - Loop 4'!#REF!</f>
        <v>#REF!</v>
      </c>
      <c r="AO29" s="13" t="e">
        <f>+'Results - Loop 4'!#REF!</f>
        <v>#REF!</v>
      </c>
      <c r="AP29" s="23"/>
      <c r="AQ29" s="23"/>
      <c r="AR29" s="35">
        <f>+'Results - Loop 4'!AL26</f>
        <v>0</v>
      </c>
      <c r="AS29" s="23"/>
      <c r="AT29" s="13" t="e">
        <f>+'Results - Loop 4'!#REF!</f>
        <v>#REF!</v>
      </c>
      <c r="AU29" s="13" t="e">
        <f>+'Results - Loop 4'!#REF!</f>
        <v>#REF!</v>
      </c>
      <c r="AV29" s="23"/>
      <c r="AW29" s="23"/>
      <c r="AX29" s="23" t="e">
        <f t="shared" si="1"/>
        <v>#REF!</v>
      </c>
      <c r="AY29" s="13">
        <f>+'Results - Loop 4'!AQ26*($H$3*3.785-$H$5/1000*10+$H$4/1000*$A29*60)/($H$3*3.785-$H$5/1000*10)</f>
        <v>0</v>
      </c>
      <c r="BA29" s="13" t="e">
        <f>+'Results - Loop 4'!#REF!*($H$3*3.785-$H$5/1000*10+$H$4/1000*$A29*60)/($H$3*3.785-$H$5/1000*10)</f>
        <v>#REF!</v>
      </c>
      <c r="BB29" s="13" t="e">
        <f>+'Results - Loop 4'!#REF!*($H$3*3.785-$H$5/1000*10+$H$4/1000*$A29*60)/($H$3*3.785-$H$5/1000*10)</f>
        <v>#REF!</v>
      </c>
      <c r="BC29" s="13"/>
      <c r="BD29" s="13">
        <f>+'Results - Loop 4'!AT26*($H$3*3.785-$H$5/1000*10+$H$4/1000*$A29*60)/($H$3*3.785-$H$5/1000*10)</f>
        <v>15.384251528138831</v>
      </c>
      <c r="BF29" s="13" t="e">
        <f>+'Results - Loop 4'!#REF!*($H$3*3.785-$H$5/1000*10+$H$4/1000*$A29*60)/($H$3*3.785-$H$5/1000*10)</f>
        <v>#REF!</v>
      </c>
      <c r="BG29" s="13" t="e">
        <f>+'Results - Loop 4'!#REF!*($H$3*3.785-$H$5/1000*10+$H$4/1000*$A29*60)/($H$3*3.785-$H$5/1000*10)</f>
        <v>#REF!</v>
      </c>
      <c r="BH29" s="13"/>
      <c r="BI29" s="13">
        <f>+'Results - Loop 4'!AZ23*($H$3*3.785-$H$5/1000*10+$H$4/1000*$A29*60)/($H$3*3.785-$H$5/1000*10)</f>
        <v>30.323754654675753</v>
      </c>
      <c r="BK29" s="13" t="e">
        <f>+'Results - Loop 4'!#REF!*($H$3*3.785-$H$5/1000*10+$H$4/1000*$A29*60)/($H$3*3.785-$H$5/1000*10)</f>
        <v>#REF!</v>
      </c>
      <c r="BL29" s="13" t="e">
        <f>+'Results - Loop 4'!#REF!*($H$3*3.785-$H$5/1000*10+$H$4/1000*$A29*60)/($H$3*3.785-$H$5/1000*10)</f>
        <v>#REF!</v>
      </c>
      <c r="BM29" s="13"/>
      <c r="BN29" s="13" t="e">
        <f>+'Results - Loop 4'!#REF!*($H$3*3.785-$H$5/1000*10+$H$4/1000*$A29*60)/($H$3*3.785-$H$5/1000*10)</f>
        <v>#REF!</v>
      </c>
      <c r="BP29" s="13" t="e">
        <f>+'Results - Loop 4'!#REF!*($H$3*3.785-$H$5/1000*10+$H$4/1000*$A29*60)/($H$3*3.785-$H$5/1000*10)</f>
        <v>#REF!</v>
      </c>
      <c r="BQ29" s="13" t="e">
        <f>+'Results - Loop 4'!#REF!*($H$3*3.785-$H$5/1000*10+$H$4/1000*$A29*60)/($H$3*3.785-$H$5/1000*10)</f>
        <v>#REF!</v>
      </c>
      <c r="BR29" s="13"/>
      <c r="BS29" s="13">
        <f>+'Results - Loop 4'!BC26*($H$3*3.785-$H$5/1000*10+$H$4/1000*$A29*60)/($H$3*3.785-$H$5/1000*10)</f>
        <v>0</v>
      </c>
      <c r="BU29" s="13" t="e">
        <f>+'Results - Loop 4'!#REF!*($H$3*3.785-$H$5/1000*10+$H$4/1000*$A29*60)/($H$3*3.785-$H$5/1000*10)</f>
        <v>#REF!</v>
      </c>
      <c r="BV29" s="13" t="e">
        <f>+'Results - Loop 4'!#REF!*($H$3*3.785-$H$5/1000*10+$H$4/1000*$A29*60)/($H$3*3.785-$H$5/1000*10)</f>
        <v>#REF!</v>
      </c>
      <c r="BW29" s="13"/>
      <c r="BX29" s="13" t="e">
        <f>+'Results - Loop 4'!#REF!*($H$3*3.785-$H$5/1000*10+$H$4/1000*$A29*60)/($H$3*3.785-$H$5/1000*10)</f>
        <v>#REF!</v>
      </c>
      <c r="BZ29" s="13" t="e">
        <f>+'Results - Loop 4'!#REF!*($H$3*3.785-$H$5/1000*10+$H$4/1000*$A29*60)/($H$3*3.785-$H$5/1000*10)</f>
        <v>#REF!</v>
      </c>
      <c r="CA29" s="13" t="e">
        <f>+'Results - Loop 4'!#REF!*($H$3*3.785-$H$5/1000*10+$H$4/1000*$A29*60)/($H$3*3.785-$H$5/1000*10)</f>
        <v>#REF!</v>
      </c>
      <c r="CB29" s="13"/>
      <c r="CC29" s="13">
        <f>+'Results - Loop 4'!BI26*($H$3*3.785-$H$5/1000*10+$H$4/1000*$A29*60)/($H$3*3.785-$H$5/1000*10)</f>
        <v>0</v>
      </c>
      <c r="CE29" s="13" t="e">
        <f>+'Results - Loop 4'!#REF!*($H$3*3.785-$H$5/1000*10+$H$4/1000*$A29*60)/($H$3*3.785-$H$5/1000*10)</f>
        <v>#REF!</v>
      </c>
      <c r="CF29" s="13" t="e">
        <f>+'Results - Loop 4'!#REF!*($H$3*3.785-$H$5/1000*10+$H$4/1000*$A29*60)/($H$3*3.785-$H$5/1000*10)</f>
        <v>#REF!</v>
      </c>
      <c r="CG29" s="13"/>
      <c r="CH29" s="13">
        <f>+'Results - Loop 4'!BL26*($H$3*3.785-$H$5/1000*10+$H$4/1000*$A29*60)/($H$3*3.785-$H$5/1000*10)</f>
        <v>0</v>
      </c>
      <c r="CJ29" s="13" t="e">
        <f>+'Results - Loop 4'!#REF!*($H$3*3.785-$H$5/1000*10+$H$4/1000*$A29*60)/($H$3*3.785-$H$5/1000*10)</f>
        <v>#REF!</v>
      </c>
      <c r="CK29" s="13" t="e">
        <f>+'Results - Loop 4'!#REF!*($H$3*3.785-$H$5/1000*10+$H$4/1000*$A29*60)/($H$3*3.785-$H$5/1000*10)</f>
        <v>#REF!</v>
      </c>
      <c r="CL29" s="13"/>
      <c r="CM29" s="13">
        <f>+'Results - Loop 4'!BO26*($H$3*3.785-$H$5/1000*10+$H$4/1000*$A29*60)/($H$3*3.785-$H$5/1000*10)</f>
        <v>0.161726691491604</v>
      </c>
      <c r="CO29" s="13" t="e">
        <f>+'Results - Loop 4'!#REF!*($H$3*3.785-$H$5/1000*10+$H$4/1000*$A29*60)/($H$3*3.785-$H$5/1000*10)</f>
        <v>#REF!</v>
      </c>
      <c r="CP29" s="13" t="e">
        <f>+'Results - Loop 4'!#REF!*($H$3*3.785-$H$5/1000*10+$H$4/1000*$A29*60)/($H$3*3.785-$H$5/1000*10)</f>
        <v>#REF!</v>
      </c>
      <c r="CQ29" s="13"/>
    </row>
    <row r="30" spans="1:95" ht="12.75">
      <c r="A30" s="6">
        <v>9</v>
      </c>
      <c r="B30" s="7" t="s">
        <v>6</v>
      </c>
      <c r="C30" s="33">
        <f>+'Results - Loop 4'!C27*($H$3*3.785-$H$5/1000*11+$H$4/1000*$A30*60)/($H$3*3.785-$H$5/1000*11)</f>
        <v>0</v>
      </c>
      <c r="D30" s="27"/>
      <c r="E30" s="27">
        <f>+'Results - Loop 4'!F27*($H$3*3.785-$H$5/1000*11+$H$4/1000*$A30*60)/($H$3*3.785-$H$5/1000*11)</f>
        <v>0</v>
      </c>
      <c r="F30" s="27"/>
      <c r="G30" s="19">
        <f>+'Results - Loop 4'!I27</f>
        <v>0</v>
      </c>
      <c r="H30" s="19"/>
      <c r="I30" s="2">
        <f>+'Results - Loop 4'!U27*($H$3*3.785-$H$5/1000*11+$H$4/1000*$A30*60)/($H$3*3.785-$H$5/1000*11)</f>
        <v>0</v>
      </c>
      <c r="J30" s="2"/>
      <c r="K30" s="19" t="e">
        <f>+'Results - Loop 4'!#REF!</f>
        <v>#REF!</v>
      </c>
      <c r="L30" s="19"/>
      <c r="M30" s="19" t="e">
        <f>+'Results - Loop 4'!#REF!</f>
        <v>#REF!</v>
      </c>
      <c r="N30" s="19"/>
      <c r="O30" s="42" t="e">
        <f>+'Results - Loop 4'!#REF!*($H$3*3.785-$H$5/1000*11+$H$4/1000*$A30*60)/($H$3*3.785-$H$5/1000*11)</f>
        <v>#REF!</v>
      </c>
      <c r="P30" s="42"/>
      <c r="Q30" s="42" t="e">
        <f>+'Results - Loop 4'!#REF!*($H$3*3.785-$H$5/1000*11+$H$4/1000*$A30*60)/($H$3*3.785-$H$5/1000*11)</f>
        <v>#REF!</v>
      </c>
      <c r="R30" s="42" t="e">
        <f>+'Results - Loop 4'!#REF!*($H$3*3.785-$H$5/1000*11+$H$4/1000*$A30*60)/($H$3*3.785-$H$5/1000*11)</f>
        <v>#REF!</v>
      </c>
      <c r="S30" s="42"/>
      <c r="T30" s="13">
        <f>+'Results - Loop 4'!Z27*($H$3*3.785-$H$5/1000*11+$H$4/1000*$A30*60)/($H$3*3.785-$H$5/1000*11)</f>
        <v>0</v>
      </c>
      <c r="U30" s="23"/>
      <c r="V30" s="13" t="e">
        <f>+'Results - Loop 4'!#REF!*($H$3*3.785-$H$5/1000*11+$H$4/1000*$A30*60)/($H$3*3.785-$H$5/1000*11)</f>
        <v>#REF!</v>
      </c>
      <c r="W30" s="13" t="e">
        <f>+'Results - Loop 4'!#REF!*($H$3*3.785-$H$5/1000*11+$H$4/1000*$A30*60)/($H$3*3.785-$H$5/1000*11)</f>
        <v>#REF!</v>
      </c>
      <c r="X30" s="23"/>
      <c r="Y30" s="23"/>
      <c r="Z30" s="13">
        <f>+'Results - Loop 4'!AC27*($H$3*3.785-$H$5/1000*11+$H$4/1000*$A30*60)/($H$3*3.785-$H$5/1000*11)</f>
        <v>0</v>
      </c>
      <c r="AA30" s="23"/>
      <c r="AB30" s="13" t="e">
        <f>+'Results - Loop 4'!#REF!*($H$3*3.785-$H$5/1000*11+$H$4/1000*$A30*60)/($H$3*3.785-$H$5/1000*11)</f>
        <v>#REF!</v>
      </c>
      <c r="AC30" s="13" t="e">
        <f>+'Results - Loop 4'!#REF!*($H$3*3.785-$H$5/1000*11+$H$4/1000*$A30*60)/($H$3*3.785-$H$5/1000*11)</f>
        <v>#REF!</v>
      </c>
      <c r="AD30" s="23"/>
      <c r="AE30" s="23"/>
      <c r="AF30" s="13" t="e">
        <f>+'Results - Loop 4'!#REF!*($H$3*3.785-$H$5/1000*11+$H$4/1000*$A30*60)/($H$3*3.785-$H$5/1000*11)</f>
        <v>#REF!</v>
      </c>
      <c r="AG30" s="23"/>
      <c r="AH30" s="13" t="e">
        <f>+'Results - Loop 4'!#REF!*($H$3*3.785-$H$5/1000*11+$H$4/1000*$A30*60)/($H$3*3.785-$H$5/1000*11)</f>
        <v>#REF!</v>
      </c>
      <c r="AI30" s="13" t="e">
        <f>+'Results - Loop 4'!#REF!*($H$3*3.785-$H$5/1000*11+$H$4/1000*$A30*60)/($H$3*3.785-$H$5/1000*11)</f>
        <v>#REF!</v>
      </c>
      <c r="AJ30" s="23"/>
      <c r="AK30" s="23"/>
      <c r="AL30" s="35">
        <f>+'Results - Loop 4'!AI27</f>
        <v>0</v>
      </c>
      <c r="AM30" s="23"/>
      <c r="AN30" s="13" t="e">
        <f>+'Results - Loop 4'!#REF!</f>
        <v>#REF!</v>
      </c>
      <c r="AO30" s="13" t="e">
        <f>+'Results - Loop 4'!#REF!</f>
        <v>#REF!</v>
      </c>
      <c r="AP30" s="23"/>
      <c r="AQ30" s="23"/>
      <c r="AR30" s="35">
        <f>+'Results - Loop 4'!AL27</f>
        <v>0</v>
      </c>
      <c r="AS30" s="23"/>
      <c r="AT30" s="13" t="e">
        <f>+'Results - Loop 4'!#REF!</f>
        <v>#REF!</v>
      </c>
      <c r="AU30" s="13" t="e">
        <f>+'Results - Loop 4'!#REF!</f>
        <v>#REF!</v>
      </c>
      <c r="AV30" s="23"/>
      <c r="AW30" s="23"/>
      <c r="AX30" s="23" t="e">
        <f t="shared" si="1"/>
        <v>#REF!</v>
      </c>
      <c r="AY30" s="13">
        <f>+'Results - Loop 4'!AQ27*($H$3*3.785-$H$5/1000*11+$H$4/1000*$A30*60)/($H$3*3.785-$H$5/1000*11)</f>
        <v>0</v>
      </c>
      <c r="BA30" s="13" t="e">
        <f>+'Results - Loop 4'!#REF!*($H$3*3.785-$H$5/1000*11+$H$4/1000*$A30*60)/($H$3*3.785-$H$5/1000*11)</f>
        <v>#REF!</v>
      </c>
      <c r="BB30" s="13" t="e">
        <f>+'Results - Loop 4'!#REF!*($H$3*3.785-$H$5/1000*11+$H$4/1000*$A30*60)/($H$3*3.785-$H$5/1000*11)</f>
        <v>#REF!</v>
      </c>
      <c r="BC30" s="13"/>
      <c r="BD30" s="13">
        <f>+'Results - Loop 4'!AT27*($H$3*3.785-$H$5/1000*11+$H$4/1000*$A30*60)/($H$3*3.785-$H$5/1000*11)</f>
        <v>0</v>
      </c>
      <c r="BF30" s="13" t="e">
        <f>+'Results - Loop 4'!#REF!*($H$3*3.785-$H$5/1000*11+$H$4/1000*$A30*60)/($H$3*3.785-$H$5/1000*11)</f>
        <v>#REF!</v>
      </c>
      <c r="BG30" s="13" t="e">
        <f>+'Results - Loop 4'!#REF!*($H$3*3.785-$H$5/1000*11+$H$4/1000*$A30*60)/($H$3*3.785-$H$5/1000*11)</f>
        <v>#REF!</v>
      </c>
      <c r="BH30" s="13"/>
      <c r="BI30" s="13">
        <f>+'Results - Loop 4'!AZ24*($H$3*3.785-$H$5/1000*11+$H$4/1000*$A30*60)/($H$3*3.785-$H$5/1000*11)</f>
        <v>0</v>
      </c>
      <c r="BK30" s="13" t="e">
        <f>+'Results - Loop 4'!#REF!*($H$3*3.785-$H$5/1000*11+$H$4/1000*$A30*60)/($H$3*3.785-$H$5/1000*11)</f>
        <v>#REF!</v>
      </c>
      <c r="BL30" s="13" t="e">
        <f>+'Results - Loop 4'!#REF!*($H$3*3.785-$H$5/1000*11+$H$4/1000*$A30*60)/($H$3*3.785-$H$5/1000*11)</f>
        <v>#REF!</v>
      </c>
      <c r="BM30" s="13"/>
      <c r="BN30" s="13" t="e">
        <f>+'Results - Loop 4'!#REF!*($H$3*3.785-$H$5/1000*11+$H$4/1000*$A30*60)/($H$3*3.785-$H$5/1000*11)</f>
        <v>#REF!</v>
      </c>
      <c r="BP30" s="13" t="e">
        <f>+'Results - Loop 4'!#REF!*($H$3*3.785-$H$5/1000*11+$H$4/1000*$A30*60)/($H$3*3.785-$H$5/1000*11)</f>
        <v>#REF!</v>
      </c>
      <c r="BQ30" s="13" t="e">
        <f>+'Results - Loop 4'!#REF!*($H$3*3.785-$H$5/1000*11+$H$4/1000*$A30*60)/($H$3*3.785-$H$5/1000*11)</f>
        <v>#REF!</v>
      </c>
      <c r="BR30" s="13"/>
      <c r="BS30" s="13">
        <f>+'Results - Loop 4'!BC27*($H$3*3.785-$H$5/1000*11+$H$4/1000*$A30*60)/($H$3*3.785-$H$5/1000*11)</f>
        <v>0</v>
      </c>
      <c r="BU30" s="13" t="e">
        <f>+'Results - Loop 4'!#REF!*($H$3*3.785-$H$5/1000*11+$H$4/1000*$A30*60)/($H$3*3.785-$H$5/1000*11)</f>
        <v>#REF!</v>
      </c>
      <c r="BV30" s="13" t="e">
        <f>+'Results - Loop 4'!#REF!*($H$3*3.785-$H$5/1000*11+$H$4/1000*$A30*60)/($H$3*3.785-$H$5/1000*11)</f>
        <v>#REF!</v>
      </c>
      <c r="BW30" s="13"/>
      <c r="BX30" s="13" t="e">
        <f>+'Results - Loop 4'!#REF!*($H$3*3.785-$H$5/1000*11+$H$4/1000*$A30*60)/($H$3*3.785-$H$5/1000*11)</f>
        <v>#REF!</v>
      </c>
      <c r="BZ30" s="13" t="e">
        <f>+'Results - Loop 4'!#REF!*($H$3*3.785-$H$5/1000*11+$H$4/1000*$A30*60)/($H$3*3.785-$H$5/1000*11)</f>
        <v>#REF!</v>
      </c>
      <c r="CA30" s="13" t="e">
        <f>+'Results - Loop 4'!#REF!*($H$3*3.785-$H$5/1000*11+$H$4/1000*$A30*60)/($H$3*3.785-$H$5/1000*11)</f>
        <v>#REF!</v>
      </c>
      <c r="CB30" s="13"/>
      <c r="CC30" s="13">
        <f>+'Results - Loop 4'!BI27*($H$3*3.785-$H$5/1000*11+$H$4/1000*$A30*60)/($H$3*3.785-$H$5/1000*11)</f>
        <v>0</v>
      </c>
      <c r="CE30" s="13" t="e">
        <f>+'Results - Loop 4'!#REF!*($H$3*3.785-$H$5/1000*11+$H$4/1000*$A30*60)/($H$3*3.785-$H$5/1000*11)</f>
        <v>#REF!</v>
      </c>
      <c r="CF30" s="13" t="e">
        <f>+'Results - Loop 4'!#REF!*($H$3*3.785-$H$5/1000*11+$H$4/1000*$A30*60)/($H$3*3.785-$H$5/1000*11)</f>
        <v>#REF!</v>
      </c>
      <c r="CG30" s="13"/>
      <c r="CH30" s="13">
        <f>+'Results - Loop 4'!BL27*($H$3*3.785-$H$5/1000*11+$H$4/1000*$A30*60)/($H$3*3.785-$H$5/1000*11)</f>
        <v>0</v>
      </c>
      <c r="CJ30" s="13" t="e">
        <f>+'Results - Loop 4'!#REF!*($H$3*3.785-$H$5/1000*11+$H$4/1000*$A30*60)/($H$3*3.785-$H$5/1000*11)</f>
        <v>#REF!</v>
      </c>
      <c r="CK30" s="13" t="e">
        <f>+'Results - Loop 4'!#REF!*($H$3*3.785-$H$5/1000*11+$H$4/1000*$A30*60)/($H$3*3.785-$H$5/1000*11)</f>
        <v>#REF!</v>
      </c>
      <c r="CL30" s="13"/>
      <c r="CM30" s="13">
        <f>+'Results - Loop 4'!BO27*($H$3*3.785-$H$5/1000*11+$H$4/1000*$A30*60)/($H$3*3.785-$H$5/1000*11)</f>
        <v>0</v>
      </c>
      <c r="CO30" s="13" t="e">
        <f>+'Results - Loop 4'!#REF!*($H$3*3.785-$H$5/1000*11+$H$4/1000*$A30*60)/($H$3*3.785-$H$5/1000*11)</f>
        <v>#REF!</v>
      </c>
      <c r="CP30" s="13" t="e">
        <f>+'Results - Loop 4'!#REF!*($H$3*3.785-$H$5/1000*11+$H$4/1000*$A30*60)/($H$3*3.785-$H$5/1000*11)</f>
        <v>#REF!</v>
      </c>
      <c r="CQ30" s="13"/>
    </row>
    <row r="31" spans="1:95" ht="12.75">
      <c r="A31" s="6">
        <v>24</v>
      </c>
      <c r="B31" s="7" t="s">
        <v>6</v>
      </c>
      <c r="C31" s="33">
        <f>+'Results - Loop 4'!C28*($H$3*3.785-$H$5/1000*11+$H$4/1000*$A30*60)/($H$3*3.785-$H$5/1000*11)</f>
        <v>0</v>
      </c>
      <c r="D31" s="27"/>
      <c r="E31" s="27">
        <f>+'Results - Loop 4'!F28*($H$3*3.785-$H$5/1000*11+$H$4/1000*$A30*60)/($H$3*3.785-$H$5/1000*11)</f>
        <v>0</v>
      </c>
      <c r="F31" s="27"/>
      <c r="G31" s="19">
        <f>+'Results - Loop 4'!I28</f>
        <v>0</v>
      </c>
      <c r="H31" s="19"/>
      <c r="I31" s="2">
        <f>+'Results - Loop 4'!U28*($H$3*3.785-$H$5/1000*11+$H$4/1000*$A30*60)/($H$3*3.785-$H$5/1000*11)</f>
        <v>0</v>
      </c>
      <c r="J31" s="2"/>
      <c r="K31" s="19">
        <f>+'Results - Loop 4'!O28</f>
        <v>0</v>
      </c>
      <c r="L31" s="19"/>
      <c r="M31" s="19">
        <f>+'Results - Loop 4'!R28</f>
        <v>0</v>
      </c>
      <c r="N31" s="19"/>
      <c r="O31" s="42" t="e">
        <f>+'Results - Loop 4'!#REF!*($H$3*3.785-$H$5/1000*11+$H$4/1000*$A30*60)/($H$3*3.785-$H$5/1000*11)</f>
        <v>#REF!</v>
      </c>
      <c r="P31" s="42"/>
      <c r="Q31" s="42" t="e">
        <f>+'Results - Loop 4'!#REF!*($H$3*3.785-$H$5/1000*11+$H$4/1000*$A30*60)/($H$3*3.785-$H$5/1000*11)</f>
        <v>#REF!</v>
      </c>
      <c r="R31" s="42" t="e">
        <f>+'Results - Loop 4'!#REF!*($H$3*3.785-$H$5/1000*11+$H$4/1000*$A30*60)/($H$3*3.785-$H$5/1000*11)</f>
        <v>#REF!</v>
      </c>
      <c r="S31" s="42">
        <f>+'Results - Loop 4'!Y28</f>
        <v>0</v>
      </c>
      <c r="T31" s="13">
        <f>+'Results - Loop 4'!Z28*($H$3*3.785-$H$5/1000*11+$H$4/1000*$A30*60)/($H$3*3.785-$H$5/1000*11)</f>
        <v>0</v>
      </c>
      <c r="U31" s="23"/>
      <c r="V31" s="13" t="e">
        <f>+'Results - Loop 4'!#REF!*($H$3*3.785-$H$5/1000*11+$H$4/1000*$A30*60)/($H$3*3.785-$H$5/1000*11)</f>
        <v>#REF!</v>
      </c>
      <c r="W31" s="13" t="e">
        <f>+'Results - Loop 4'!#REF!*($H$3*3.785-$H$5/1000*11+$H$4/1000*$A30*60)/($H$3*3.785-$H$5/1000*11)</f>
        <v>#REF!</v>
      </c>
      <c r="X31" s="23">
        <f>+'Results - Loop 4'!AB28</f>
        <v>0</v>
      </c>
      <c r="Y31" s="23"/>
      <c r="Z31" s="13">
        <f>+'Results - Loop 4'!AC28*($H$3*3.785-$H$5/1000*11+$H$4/1000*$A30*60)/($H$3*3.785-$H$5/1000*11)</f>
        <v>0</v>
      </c>
      <c r="AA31" s="23"/>
      <c r="AB31" s="13" t="e">
        <f>+'Results - Loop 4'!#REF!*($H$3*3.785-$H$5/1000*11+$H$4/1000*$A30*60)/($H$3*3.785-$H$5/1000*11)</f>
        <v>#REF!</v>
      </c>
      <c r="AC31" s="13" t="e">
        <f>+'Results - Loop 4'!#REF!*($H$3*3.785-$H$5/1000*11+$H$4/1000*$A30*60)/($H$3*3.785-$H$5/1000*11)</f>
        <v>#REF!</v>
      </c>
      <c r="AD31" s="23">
        <f>+'Results - Loop 4'!AE28</f>
        <v>0</v>
      </c>
      <c r="AE31" s="23"/>
      <c r="AF31" s="13" t="e">
        <f>+'Results - Loop 4'!#REF!*($H$3*3.785-$H$5/1000*11+$H$4/1000*$A30*60)/($H$3*3.785-$H$5/1000*11)</f>
        <v>#REF!</v>
      </c>
      <c r="AG31" s="23"/>
      <c r="AH31" s="13" t="e">
        <f>+'Results - Loop 4'!#REF!*($H$3*3.785-$H$5/1000*11+$H$4/1000*$A30*60)/($H$3*3.785-$H$5/1000*11)</f>
        <v>#REF!</v>
      </c>
      <c r="AI31" s="13" t="e">
        <f>+'Results - Loop 4'!#REF!*($H$3*3.785-$H$5/1000*11+$H$4/1000*$A30*60)/($H$3*3.785-$H$5/1000*11)</f>
        <v>#REF!</v>
      </c>
      <c r="AJ31" s="13">
        <f>+'Results - Loop 4'!AH28</f>
        <v>0</v>
      </c>
      <c r="AK31" s="23"/>
      <c r="AL31" s="35">
        <f>+'Results - Loop 4'!AI28*($H$3*3.785-$H$5/1000*11+$H$4/1000*$A30*60)/($H$3*3.785-$H$5/1000*11)</f>
        <v>0</v>
      </c>
      <c r="AM31" s="23"/>
      <c r="AN31" s="13" t="e">
        <f>+'Results - Loop 4'!#REF!*($H$3*3.785-$H$5/1000*11+$H$4/1000*$A30*60)/($H$3*3.785-$H$5/1000*11)</f>
        <v>#REF!</v>
      </c>
      <c r="AO31" s="13" t="e">
        <f>+'Results - Loop 4'!#REF!*($H$3*3.785-$H$5/1000*11+$H$4/1000*$A30*60)/($H$3*3.785-$H$5/1000*11)</f>
        <v>#REF!</v>
      </c>
      <c r="AP31" s="23" t="e">
        <f>+'Results - Loop 4'!#REF!</f>
        <v>#REF!</v>
      </c>
      <c r="AQ31" s="23"/>
      <c r="AR31" s="35">
        <f>+'Results - Loop 4'!AL28*($H$3*3.785-$H$5/1000*11+$H$4/1000*$A30*60)/($H$3*3.785-$H$5/1000*11)</f>
        <v>0</v>
      </c>
      <c r="AS31" s="23"/>
      <c r="AT31" s="13" t="e">
        <f>+'Results - Loop 4'!#REF!*($H$3*3.785-$H$5/1000*11+$H$4/1000*$A30*60)/($H$3*3.785-$H$5/1000*11)</f>
        <v>#REF!</v>
      </c>
      <c r="AU31" s="13" t="e">
        <f>+'Results - Loop 4'!#REF!*($H$3*3.785-$H$5/1000*11+$H$4/1000*$A30*60)/($H$3*3.785-$H$5/1000*11)</f>
        <v>#REF!</v>
      </c>
      <c r="AV31" s="23">
        <f>+'Results - Loop 4'!AN28</f>
        <v>0</v>
      </c>
      <c r="AW31" s="23"/>
      <c r="AX31" s="23" t="e">
        <f t="shared" si="1"/>
        <v>#REF!</v>
      </c>
      <c r="AY31" s="13">
        <f>+'Results - Loop 4'!AQ28*($H$3*3.785-$H$5/1000*11+$H$4/1000*$A30*60)/($H$3*3.785-$H$5/1000*11)</f>
        <v>0</v>
      </c>
      <c r="BA31" s="13" t="e">
        <f>+'Results - Loop 4'!#REF!*($H$3*3.785-$H$5/1000*11+$H$4/1000*$A30*60)/($H$3*3.785-$H$5/1000*11)</f>
        <v>#REF!</v>
      </c>
      <c r="BB31" s="13" t="e">
        <f>+'Results - Loop 4'!#REF!*($H$3*3.785-$H$5/1000*11+$H$4/1000*$A30*60)/($H$3*3.785-$H$5/1000*11)</f>
        <v>#REF!</v>
      </c>
      <c r="BC31" s="13">
        <f>+'Results - Loop 4'!AS28*($H$3*3.785-$H$5/1000*11+$H$4/1000*$A30*60)/($H$3*3.785-$H$5/1000*11)</f>
        <v>0</v>
      </c>
      <c r="BD31" s="13">
        <f>+'Results - Loop 4'!AT28*($H$3*3.785-$H$5/1000*11+$H$4/1000*$A30*60)/($H$3*3.785-$H$5/1000*11)</f>
        <v>0</v>
      </c>
      <c r="BF31" s="13" t="e">
        <f>+'Results - Loop 4'!#REF!*($H$3*3.785-$H$5/1000*11+$H$4/1000*$A30*60)/($H$3*3.785-$H$5/1000*11)</f>
        <v>#REF!</v>
      </c>
      <c r="BG31" s="13" t="e">
        <f>+'Results - Loop 4'!#REF!*($H$3*3.785-$H$5/1000*11+$H$4/1000*$A30*60)/($H$3*3.785-$H$5/1000*11)</f>
        <v>#REF!</v>
      </c>
      <c r="BH31" s="13">
        <f>+'Results - Loop 4'!AV28*($H$3*3.785-$H$5/1000*11+$H$4/1000*$A30*60)/($H$3*3.785-$H$5/1000*11)</f>
        <v>0</v>
      </c>
      <c r="BI31" s="13">
        <f>+'Results - Loop 4'!AZ25*($H$3*3.785-$H$5/1000*11+$H$4/1000*$A30*60)/($H$3*3.785-$H$5/1000*11)</f>
        <v>0</v>
      </c>
      <c r="BK31" s="13" t="e">
        <f>+'Results - Loop 4'!#REF!*($H$3*3.785-$H$5/1000*11+$H$4/1000*$A30*60)/($H$3*3.785-$H$5/1000*11)</f>
        <v>#REF!</v>
      </c>
      <c r="BL31" s="13" t="e">
        <f>+'Results - Loop 4'!#REF!*($H$3*3.785-$H$5/1000*11+$H$4/1000*$A30*60)/($H$3*3.785-$H$5/1000*11)</f>
        <v>#REF!</v>
      </c>
      <c r="BM31" s="13">
        <f>+'Results - Loop 4'!BB28*($H$3*3.785-$H$5/1000*11+$H$4/1000*$A30*60)/($H$3*3.785-$H$5/1000*11)</f>
        <v>0</v>
      </c>
      <c r="BN31" s="13" t="e">
        <f>+'Results - Loop 4'!#REF!*($H$3*3.785-$H$5/1000*11+$H$4/1000*$A30*60)/($H$3*3.785-$H$5/1000*11)</f>
        <v>#REF!</v>
      </c>
      <c r="BP31" s="13" t="e">
        <f>+'Results - Loop 4'!#REF!*($H$3*3.785-$H$5/1000*11+$H$4/1000*$A30*60)/($H$3*3.785-$H$5/1000*11)</f>
        <v>#REF!</v>
      </c>
      <c r="BQ31" s="13" t="e">
        <f>+'Results - Loop 4'!#REF!*($H$3*3.785-$H$5/1000*11+$H$4/1000*$A30*60)/($H$3*3.785-$H$5/1000*11)</f>
        <v>#REF!</v>
      </c>
      <c r="BR31" s="13" t="e">
        <f>+'Results - Loop 4'!#REF!*($H$3*3.785-$H$5/1000*11+$H$4/1000*$A30*60)/($H$3*3.785-$H$5/1000*11)</f>
        <v>#REF!</v>
      </c>
      <c r="BS31" s="13">
        <f>+'Results - Loop 4'!BC28*($H$3*3.785-$H$5/1000*11+$H$4/1000*$A30*60)/($H$3*3.785-$H$5/1000*11)</f>
        <v>0</v>
      </c>
      <c r="BU31" s="13" t="e">
        <f>+'Results - Loop 4'!#REF!*($H$3*3.785-$H$5/1000*11+$H$4/1000*$A30*60)/($H$3*3.785-$H$5/1000*11)</f>
        <v>#REF!</v>
      </c>
      <c r="BV31" s="13" t="e">
        <f>+'Results - Loop 4'!#REF!*($H$3*3.785-$H$5/1000*11+$H$4/1000*$A30*60)/($H$3*3.785-$H$5/1000*11)</f>
        <v>#REF!</v>
      </c>
      <c r="BW31" s="13">
        <f>+'Results - Loop 4'!BE28*($H$3*3.785-$H$5/1000*11+$H$4/1000*$A30*60)/($H$3*3.785-$H$5/1000*11)</f>
        <v>0</v>
      </c>
      <c r="BX31" s="13" t="e">
        <f>+'Results - Loop 4'!#REF!*($H$3*3.785-$H$5/1000*11+$H$4/1000*$A30*60)/($H$3*3.785-$H$5/1000*11)</f>
        <v>#REF!</v>
      </c>
      <c r="BZ31" s="13" t="e">
        <f>+'Results - Loop 4'!#REF!*($H$3*3.785-$H$5/1000*11+$H$4/1000*$A30*60)/($H$3*3.785-$H$5/1000*11)</f>
        <v>#REF!</v>
      </c>
      <c r="CA31" s="13" t="e">
        <f>+'Results - Loop 4'!#REF!*($H$3*3.785-$H$5/1000*11+$H$4/1000*$A30*60)/($H$3*3.785-$H$5/1000*11)</f>
        <v>#REF!</v>
      </c>
      <c r="CB31" s="13">
        <f>+'Results - Loop 4'!BH28*($H$3*3.785-$H$5/1000*11+$H$4/1000*$A30*60)/($H$3*3.785-$H$5/1000*11)</f>
        <v>0</v>
      </c>
      <c r="CC31" s="13">
        <f>+'Results - Loop 4'!BI28*($H$3*3.785-$H$5/1000*11+$H$4/1000*$A30*60)/($H$3*3.785-$H$5/1000*11)</f>
        <v>0</v>
      </c>
      <c r="CE31" s="13" t="e">
        <f>+'Results - Loop 4'!#REF!*($H$3*3.785-$H$5/1000*11+$H$4/1000*$A30*60)/($H$3*3.785-$H$5/1000*11)</f>
        <v>#REF!</v>
      </c>
      <c r="CF31" s="13" t="e">
        <f>+'Results - Loop 4'!#REF!*($H$3*3.785-$H$5/1000*11+$H$4/1000*$A30*60)/($H$3*3.785-$H$5/1000*11)</f>
        <v>#REF!</v>
      </c>
      <c r="CG31" s="13" t="e">
        <f>+'Results - Loop 4'!#REF!*($H$3*3.785-$H$5/1000*11+$H$4/1000*$A30*60)/($H$3*3.785-$H$5/1000*11)</f>
        <v>#REF!</v>
      </c>
      <c r="CH31" s="13">
        <f>+'Results - Loop 4'!BL28*($H$3*3.785-$H$5/1000*11+$H$4/1000*$A30*60)/($H$3*3.785-$H$5/1000*11)</f>
        <v>0</v>
      </c>
      <c r="CJ31" s="13" t="e">
        <f>+'Results - Loop 4'!#REF!*($H$3*3.785-$H$5/1000*11+$H$4/1000*$A30*60)/($H$3*3.785-$H$5/1000*11)</f>
        <v>#REF!</v>
      </c>
      <c r="CK31" s="13" t="e">
        <f>+'Results - Loop 4'!#REF!*($H$3*3.785-$H$5/1000*11+$H$4/1000*$A30*60)/($H$3*3.785-$H$5/1000*11)</f>
        <v>#REF!</v>
      </c>
      <c r="CL31" s="13">
        <f>+'Results - Loop 4'!BN28*($H$3*3.785-$H$5/1000*11+$H$4/1000*$A30*60)/($H$3*3.785-$H$5/1000*11)</f>
        <v>0</v>
      </c>
      <c r="CM31" s="13">
        <f>+'Results - Loop 4'!BO28*($H$3*3.785-$H$5/1000*11+$H$4/1000*$A30*60)/($H$3*3.785-$H$5/1000*11)</f>
        <v>0</v>
      </c>
      <c r="CO31" s="13" t="e">
        <f>+'Results - Loop 4'!#REF!*($H$3*3.785-$H$5/1000*11+$H$4/1000*$A30*60)/($H$3*3.785-$H$5/1000*11)</f>
        <v>#REF!</v>
      </c>
      <c r="CP31" s="13" t="e">
        <f>+'Results - Loop 4'!#REF!*($H$3*3.785-$H$5/1000*11+$H$4/1000*$A30*60)/($H$3*3.785-$H$5/1000*11)</f>
        <v>#REF!</v>
      </c>
      <c r="CQ31" s="13">
        <f>+'Results - Loop 4'!BQ28*($H$3*3.785-$H$5/1000*11+$H$4/1000*$A30*60)/($H$3*3.785-$H$5/1000*11)</f>
        <v>0</v>
      </c>
    </row>
    <row r="32" spans="1:95" ht="12.75">
      <c r="A32" s="6">
        <v>36</v>
      </c>
      <c r="B32" s="7" t="s">
        <v>6</v>
      </c>
      <c r="C32" s="33">
        <f>+'Results - Loop 4'!C29*($H$3*3.785-$H$5/1000*11+$H$4/1000*$A30*60)/($H$3*3.785-$H$5/1000*11)</f>
        <v>0.010121536081024054</v>
      </c>
      <c r="D32" s="27"/>
      <c r="E32" s="27">
        <f>+'Results - Loop 4'!F29*($H$3*3.785-$H$5/1000*11+$H$4/1000*$A30*60)/($H$3*3.785-$H$5/1000*11)</f>
        <v>0.04048614432409622</v>
      </c>
      <c r="F32" s="27"/>
      <c r="G32" s="19">
        <f>+'Results - Loop 4'!I29</f>
        <v>8.82</v>
      </c>
      <c r="H32" s="19"/>
      <c r="I32" s="2">
        <f>+'Results - Loop 4'!U29*($H$3*3.785-$H$5/1000*11+$H$4/1000*$A30*60)/($H$3*3.785-$H$5/1000*11)</f>
        <v>0.6174137009424673</v>
      </c>
      <c r="J32" s="2"/>
      <c r="K32" s="19">
        <f>+'Results - Loop 4'!O29</f>
        <v>22.66</v>
      </c>
      <c r="L32" s="19"/>
      <c r="M32" s="19">
        <f>+'Results - Loop 4'!R29</f>
        <v>4.42</v>
      </c>
      <c r="N32" s="19"/>
      <c r="O32" s="42" t="e">
        <f>+'Results - Loop 4'!#REF!*($H$3*3.785-$H$5/1000*11+$H$4/1000*$A30*60)/($H$3*3.785-$H$5/1000*11)</f>
        <v>#REF!</v>
      </c>
      <c r="P32" s="42"/>
      <c r="Q32" s="42" t="e">
        <f>+'Results - Loop 4'!#REF!*($H$3*3.785-$H$5/1000*11+$H$4/1000*$A30*60)/($H$3*3.785-$H$5/1000*11)</f>
        <v>#REF!</v>
      </c>
      <c r="R32" s="42" t="e">
        <f>+'Results - Loop 4'!#REF!*($H$3*3.785-$H$5/1000*11+$H$4/1000*$A30*60)/($H$3*3.785-$H$5/1000*11)</f>
        <v>#REF!</v>
      </c>
      <c r="S32" s="42">
        <f>+'Results - Loop 4'!Y29</f>
        <v>0.6</v>
      </c>
      <c r="T32" s="13">
        <f>+'Results - Loop 4'!Z29*($H$3*3.785-$H$5/1000*11+$H$4/1000*$A30*60)/($H$3*3.785-$H$5/1000*11)</f>
        <v>32.884870727247154</v>
      </c>
      <c r="U32" s="23"/>
      <c r="V32" s="13" t="e">
        <f>+'Results - Loop 4'!#REF!*($H$3*3.785-$H$5/1000*11+$H$4/1000*$A30*60)/($H$3*3.785-$H$5/1000*11)</f>
        <v>#REF!</v>
      </c>
      <c r="W32" s="13" t="e">
        <f>+'Results - Loop 4'!#REF!*($H$3*3.785-$H$5/1000*11+$H$4/1000*$A30*60)/($H$3*3.785-$H$5/1000*11)</f>
        <v>#REF!</v>
      </c>
      <c r="X32" s="23">
        <f>+'Results - Loop 4'!AB29</f>
        <v>33.66</v>
      </c>
      <c r="Y32" s="23"/>
      <c r="Z32" s="13">
        <f>+'Results - Loop 4'!AC29*($H$3*3.785-$H$5/1000*11+$H$4/1000*$A30*60)/($H$3*3.785-$H$5/1000*11)</f>
        <v>33.28973217048811</v>
      </c>
      <c r="AA32" s="23"/>
      <c r="AB32" s="13" t="e">
        <f>+'Results - Loop 4'!#REF!*($H$3*3.785-$H$5/1000*11+$H$4/1000*$A30*60)/($H$3*3.785-$H$5/1000*11)</f>
        <v>#REF!</v>
      </c>
      <c r="AC32" s="13" t="e">
        <f>+'Results - Loop 4'!#REF!*($H$3*3.785-$H$5/1000*11+$H$4/1000*$A30*60)/($H$3*3.785-$H$5/1000*11)</f>
        <v>#REF!</v>
      </c>
      <c r="AD32" s="23">
        <f>+'Results - Loop 4'!AE29</f>
        <v>5.3</v>
      </c>
      <c r="AE32" s="23"/>
      <c r="AF32" s="13" t="e">
        <f>+'Results - Loop 4'!#REF!*($H$3*3.785-$H$5/1000*11+$H$4/1000*$A30*60)/($H$3*3.785-$H$5/1000*11)</f>
        <v>#REF!</v>
      </c>
      <c r="AG32" s="23"/>
      <c r="AH32" s="13" t="e">
        <f>+'Results - Loop 4'!#REF!*($H$3*3.785-$H$5/1000*11+$H$4/1000*$A30*60)/($H$3*3.785-$H$5/1000*11)</f>
        <v>#REF!</v>
      </c>
      <c r="AI32" s="13" t="e">
        <f>+'Results - Loop 4'!#REF!*($H$3*3.785-$H$5/1000*11+$H$4/1000*$A30*60)/($H$3*3.785-$H$5/1000*11)</f>
        <v>#REF!</v>
      </c>
      <c r="AJ32" s="13">
        <f>+'Results - Loop 4'!AH29</f>
        <v>5.54</v>
      </c>
      <c r="AK32" s="23"/>
      <c r="AL32" s="35">
        <f>+'Results - Loop 4'!AI29*($H$3*3.785-$H$5/1000*11+$H$4/1000*$A30*60)/($H$3*3.785-$H$5/1000*11)</f>
        <v>1.2145843297228864</v>
      </c>
      <c r="AM32" s="23"/>
      <c r="AN32" s="13" t="e">
        <f>+'Results - Loop 4'!#REF!*($H$3*3.785-$H$5/1000*11+$H$4/1000*$A30*60)/($H$3*3.785-$H$5/1000*11)</f>
        <v>#REF!</v>
      </c>
      <c r="AO32" s="13" t="e">
        <f>+'Results - Loop 4'!#REF!*($H$3*3.785-$H$5/1000*11+$H$4/1000*$A30*60)/($H$3*3.785-$H$5/1000*11)</f>
        <v>#REF!</v>
      </c>
      <c r="AP32" s="23" t="e">
        <f>+'Results - Loop 4'!#REF!</f>
        <v>#REF!</v>
      </c>
      <c r="AQ32" s="23"/>
      <c r="AR32" s="35">
        <f>+'Results - Loop 4'!AL29*($H$3*3.785-$H$5/1000*11+$H$4/1000*$A30*60)/($H$3*3.785-$H$5/1000*11)</f>
        <v>4.827972710648473</v>
      </c>
      <c r="AS32" s="23"/>
      <c r="AT32" s="13" t="e">
        <f>+'Results - Loop 4'!#REF!*($H$3*3.785-$H$5/1000*11+$H$4/1000*$A30*60)/($H$3*3.785-$H$5/1000*11)</f>
        <v>#REF!</v>
      </c>
      <c r="AU32" s="13" t="e">
        <f>+'Results - Loop 4'!#REF!*($H$3*3.785-$H$5/1000*11+$H$4/1000*$A30*60)/($H$3*3.785-$H$5/1000*11)</f>
        <v>#REF!</v>
      </c>
      <c r="AV32" s="23">
        <f>+'Results - Loop 4'!AN29</f>
        <v>2.39</v>
      </c>
      <c r="AW32" s="23"/>
      <c r="AX32" s="23" t="e">
        <f t="shared" si="1"/>
        <v>#REF!</v>
      </c>
      <c r="AY32" s="13">
        <f>+'Results - Loop 4'!AQ29*($H$3*3.785-$H$5/1000*11+$H$4/1000*$A30*60)/($H$3*3.785-$H$5/1000*11)</f>
        <v>9.666066957377971</v>
      </c>
      <c r="BA32" s="13" t="e">
        <f>+'Results - Loop 4'!#REF!*($H$3*3.785-$H$5/1000*11+$H$4/1000*$A30*60)/($H$3*3.785-$H$5/1000*11)</f>
        <v>#REF!</v>
      </c>
      <c r="BB32" s="13" t="e">
        <f>+'Results - Loop 4'!#REF!*($H$3*3.785-$H$5/1000*11+$H$4/1000*$A30*60)/($H$3*3.785-$H$5/1000*11)</f>
        <v>#REF!</v>
      </c>
      <c r="BC32" s="13">
        <f>+'Results - Loop 4'!AS29*($H$3*3.785-$H$5/1000*11+$H$4/1000*$A30*60)/($H$3*3.785-$H$5/1000*11)</f>
        <v>8.299659586439724</v>
      </c>
      <c r="BD32" s="13">
        <f>+'Results - Loop 4'!AT29*($H$3*3.785-$H$5/1000*11+$H$4/1000*$A30*60)/($H$3*3.785-$H$5/1000*11)</f>
        <v>13.522372204248136</v>
      </c>
      <c r="BF32" s="13" t="e">
        <f>+'Results - Loop 4'!#REF!*($H$3*3.785-$H$5/1000*11+$H$4/1000*$A30*60)/($H$3*3.785-$H$5/1000*11)</f>
        <v>#REF!</v>
      </c>
      <c r="BG32" s="13" t="e">
        <f>+'Results - Loop 4'!#REF!*($H$3*3.785-$H$5/1000*11+$H$4/1000*$A30*60)/($H$3*3.785-$H$5/1000*11)</f>
        <v>#REF!</v>
      </c>
      <c r="BH32" s="13">
        <f>+'Results - Loop 4'!AV29*($H$3*3.785-$H$5/1000*11+$H$4/1000*$A30*60)/($H$3*3.785-$H$5/1000*11)</f>
        <v>13.896869039246027</v>
      </c>
      <c r="BI32" s="13">
        <f>+'Results - Loop 4'!AZ26*($H$3*3.785-$H$5/1000*11+$H$4/1000*$A30*60)/($H$3*3.785-$H$5/1000*11)</f>
        <v>33.80593051062034</v>
      </c>
      <c r="BK32" s="13" t="e">
        <f>+'Results - Loop 4'!#REF!*($H$3*3.785-$H$5/1000*11+$H$4/1000*$A30*60)/($H$3*3.785-$H$5/1000*11)</f>
        <v>#REF!</v>
      </c>
      <c r="BL32" s="13" t="e">
        <f>+'Results - Loop 4'!#REF!*($H$3*3.785-$H$5/1000*11+$H$4/1000*$A30*60)/($H$3*3.785-$H$5/1000*11)</f>
        <v>#REF!</v>
      </c>
      <c r="BM32" s="13">
        <f>+'Results - Loop 4'!BB29*($H$3*3.785-$H$5/1000*11+$H$4/1000*$A30*60)/($H$3*3.785-$H$5/1000*11)</f>
        <v>34.02860430440286</v>
      </c>
      <c r="BN32" s="13" t="e">
        <f>+'Results - Loop 4'!#REF!*($H$3*3.785-$H$5/1000*11+$H$4/1000*$A30*60)/($H$3*3.785-$H$5/1000*11)</f>
        <v>#REF!</v>
      </c>
      <c r="BP32" s="13" t="e">
        <f>+'Results - Loop 4'!#REF!*($H$3*3.785-$H$5/1000*11+$H$4/1000*$A30*60)/($H$3*3.785-$H$5/1000*11)</f>
        <v>#REF!</v>
      </c>
      <c r="BQ32" s="13" t="e">
        <f>+'Results - Loop 4'!#REF!*($H$3*3.785-$H$5/1000*11+$H$4/1000*$A30*60)/($H$3*3.785-$H$5/1000*11)</f>
        <v>#REF!</v>
      </c>
      <c r="BR32" s="13" t="e">
        <f>+'Results - Loop 4'!#REF!*($H$3*3.785-$H$5/1000*11+$H$4/1000*$A30*60)/($H$3*3.785-$H$5/1000*11)</f>
        <v>#REF!</v>
      </c>
      <c r="BS32" s="13">
        <f>+'Results - Loop 4'!BC29*($H$3*3.785-$H$5/1000*11+$H$4/1000*$A30*60)/($H$3*3.785-$H$5/1000*11)</f>
        <v>28.866620903080605</v>
      </c>
      <c r="BU32" s="13" t="e">
        <f>+'Results - Loop 4'!#REF!*($H$3*3.785-$H$5/1000*11+$H$4/1000*$A30*60)/($H$3*3.785-$H$5/1000*11)</f>
        <v>#REF!</v>
      </c>
      <c r="BV32" s="13" t="e">
        <f>+'Results - Loop 4'!#REF!*($H$3*3.785-$H$5/1000*11+$H$4/1000*$A30*60)/($H$3*3.785-$H$5/1000*11)</f>
        <v>#REF!</v>
      </c>
      <c r="BW32" s="13">
        <f>+'Results - Loop 4'!BE29*($H$3*3.785-$H$5/1000*11+$H$4/1000*$A30*60)/($H$3*3.785-$H$5/1000*11)</f>
        <v>0.5870490926993951</v>
      </c>
      <c r="BX32" s="13" t="e">
        <f>+'Results - Loop 4'!#REF!*($H$3*3.785-$H$5/1000*11+$H$4/1000*$A30*60)/($H$3*3.785-$H$5/1000*11)</f>
        <v>#REF!</v>
      </c>
      <c r="BZ32" s="13" t="e">
        <f>+'Results - Loop 4'!#REF!*($H$3*3.785-$H$5/1000*11+$H$4/1000*$A30*60)/($H$3*3.785-$H$5/1000*11)</f>
        <v>#REF!</v>
      </c>
      <c r="CA32" s="13" t="e">
        <f>+'Results - Loop 4'!#REF!*($H$3*3.785-$H$5/1000*11+$H$4/1000*$A30*60)/($H$3*3.785-$H$5/1000*11)</f>
        <v>#REF!</v>
      </c>
      <c r="CB32" s="13">
        <f>+'Results - Loop 4'!BH29*($H$3*3.785-$H$5/1000*11+$H$4/1000*$A30*60)/($H$3*3.785-$H$5/1000*11)</f>
        <v>0</v>
      </c>
      <c r="CC32" s="13">
        <f>+'Results - Loop 4'!BI29*($H$3*3.785-$H$5/1000*11+$H$4/1000*$A30*60)/($H$3*3.785-$H$5/1000*11)</f>
        <v>0</v>
      </c>
      <c r="CE32" s="13" t="e">
        <f>+'Results - Loop 4'!#REF!*($H$3*3.785-$H$5/1000*11+$H$4/1000*$A30*60)/($H$3*3.785-$H$5/1000*11)</f>
        <v>#REF!</v>
      </c>
      <c r="CF32" s="13" t="e">
        <f>+'Results - Loop 4'!#REF!*($H$3*3.785-$H$5/1000*11+$H$4/1000*$A30*60)/($H$3*3.785-$H$5/1000*11)</f>
        <v>#REF!</v>
      </c>
      <c r="CG32" s="13" t="e">
        <f>+'Results - Loop 4'!#REF!*($H$3*3.785-$H$5/1000*11+$H$4/1000*$A30*60)/($H$3*3.785-$H$5/1000*11)</f>
        <v>#REF!</v>
      </c>
      <c r="CH32" s="13">
        <f>+'Results - Loop 4'!BL29*($H$3*3.785-$H$5/1000*11+$H$4/1000*$A30*60)/($H$3*3.785-$H$5/1000*11)</f>
        <v>3.380593051062034</v>
      </c>
      <c r="CJ32" s="13" t="e">
        <f>+'Results - Loop 4'!#REF!*($H$3*3.785-$H$5/1000*11+$H$4/1000*$A30*60)/($H$3*3.785-$H$5/1000*11)</f>
        <v>#REF!</v>
      </c>
      <c r="CK32" s="13" t="e">
        <f>+'Results - Loop 4'!#REF!*($H$3*3.785-$H$5/1000*11+$H$4/1000*$A30*60)/($H$3*3.785-$H$5/1000*11)</f>
        <v>#REF!</v>
      </c>
      <c r="CL32" s="13">
        <f>+'Results - Loop 4'!BN29*($H$3*3.785-$H$5/1000*11+$H$4/1000*$A30*60)/($H$3*3.785-$H$5/1000*11)</f>
        <v>0</v>
      </c>
      <c r="CM32" s="13">
        <f>+'Results - Loop 4'!BO29*($H$3*3.785-$H$5/1000*11+$H$4/1000*$A30*60)/($H$3*3.785-$H$5/1000*11)</f>
        <v>0.14170150513433677</v>
      </c>
      <c r="CO32" s="13" t="e">
        <f>+'Results - Loop 4'!#REF!*($H$3*3.785-$H$5/1000*11+$H$4/1000*$A30*60)/($H$3*3.785-$H$5/1000*11)</f>
        <v>#REF!</v>
      </c>
      <c r="CP32" s="13" t="e">
        <f>+'Results - Loop 4'!#REF!*($H$3*3.785-$H$5/1000*11+$H$4/1000*$A30*60)/($H$3*3.785-$H$5/1000*11)</f>
        <v>#REF!</v>
      </c>
      <c r="CQ32" s="13">
        <f>+'Results - Loop 4'!BQ29*($H$3*3.785-$H$5/1000*11+$H$4/1000*$A30*60)/($H$3*3.785-$H$5/1000*11)</f>
        <v>0.21255225770150513</v>
      </c>
    </row>
  </sheetData>
  <sheetProtection/>
  <printOptions/>
  <pageMargins left="0.75" right="0.75" top="1" bottom="1" header="0.5" footer="0.5"/>
  <pageSetup fitToWidth="20" fitToHeight="1" horizontalDpi="600" verticalDpi="600" orientation="landscape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C39"/>
  <sheetViews>
    <sheetView zoomScale="75" zoomScaleNormal="75" zoomScalePageLayoutView="0" workbookViewId="0" topLeftCell="A1">
      <pane xSplit="1" ySplit="8" topLeftCell="B9" activePane="bottomRight" state="frozen"/>
      <selection pane="topLeft" activeCell="B7" sqref="B7"/>
      <selection pane="topRight" activeCell="B7" sqref="B7"/>
      <selection pane="bottomLeft" activeCell="B7" sqref="B7"/>
      <selection pane="bottomRight" activeCell="B7" sqref="B7"/>
    </sheetView>
  </sheetViews>
  <sheetFormatPr defaultColWidth="9.140625" defaultRowHeight="12.75"/>
  <cols>
    <col min="17" max="19" width="9.140625" style="13" customWidth="1"/>
    <col min="23" max="25" width="9.140625" style="13" customWidth="1"/>
    <col min="29" max="31" width="9.140625" style="13" customWidth="1"/>
    <col min="35" max="37" width="9.140625" style="13" customWidth="1"/>
    <col min="41" max="43" width="9.140625" style="13" customWidth="1"/>
  </cols>
  <sheetData>
    <row r="1" spans="1:2" ht="12.75">
      <c r="A1" s="14" t="s">
        <v>18</v>
      </c>
      <c r="B1">
        <v>2</v>
      </c>
    </row>
    <row r="2" spans="1:2" ht="12.75">
      <c r="A2" s="14" t="s">
        <v>19</v>
      </c>
      <c r="B2">
        <v>5</v>
      </c>
    </row>
    <row r="3" spans="1:9" ht="12.75">
      <c r="A3" s="14" t="s">
        <v>21</v>
      </c>
      <c r="B3" s="4">
        <v>4</v>
      </c>
      <c r="C3" s="4" t="s">
        <v>23</v>
      </c>
      <c r="E3" t="s">
        <v>61</v>
      </c>
      <c r="H3">
        <v>190</v>
      </c>
      <c r="I3" t="s">
        <v>62</v>
      </c>
    </row>
    <row r="4" spans="1:9" ht="12.75">
      <c r="A4" s="14" t="s">
        <v>20</v>
      </c>
      <c r="B4">
        <v>4</v>
      </c>
      <c r="C4" t="s">
        <v>23</v>
      </c>
      <c r="E4" t="s">
        <v>63</v>
      </c>
      <c r="H4">
        <v>16</v>
      </c>
      <c r="I4" t="s">
        <v>64</v>
      </c>
    </row>
    <row r="5" spans="1:14" ht="12.75">
      <c r="A5" s="15" t="s">
        <v>24</v>
      </c>
      <c r="B5" s="4">
        <v>10</v>
      </c>
      <c r="C5" s="4" t="s">
        <v>22</v>
      </c>
      <c r="D5" s="4"/>
      <c r="E5" s="4" t="s">
        <v>65</v>
      </c>
      <c r="F5" s="4"/>
      <c r="G5" s="4"/>
      <c r="H5" s="4">
        <v>750</v>
      </c>
      <c r="I5" s="4" t="s">
        <v>66</v>
      </c>
      <c r="J5" s="4"/>
      <c r="K5" s="4"/>
      <c r="L5" s="4"/>
      <c r="M5" s="4"/>
      <c r="N5" s="4"/>
    </row>
    <row r="6" spans="1:14" ht="12.75">
      <c r="A6" s="15" t="s">
        <v>25</v>
      </c>
      <c r="B6" s="16">
        <v>2</v>
      </c>
      <c r="C6" s="16" t="s">
        <v>26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8" spans="1:81" ht="39">
      <c r="A8" s="18" t="s">
        <v>5</v>
      </c>
      <c r="B8" s="9"/>
      <c r="C8" s="10" t="s">
        <v>10</v>
      </c>
      <c r="D8" s="10" t="s">
        <v>9</v>
      </c>
      <c r="E8" s="9" t="s">
        <v>7</v>
      </c>
      <c r="F8" s="10" t="s">
        <v>8</v>
      </c>
      <c r="G8" s="10" t="s">
        <v>16</v>
      </c>
      <c r="H8" s="10" t="s">
        <v>15</v>
      </c>
      <c r="I8" s="10" t="s">
        <v>11</v>
      </c>
      <c r="J8" s="9"/>
      <c r="K8" s="10" t="s">
        <v>32</v>
      </c>
      <c r="L8" s="10"/>
      <c r="M8" s="10" t="s">
        <v>33</v>
      </c>
      <c r="N8" s="10"/>
      <c r="O8" s="11" t="s">
        <v>12</v>
      </c>
      <c r="P8" s="11"/>
      <c r="Q8" s="11" t="s">
        <v>35</v>
      </c>
      <c r="R8" s="11"/>
      <c r="S8" s="11" t="s">
        <v>36</v>
      </c>
      <c r="T8" s="11"/>
      <c r="U8" s="11" t="s">
        <v>39</v>
      </c>
      <c r="V8" s="11"/>
      <c r="W8" s="11" t="s">
        <v>37</v>
      </c>
      <c r="X8" s="11"/>
      <c r="Y8" s="11" t="s">
        <v>38</v>
      </c>
      <c r="Z8" s="11"/>
      <c r="AA8" s="11" t="s">
        <v>40</v>
      </c>
      <c r="AB8" s="11"/>
      <c r="AC8" s="11" t="s">
        <v>41</v>
      </c>
      <c r="AD8" s="11"/>
      <c r="AE8" s="11" t="s">
        <v>42</v>
      </c>
      <c r="AF8" s="11"/>
      <c r="AG8" s="11" t="s">
        <v>43</v>
      </c>
      <c r="AH8" s="11"/>
      <c r="AI8" s="11" t="s">
        <v>44</v>
      </c>
      <c r="AJ8" s="11"/>
      <c r="AK8" s="11" t="s">
        <v>45</v>
      </c>
      <c r="AL8" s="11"/>
      <c r="AM8" s="11" t="s">
        <v>46</v>
      </c>
      <c r="AN8" s="11"/>
      <c r="AO8" s="11" t="s">
        <v>47</v>
      </c>
      <c r="AP8" s="11"/>
      <c r="AQ8" s="11" t="s">
        <v>48</v>
      </c>
      <c r="AR8" s="11"/>
      <c r="AS8" s="11" t="s">
        <v>13</v>
      </c>
      <c r="AT8" s="10" t="s">
        <v>94</v>
      </c>
      <c r="AU8" s="10"/>
      <c r="AV8" s="10" t="s">
        <v>83</v>
      </c>
      <c r="AW8" s="10" t="s">
        <v>67</v>
      </c>
      <c r="AX8" s="10" t="s">
        <v>95</v>
      </c>
      <c r="AY8" s="10"/>
      <c r="AZ8" s="10" t="s">
        <v>69</v>
      </c>
      <c r="BA8" s="10" t="s">
        <v>68</v>
      </c>
      <c r="BB8" s="10" t="s">
        <v>96</v>
      </c>
      <c r="BC8" s="10"/>
      <c r="BD8" s="10" t="s">
        <v>84</v>
      </c>
      <c r="BE8" s="10" t="s">
        <v>70</v>
      </c>
      <c r="BF8" s="10" t="s">
        <v>97</v>
      </c>
      <c r="BG8" s="10"/>
      <c r="BH8" s="10" t="s">
        <v>71</v>
      </c>
      <c r="BI8" s="10" t="s">
        <v>72</v>
      </c>
      <c r="BJ8" s="10" t="s">
        <v>98</v>
      </c>
      <c r="BK8" s="10"/>
      <c r="BL8" s="10" t="s">
        <v>73</v>
      </c>
      <c r="BM8" s="10" t="s">
        <v>74</v>
      </c>
      <c r="BN8" s="10" t="s">
        <v>99</v>
      </c>
      <c r="BO8" s="10"/>
      <c r="BP8" s="10" t="s">
        <v>75</v>
      </c>
      <c r="BQ8" s="10" t="s">
        <v>76</v>
      </c>
      <c r="BR8" s="10" t="s">
        <v>100</v>
      </c>
      <c r="BS8" s="10"/>
      <c r="BT8" s="10" t="s">
        <v>77</v>
      </c>
      <c r="BU8" s="10" t="s">
        <v>78</v>
      </c>
      <c r="BV8" s="10" t="s">
        <v>101</v>
      </c>
      <c r="BW8" s="10"/>
      <c r="BX8" s="10" t="s">
        <v>79</v>
      </c>
      <c r="BY8" s="10" t="s">
        <v>80</v>
      </c>
      <c r="BZ8" s="10" t="s">
        <v>102</v>
      </c>
      <c r="CA8" s="10"/>
      <c r="CB8" s="10" t="s">
        <v>81</v>
      </c>
      <c r="CC8" s="10" t="s">
        <v>82</v>
      </c>
    </row>
    <row r="9" spans="1:81" ht="12.75">
      <c r="A9" s="17">
        <f>-43/60</f>
        <v>-0.7166666666666667</v>
      </c>
      <c r="B9" s="7" t="s">
        <v>0</v>
      </c>
      <c r="C9" s="33">
        <v>2.9</v>
      </c>
      <c r="D9" s="33">
        <v>3.1</v>
      </c>
      <c r="E9" s="19">
        <v>8.4</v>
      </c>
      <c r="F9" s="2">
        <v>73.1</v>
      </c>
      <c r="G9" s="19">
        <v>16.44</v>
      </c>
      <c r="H9" s="19">
        <v>9.8</v>
      </c>
      <c r="I9" s="3">
        <v>3.3346</v>
      </c>
      <c r="J9" s="12"/>
      <c r="K9" s="12"/>
      <c r="L9" s="12"/>
      <c r="M9" s="12"/>
      <c r="N9" s="12"/>
      <c r="O9" s="23">
        <v>7.57</v>
      </c>
      <c r="P9" s="23"/>
      <c r="Q9" s="23"/>
      <c r="R9" s="23"/>
      <c r="S9" s="23"/>
      <c r="T9" s="23"/>
      <c r="U9" s="23">
        <v>7.23</v>
      </c>
      <c r="V9" s="23"/>
      <c r="W9" s="23"/>
      <c r="X9" s="23"/>
      <c r="Y9" s="23"/>
      <c r="Z9" s="23"/>
      <c r="AA9" s="23">
        <v>0.34</v>
      </c>
      <c r="AB9" s="23"/>
      <c r="AC9" s="23"/>
      <c r="AD9" s="23"/>
      <c r="AE9" s="23"/>
      <c r="AF9" s="23"/>
      <c r="AG9" s="23">
        <v>0</v>
      </c>
      <c r="AH9" s="23"/>
      <c r="AI9" s="23"/>
      <c r="AJ9" s="23"/>
      <c r="AK9" s="23"/>
      <c r="AL9" s="23"/>
      <c r="AM9" s="23">
        <v>0</v>
      </c>
      <c r="AN9" s="23"/>
      <c r="AO9" s="23"/>
      <c r="AP9" s="23"/>
      <c r="AQ9" s="23"/>
      <c r="AR9" s="23"/>
      <c r="AS9" s="23">
        <f aca="true" t="shared" si="0" ref="AS9:AS14">+AT9+AX9+BB9+BF9+BJ9+BN9+BR9+BV9+BZ9</f>
        <v>8.06</v>
      </c>
      <c r="AT9" s="23">
        <v>0</v>
      </c>
      <c r="AU9" s="30"/>
      <c r="AV9" s="23"/>
      <c r="AW9" s="23"/>
      <c r="AX9" s="23">
        <v>0</v>
      </c>
      <c r="AY9" s="23"/>
      <c r="AZ9" s="23"/>
      <c r="BA9" s="23"/>
      <c r="BB9" s="23">
        <v>3.35</v>
      </c>
      <c r="BC9" s="23"/>
      <c r="BD9" s="23"/>
      <c r="BE9" s="23"/>
      <c r="BF9" s="23">
        <v>1.79</v>
      </c>
      <c r="BG9" s="23"/>
      <c r="BH9" s="23"/>
      <c r="BI9" s="23"/>
      <c r="BJ9" s="23">
        <v>0.99</v>
      </c>
      <c r="BK9" s="23"/>
      <c r="BL9" s="23"/>
      <c r="BM9" s="23"/>
      <c r="BN9" s="23">
        <v>1.93</v>
      </c>
      <c r="BO9" s="23"/>
      <c r="BP9" s="23"/>
      <c r="BQ9" s="23"/>
      <c r="BR9" s="23">
        <v>0</v>
      </c>
      <c r="BS9" s="23"/>
      <c r="BT9" s="13"/>
      <c r="BU9" s="23"/>
      <c r="BV9" s="23">
        <v>0</v>
      </c>
      <c r="BW9" s="23"/>
      <c r="BX9" s="23"/>
      <c r="BY9" s="23"/>
      <c r="BZ9" s="23">
        <v>0</v>
      </c>
      <c r="CA9" s="23"/>
      <c r="CB9" s="23"/>
      <c r="CC9" s="23"/>
    </row>
    <row r="10" spans="1:81" ht="12.75">
      <c r="A10" s="17">
        <f>-41/60</f>
        <v>-0.6833333333333333</v>
      </c>
      <c r="B10" s="7" t="s">
        <v>1</v>
      </c>
      <c r="C10" s="33"/>
      <c r="D10" s="33"/>
      <c r="E10" s="19"/>
      <c r="F10" s="2"/>
      <c r="G10" s="19"/>
      <c r="H10" s="19"/>
      <c r="I10" s="3">
        <v>3.5607</v>
      </c>
      <c r="J10" s="12"/>
      <c r="K10" s="12"/>
      <c r="L10" s="12"/>
      <c r="M10" s="12"/>
      <c r="N10" s="12"/>
      <c r="O10" s="23">
        <v>9.51</v>
      </c>
      <c r="P10" s="23"/>
      <c r="Q10" s="23"/>
      <c r="R10" s="23"/>
      <c r="S10" s="23"/>
      <c r="T10" s="23"/>
      <c r="U10" s="23">
        <v>9.12</v>
      </c>
      <c r="V10" s="23"/>
      <c r="W10" s="23"/>
      <c r="X10" s="23"/>
      <c r="Y10" s="23"/>
      <c r="Z10" s="23"/>
      <c r="AA10" s="23">
        <v>0.39</v>
      </c>
      <c r="AB10" s="23"/>
      <c r="AC10" s="23"/>
      <c r="AD10" s="23"/>
      <c r="AE10" s="23"/>
      <c r="AF10" s="23"/>
      <c r="AG10" s="23">
        <v>0</v>
      </c>
      <c r="AH10" s="23"/>
      <c r="AI10" s="23"/>
      <c r="AJ10" s="23"/>
      <c r="AK10" s="23"/>
      <c r="AL10" s="23"/>
      <c r="AM10" s="23">
        <v>0</v>
      </c>
      <c r="AN10" s="23"/>
      <c r="AO10" s="23"/>
      <c r="AP10" s="23"/>
      <c r="AQ10" s="23"/>
      <c r="AR10" s="23"/>
      <c r="AS10" s="23">
        <f t="shared" si="0"/>
        <v>9.889999999999999</v>
      </c>
      <c r="AT10" s="23">
        <v>0</v>
      </c>
      <c r="AU10" s="30"/>
      <c r="AV10" s="23"/>
      <c r="AW10" s="23"/>
      <c r="AX10" s="23">
        <v>0</v>
      </c>
      <c r="AY10" s="23"/>
      <c r="AZ10" s="23"/>
      <c r="BA10" s="23"/>
      <c r="BB10" s="23">
        <v>5.15</v>
      </c>
      <c r="BC10" s="23"/>
      <c r="BD10" s="23"/>
      <c r="BE10" s="23"/>
      <c r="BF10" s="23">
        <v>2.96</v>
      </c>
      <c r="BG10" s="23"/>
      <c r="BH10" s="23"/>
      <c r="BI10" s="23"/>
      <c r="BJ10" s="23">
        <v>0</v>
      </c>
      <c r="BK10" s="23"/>
      <c r="BL10" s="23"/>
      <c r="BM10" s="23"/>
      <c r="BN10" s="23">
        <v>1.78</v>
      </c>
      <c r="BO10" s="23"/>
      <c r="BP10" s="23"/>
      <c r="BQ10" s="23"/>
      <c r="BR10" s="23">
        <v>0</v>
      </c>
      <c r="BS10" s="23"/>
      <c r="BT10" s="13"/>
      <c r="BU10" s="23"/>
      <c r="BV10" s="23">
        <v>0</v>
      </c>
      <c r="BW10" s="23"/>
      <c r="BX10" s="23"/>
      <c r="BY10" s="23"/>
      <c r="BZ10" s="23">
        <v>0</v>
      </c>
      <c r="CA10" s="30"/>
      <c r="CB10" s="23"/>
      <c r="CC10" s="23"/>
    </row>
    <row r="11" spans="1:81" ht="12.75">
      <c r="A11" s="17">
        <f>-39/60</f>
        <v>-0.65</v>
      </c>
      <c r="B11" s="7" t="s">
        <v>14</v>
      </c>
      <c r="C11" s="33">
        <v>2.6</v>
      </c>
      <c r="D11" s="33">
        <v>2.6</v>
      </c>
      <c r="E11" s="19">
        <v>8.78</v>
      </c>
      <c r="F11" s="2">
        <v>76.6</v>
      </c>
      <c r="G11" s="19">
        <v>16</v>
      </c>
      <c r="H11" s="19">
        <v>8.72</v>
      </c>
      <c r="I11" s="3">
        <v>3.4761</v>
      </c>
      <c r="J11" s="12"/>
      <c r="K11" s="12"/>
      <c r="L11" s="12"/>
      <c r="M11" s="12"/>
      <c r="N11" s="12"/>
      <c r="O11" s="23">
        <v>11.02</v>
      </c>
      <c r="P11" s="23"/>
      <c r="Q11" s="23"/>
      <c r="R11" s="23"/>
      <c r="S11" s="23"/>
      <c r="T11" s="23"/>
      <c r="U11" s="23">
        <v>10.59</v>
      </c>
      <c r="V11" s="23"/>
      <c r="W11" s="23"/>
      <c r="X11" s="23"/>
      <c r="Y11" s="23"/>
      <c r="Z11" s="23"/>
      <c r="AA11" s="23">
        <v>0.43</v>
      </c>
      <c r="AB11" s="23"/>
      <c r="AC11" s="23"/>
      <c r="AD11" s="23"/>
      <c r="AE11" s="23"/>
      <c r="AF11" s="23"/>
      <c r="AG11" s="23">
        <v>0</v>
      </c>
      <c r="AH11" s="23"/>
      <c r="AI11" s="23"/>
      <c r="AJ11" s="23"/>
      <c r="AK11" s="23"/>
      <c r="AL11" s="23"/>
      <c r="AM11" s="23">
        <v>0</v>
      </c>
      <c r="AN11" s="23"/>
      <c r="AO11" s="23"/>
      <c r="AP11" s="23"/>
      <c r="AQ11" s="23"/>
      <c r="AR11" s="23"/>
      <c r="AS11" s="23">
        <f t="shared" si="0"/>
        <v>11.76</v>
      </c>
      <c r="AT11" s="23">
        <v>0</v>
      </c>
      <c r="AU11" s="30"/>
      <c r="AV11" s="23"/>
      <c r="AW11" s="23"/>
      <c r="AX11" s="23">
        <v>0</v>
      </c>
      <c r="AY11" s="23"/>
      <c r="AZ11" s="23"/>
      <c r="BA11" s="23"/>
      <c r="BB11" s="23">
        <v>6.12</v>
      </c>
      <c r="BC11" s="23"/>
      <c r="BD11" s="23"/>
      <c r="BE11" s="23"/>
      <c r="BF11" s="23">
        <v>3.78</v>
      </c>
      <c r="BG11" s="23"/>
      <c r="BH11" s="23"/>
      <c r="BI11" s="23"/>
      <c r="BJ11" s="23">
        <v>0</v>
      </c>
      <c r="BK11" s="23"/>
      <c r="BL11" s="23"/>
      <c r="BM11" s="23"/>
      <c r="BN11" s="23">
        <v>1.86</v>
      </c>
      <c r="BO11" s="23"/>
      <c r="BP11" s="23"/>
      <c r="BQ11" s="23"/>
      <c r="BR11" s="23">
        <v>0</v>
      </c>
      <c r="BS11" s="23"/>
      <c r="BT11" s="13"/>
      <c r="BU11" s="23"/>
      <c r="BV11" s="23">
        <v>0</v>
      </c>
      <c r="BW11" s="23"/>
      <c r="BX11" s="23"/>
      <c r="BY11" s="23"/>
      <c r="BZ11" s="23">
        <v>0</v>
      </c>
      <c r="CA11" s="30"/>
      <c r="CB11" s="23"/>
      <c r="CC11" s="23"/>
    </row>
    <row r="12" spans="1:81" ht="12.75">
      <c r="A12" s="17">
        <f>-37/60</f>
        <v>-0.6166666666666667</v>
      </c>
      <c r="B12" s="7" t="s">
        <v>2</v>
      </c>
      <c r="C12" s="33"/>
      <c r="D12" s="33"/>
      <c r="E12" s="19"/>
      <c r="F12" s="2"/>
      <c r="G12" s="19"/>
      <c r="H12" s="19"/>
      <c r="I12" s="3">
        <v>3.5102</v>
      </c>
      <c r="J12" s="12"/>
      <c r="K12" s="12"/>
      <c r="L12" s="12"/>
      <c r="M12" s="12"/>
      <c r="N12" s="12"/>
      <c r="O12" s="23">
        <v>12.26</v>
      </c>
      <c r="P12" s="23"/>
      <c r="Q12" s="23"/>
      <c r="R12" s="23"/>
      <c r="S12" s="23"/>
      <c r="T12" s="23"/>
      <c r="U12" s="23">
        <v>11.78</v>
      </c>
      <c r="V12" s="23"/>
      <c r="W12" s="23"/>
      <c r="X12" s="23"/>
      <c r="Y12" s="23"/>
      <c r="Z12" s="23"/>
      <c r="AA12" s="23">
        <v>0.48</v>
      </c>
      <c r="AB12" s="23"/>
      <c r="AC12" s="23"/>
      <c r="AD12" s="23"/>
      <c r="AE12" s="23"/>
      <c r="AF12" s="23"/>
      <c r="AG12" s="23">
        <v>0</v>
      </c>
      <c r="AH12" s="23"/>
      <c r="AI12" s="23"/>
      <c r="AJ12" s="23"/>
      <c r="AK12" s="23"/>
      <c r="AL12" s="23"/>
      <c r="AM12" s="23">
        <v>0</v>
      </c>
      <c r="AN12" s="23"/>
      <c r="AO12" s="23"/>
      <c r="AP12" s="23"/>
      <c r="AQ12" s="23"/>
      <c r="AR12" s="23"/>
      <c r="AS12" s="23">
        <f t="shared" si="0"/>
        <v>18.6</v>
      </c>
      <c r="AT12" s="23">
        <v>0</v>
      </c>
      <c r="AU12" s="30"/>
      <c r="AV12" s="23"/>
      <c r="AW12" s="23"/>
      <c r="AX12" s="23">
        <v>0</v>
      </c>
      <c r="AY12" s="23"/>
      <c r="AZ12" s="23"/>
      <c r="BA12" s="23"/>
      <c r="BB12" s="23">
        <v>7.89</v>
      </c>
      <c r="BC12" s="23"/>
      <c r="BD12" s="23"/>
      <c r="BE12" s="23"/>
      <c r="BF12" s="23">
        <v>4.85</v>
      </c>
      <c r="BG12" s="23"/>
      <c r="BH12" s="23"/>
      <c r="BI12" s="23"/>
      <c r="BJ12" s="23">
        <v>0.64</v>
      </c>
      <c r="BK12" s="23"/>
      <c r="BL12" s="23"/>
      <c r="BM12" s="23"/>
      <c r="BN12" s="23">
        <v>3.12</v>
      </c>
      <c r="BO12" s="23"/>
      <c r="BP12" s="23"/>
      <c r="BQ12" s="23"/>
      <c r="BR12" s="23">
        <v>0</v>
      </c>
      <c r="BS12" s="23"/>
      <c r="BT12" s="13"/>
      <c r="BU12" s="23"/>
      <c r="BV12" s="23">
        <v>0</v>
      </c>
      <c r="BW12" s="23"/>
      <c r="BX12" s="23"/>
      <c r="BY12" s="23"/>
      <c r="BZ12" s="23">
        <v>2.1</v>
      </c>
      <c r="CA12" s="30"/>
      <c r="CB12" s="23"/>
      <c r="CC12" s="23"/>
    </row>
    <row r="13" spans="1:81" ht="12.75">
      <c r="A13" s="17">
        <f>-35/60</f>
        <v>-0.5833333333333334</v>
      </c>
      <c r="B13" s="7" t="s">
        <v>3</v>
      </c>
      <c r="C13" s="33">
        <v>2.5</v>
      </c>
      <c r="D13" s="33">
        <v>2.5</v>
      </c>
      <c r="E13" s="19">
        <v>8.3</v>
      </c>
      <c r="F13" s="2">
        <v>76.9</v>
      </c>
      <c r="G13" s="19">
        <v>15.78</v>
      </c>
      <c r="H13" s="19">
        <v>8.62</v>
      </c>
      <c r="I13" s="3">
        <v>3.5272</v>
      </c>
      <c r="J13" s="12"/>
      <c r="K13" s="12"/>
      <c r="L13" s="12"/>
      <c r="M13" s="12"/>
      <c r="N13" s="12"/>
      <c r="O13" s="23">
        <v>12.89</v>
      </c>
      <c r="P13" s="23"/>
      <c r="Q13" s="23"/>
      <c r="R13" s="23"/>
      <c r="S13" s="23"/>
      <c r="T13" s="23"/>
      <c r="U13" s="23">
        <v>12.4</v>
      </c>
      <c r="V13" s="23"/>
      <c r="W13" s="23"/>
      <c r="X13" s="23"/>
      <c r="Y13" s="23"/>
      <c r="Z13" s="23"/>
      <c r="AA13" s="23">
        <v>0.49</v>
      </c>
      <c r="AB13" s="23"/>
      <c r="AC13" s="23"/>
      <c r="AD13" s="23"/>
      <c r="AE13" s="23"/>
      <c r="AF13" s="23"/>
      <c r="AG13" s="23">
        <v>0</v>
      </c>
      <c r="AH13" s="23"/>
      <c r="AI13" s="23"/>
      <c r="AJ13" s="23"/>
      <c r="AK13" s="23"/>
      <c r="AL13" s="23"/>
      <c r="AM13" s="23">
        <v>0</v>
      </c>
      <c r="AN13" s="23"/>
      <c r="AO13" s="23"/>
      <c r="AP13" s="23"/>
      <c r="AQ13" s="23"/>
      <c r="AR13" s="23"/>
      <c r="AS13" s="23">
        <f t="shared" si="0"/>
        <v>14.57</v>
      </c>
      <c r="AT13" s="23">
        <v>0</v>
      </c>
      <c r="AU13" s="30"/>
      <c r="AV13" s="23"/>
      <c r="AW13" s="23"/>
      <c r="AX13" s="23">
        <v>0</v>
      </c>
      <c r="AY13" s="23"/>
      <c r="AZ13" s="23"/>
      <c r="BA13" s="23"/>
      <c r="BB13" s="23">
        <v>6.66</v>
      </c>
      <c r="BC13" s="23"/>
      <c r="BD13" s="23"/>
      <c r="BE13" s="23"/>
      <c r="BF13" s="23">
        <v>4.36</v>
      </c>
      <c r="BG13" s="23"/>
      <c r="BH13" s="23"/>
      <c r="BI13" s="23"/>
      <c r="BJ13" s="23">
        <v>0</v>
      </c>
      <c r="BK13" s="23"/>
      <c r="BL13" s="23"/>
      <c r="BM13" s="23"/>
      <c r="BN13" s="23">
        <v>3.55</v>
      </c>
      <c r="BO13" s="23"/>
      <c r="BP13" s="23"/>
      <c r="BQ13" s="23"/>
      <c r="BR13" s="23">
        <v>0</v>
      </c>
      <c r="BS13" s="23"/>
      <c r="BT13" s="13"/>
      <c r="BU13" s="23"/>
      <c r="BV13" s="23">
        <v>0</v>
      </c>
      <c r="BW13" s="23"/>
      <c r="BX13" s="23"/>
      <c r="BY13" s="23"/>
      <c r="BZ13" s="23">
        <v>0</v>
      </c>
      <c r="CA13" s="30"/>
      <c r="CB13" s="23"/>
      <c r="CC13" s="23"/>
    </row>
    <row r="14" spans="1:81" ht="12.75">
      <c r="A14" s="17">
        <f>-17/60</f>
        <v>-0.2833333333333333</v>
      </c>
      <c r="B14" s="7" t="s">
        <v>4</v>
      </c>
      <c r="C14" s="33">
        <v>1.9</v>
      </c>
      <c r="D14" s="33">
        <v>1.9</v>
      </c>
      <c r="E14" s="19">
        <v>8.35</v>
      </c>
      <c r="F14" s="2">
        <v>72</v>
      </c>
      <c r="G14" s="19">
        <v>17.33</v>
      </c>
      <c r="H14" s="19">
        <v>7.72</v>
      </c>
      <c r="I14" s="3">
        <v>3.7158</v>
      </c>
      <c r="J14" s="12"/>
      <c r="K14" s="12"/>
      <c r="L14" s="12"/>
      <c r="M14" s="12"/>
      <c r="N14" s="12"/>
      <c r="O14" s="23">
        <v>19.26</v>
      </c>
      <c r="P14" s="23"/>
      <c r="Q14" s="23"/>
      <c r="R14" s="23"/>
      <c r="S14" s="23"/>
      <c r="T14" s="23"/>
      <c r="U14" s="23">
        <v>18.41</v>
      </c>
      <c r="V14" s="23"/>
      <c r="W14" s="23"/>
      <c r="X14" s="23"/>
      <c r="Y14" s="23"/>
      <c r="Z14" s="23"/>
      <c r="AA14" s="23">
        <v>0.85</v>
      </c>
      <c r="AB14" s="23"/>
      <c r="AC14" s="23"/>
      <c r="AD14" s="23"/>
      <c r="AE14" s="23"/>
      <c r="AF14" s="23"/>
      <c r="AG14" s="23">
        <v>0</v>
      </c>
      <c r="AH14" s="23"/>
      <c r="AI14" s="23"/>
      <c r="AJ14" s="23"/>
      <c r="AK14" s="23"/>
      <c r="AL14" s="23"/>
      <c r="AM14" s="23">
        <v>0</v>
      </c>
      <c r="AN14" s="23"/>
      <c r="AO14" s="23"/>
      <c r="AP14" s="23"/>
      <c r="AQ14" s="23"/>
      <c r="AR14" s="23"/>
      <c r="AS14" s="23">
        <f t="shared" si="0"/>
        <v>38.160000000000004</v>
      </c>
      <c r="AT14" s="23">
        <v>11.63</v>
      </c>
      <c r="AU14" s="30"/>
      <c r="AV14" s="23"/>
      <c r="AW14" s="23"/>
      <c r="AX14" s="23">
        <v>0</v>
      </c>
      <c r="AY14" s="23"/>
      <c r="AZ14" s="23"/>
      <c r="BA14" s="23"/>
      <c r="BB14" s="23">
        <v>12.28</v>
      </c>
      <c r="BC14" s="23"/>
      <c r="BD14" s="23"/>
      <c r="BE14" s="23"/>
      <c r="BF14" s="23">
        <v>9.33</v>
      </c>
      <c r="BG14" s="23"/>
      <c r="BH14" s="23"/>
      <c r="BI14" s="23"/>
      <c r="BJ14" s="23">
        <v>0.7</v>
      </c>
      <c r="BK14" s="23"/>
      <c r="BL14" s="23"/>
      <c r="BM14" s="23"/>
      <c r="BN14" s="23">
        <v>1.97</v>
      </c>
      <c r="BO14" s="23"/>
      <c r="BP14" s="23"/>
      <c r="BQ14" s="23"/>
      <c r="BR14" s="23">
        <v>0</v>
      </c>
      <c r="BS14" s="23"/>
      <c r="BT14" s="13"/>
      <c r="BU14" s="23"/>
      <c r="BV14" s="23">
        <v>0</v>
      </c>
      <c r="BW14" s="23"/>
      <c r="BX14" s="23"/>
      <c r="BY14" s="23"/>
      <c r="BZ14" s="23">
        <v>2.25</v>
      </c>
      <c r="CA14" s="30"/>
      <c r="CB14" s="23"/>
      <c r="CC14" s="23"/>
    </row>
    <row r="15" spans="1:45" ht="12.75">
      <c r="A15" s="4"/>
      <c r="B15" s="4"/>
      <c r="C15" s="34"/>
      <c r="D15" s="34"/>
      <c r="E15" s="20"/>
      <c r="F15" s="12"/>
      <c r="G15" s="20"/>
      <c r="H15" s="23"/>
      <c r="I15" s="21"/>
      <c r="J15" s="12"/>
      <c r="K15" s="12"/>
      <c r="L15" s="12"/>
      <c r="M15" s="12"/>
      <c r="N15" s="12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13"/>
    </row>
    <row r="16" spans="1:45" ht="12.75">
      <c r="A16" s="5"/>
      <c r="B16" s="5"/>
      <c r="C16" s="33"/>
      <c r="D16" s="33"/>
      <c r="E16" s="19"/>
      <c r="F16" s="2"/>
      <c r="G16" s="19"/>
      <c r="H16" s="23"/>
      <c r="I16" s="22"/>
      <c r="J16" s="2"/>
      <c r="K16" s="2"/>
      <c r="L16" s="2"/>
      <c r="M16" s="2"/>
      <c r="N16" s="2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13"/>
    </row>
    <row r="17" spans="1:45" ht="12.75">
      <c r="A17" s="8"/>
      <c r="B17" s="2"/>
      <c r="C17" s="33"/>
      <c r="D17" s="33"/>
      <c r="E17" s="19"/>
      <c r="F17" s="2"/>
      <c r="G17" s="19"/>
      <c r="H17" s="23"/>
      <c r="I17" s="3"/>
      <c r="J17" s="2"/>
      <c r="K17" s="2"/>
      <c r="L17" s="2"/>
      <c r="M17" s="2"/>
      <c r="N17" s="2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13"/>
    </row>
    <row r="18" spans="1:81" ht="12.75">
      <c r="A18" s="6">
        <v>0</v>
      </c>
      <c r="B18" s="7" t="s">
        <v>6</v>
      </c>
      <c r="C18" s="33">
        <f>+'Results - Loop 5'!C15</f>
        <v>0.48</v>
      </c>
      <c r="D18" s="33">
        <f>+'Results - Loop 5'!F15</f>
        <v>0.88</v>
      </c>
      <c r="E18" s="19">
        <v>8.36</v>
      </c>
      <c r="F18" s="2">
        <f>+'Results - Loop 5'!L15</f>
        <v>8.79</v>
      </c>
      <c r="G18" s="19">
        <v>16.39</v>
      </c>
      <c r="H18" s="20">
        <v>8.48</v>
      </c>
      <c r="I18" s="3">
        <f>+'Results - Loop 5'!U15</f>
        <v>0.47</v>
      </c>
      <c r="J18" s="2"/>
      <c r="K18" s="3" t="e">
        <f>+'Results - Loop 5'!#REF!</f>
        <v>#REF!</v>
      </c>
      <c r="L18" s="29"/>
      <c r="M18" s="2" t="e">
        <f>+'Results - Loop 5'!#REF!</f>
        <v>#REF!</v>
      </c>
      <c r="N18" s="2"/>
      <c r="O18" s="23">
        <f>+'Results - Loop 5'!AA15</f>
        <v>19.02</v>
      </c>
      <c r="P18" s="23"/>
      <c r="Q18" s="13">
        <f>+'Results - Loop 5'!AC15</f>
        <v>19.24</v>
      </c>
      <c r="R18" s="44"/>
      <c r="S18" s="13">
        <f>+'Results - Loop 5'!AE15</f>
        <v>0</v>
      </c>
      <c r="U18" s="23">
        <f>+'Results - Loop 5'!AG15</f>
        <v>0</v>
      </c>
      <c r="V18" s="23"/>
      <c r="W18" s="44">
        <f>+'Results - Loop 5'!AI15</f>
        <v>0.69</v>
      </c>
      <c r="X18" s="44"/>
      <c r="Y18" s="13">
        <f>+'Results - Loop 5'!AK15</f>
        <v>1.69</v>
      </c>
      <c r="AA18" s="23">
        <f>+'Results - Loop 5'!AM15</f>
        <v>1.75</v>
      </c>
      <c r="AB18" s="23"/>
      <c r="AC18" s="44">
        <f>+'Results - Loop 5'!AO15</f>
        <v>0</v>
      </c>
      <c r="AD18" s="44"/>
      <c r="AE18" s="13" t="e">
        <f>+'Results - Loop 5'!#REF!</f>
        <v>#REF!</v>
      </c>
      <c r="AG18" s="23" t="e">
        <f>+'Results - Loop 5'!#REF!</f>
        <v>#REF!</v>
      </c>
      <c r="AH18" s="23"/>
      <c r="AI18" s="44" t="e">
        <f>+'Results - Loop 5'!#REF!</f>
        <v>#REF!</v>
      </c>
      <c r="AJ18" s="44"/>
      <c r="AK18" s="13" t="e">
        <f>+'Results - Loop 5'!#REF!</f>
        <v>#REF!</v>
      </c>
      <c r="AM18" s="23" t="e">
        <f>+'Results - Loop 5'!#REF!</f>
        <v>#REF!</v>
      </c>
      <c r="AN18" s="23"/>
      <c r="AO18" s="44" t="e">
        <f>+'Results - Loop 5'!#REF!</f>
        <v>#REF!</v>
      </c>
      <c r="AP18" s="44"/>
      <c r="AQ18" s="13" t="e">
        <f>+'Results - Loop 5'!#REF!</f>
        <v>#REF!</v>
      </c>
      <c r="AS18" s="23" t="e">
        <f aca="true" t="shared" si="1" ref="AS18:AS32">+AT18+AX18+BB18+BF18+BJ18+BN18+BR18+BV18+BZ18</f>
        <v>#REF!</v>
      </c>
      <c r="AT18" s="23">
        <f>+'Results - Loop 5'!AU15</f>
        <v>10.2</v>
      </c>
      <c r="AV18" s="23" t="e">
        <f>+'Results - Loop 5'!#REF!</f>
        <v>#REF!</v>
      </c>
      <c r="AW18" s="23" t="e">
        <f>+'Results - Loop 5'!#REF!</f>
        <v>#REF!</v>
      </c>
      <c r="AX18" s="23">
        <f>+'Results - Loop 5'!AW15</f>
        <v>10.47</v>
      </c>
      <c r="AZ18" s="23" t="e">
        <f>+'Results - Loop 5'!#REF!</f>
        <v>#REF!</v>
      </c>
      <c r="BA18" s="23" t="e">
        <f>+'Results - Loop 5'!#REF!</f>
        <v>#REF!</v>
      </c>
      <c r="BB18" s="23" t="e">
        <f>+'Results - Loop 5'!#REF!</f>
        <v>#REF!</v>
      </c>
      <c r="BD18" s="23" t="e">
        <f>+'Results - Loop 5'!#REF!</f>
        <v>#REF!</v>
      </c>
      <c r="BE18" s="23" t="e">
        <f>+'Results - Loop 5'!#REF!</f>
        <v>#REF!</v>
      </c>
      <c r="BF18" s="23">
        <f>+'Results - Loop 5'!AX15</f>
        <v>10.32</v>
      </c>
      <c r="BH18" s="23" t="e">
        <f>+'Results - Loop 5'!#REF!</f>
        <v>#REF!</v>
      </c>
      <c r="BI18" s="23" t="e">
        <f>+'Results - Loop 5'!#REF!</f>
        <v>#REF!</v>
      </c>
      <c r="BJ18" s="23">
        <f>+'Results - Loop 5'!AZ15</f>
        <v>25.959999999999997</v>
      </c>
      <c r="BL18" s="23" t="e">
        <f>+'Results - Loop 5'!#REF!</f>
        <v>#REF!</v>
      </c>
      <c r="BM18" s="23" t="e">
        <f>+'Results - Loop 5'!#REF!</f>
        <v>#REF!</v>
      </c>
      <c r="BN18" s="23">
        <f>+'Results - Loop 5'!BB15</f>
        <v>0</v>
      </c>
      <c r="BP18" s="23" t="e">
        <f>+'Results - Loop 5'!#REF!</f>
        <v>#REF!</v>
      </c>
      <c r="BQ18" s="23" t="e">
        <f>+'Results - Loop 5'!#REF!</f>
        <v>#REF!</v>
      </c>
      <c r="BR18" s="23">
        <f>+'Results - Loop 5'!BD15</f>
        <v>22.92</v>
      </c>
      <c r="BT18" s="23" t="e">
        <f>+'Results - Loop 5'!#REF!</f>
        <v>#REF!</v>
      </c>
      <c r="BU18" s="23" t="e">
        <f>+'Results - Loop 5'!#REF!</f>
        <v>#REF!</v>
      </c>
      <c r="BV18" s="23">
        <f>+'Results - Loop 5'!BF15</f>
        <v>0</v>
      </c>
      <c r="BX18" s="23" t="e">
        <f>+'Results - Loop 5'!#REF!</f>
        <v>#REF!</v>
      </c>
      <c r="BY18" s="23" t="e">
        <f>+'Results - Loop 5'!#REF!</f>
        <v>#REF!</v>
      </c>
      <c r="BZ18" s="23">
        <f>+'Results - Loop 5'!BH15</f>
        <v>0</v>
      </c>
      <c r="CB18" s="23" t="e">
        <f>+'Results - Loop 5'!#REF!</f>
        <v>#REF!</v>
      </c>
      <c r="CC18" s="23" t="e">
        <f>+'Results - Loop 5'!#REF!</f>
        <v>#REF!</v>
      </c>
    </row>
    <row r="19" spans="1:81" ht="12.75">
      <c r="A19" s="6">
        <v>0.5</v>
      </c>
      <c r="B19" s="7" t="s">
        <v>6</v>
      </c>
      <c r="C19" s="33">
        <f>+'Results - Loop 5'!C16*($H$3*3.785-$H$5/1000*1+$H$4/1000*$A19*60)/($H$3*3.785-$H$5/1000*1)</f>
        <v>0</v>
      </c>
      <c r="D19" s="33">
        <f>+'Results - Loop 5'!F16*($H$3*3.785-$H$5/1000*1+$H$4/1000*$A19*60)/($H$3*3.785-$H$5/1000*1)</f>
        <v>0</v>
      </c>
      <c r="E19" s="19">
        <v>8.38</v>
      </c>
      <c r="F19" s="2">
        <f>+'Results - Loop 5'!L16*($H$3*3.785-$H$5/1000*1+$H$4/1000*$A19*60)/($H$3*3.785-$H$5/1000*1)</f>
        <v>0</v>
      </c>
      <c r="G19" s="19">
        <v>17.08</v>
      </c>
      <c r="H19" s="28">
        <v>8.87</v>
      </c>
      <c r="I19" s="3">
        <f>+'Results - Loop 5'!U16*($H$3*3.785-$H$5/1000*1+$H$4/1000*$A19*60)/($H$3*3.785-$H$5/1000*1)</f>
        <v>0</v>
      </c>
      <c r="J19" s="2"/>
      <c r="K19" s="3" t="e">
        <f>+'Results - Loop 5'!#REF!*($H$3*3.785-$H$5/1000*1+$H$4/1000*$A19*60)/($H$3*3.785-$H$5/1000*1)</f>
        <v>#REF!</v>
      </c>
      <c r="L19" s="3"/>
      <c r="M19" s="3" t="e">
        <f>+'Results - Loop 5'!#REF!*($H$3*3.785-$H$5/1000*1+$H$4/1000*$A19*60)/($H$3*3.785-$H$5/1000*1)</f>
        <v>#REF!</v>
      </c>
      <c r="N19" s="3"/>
      <c r="O19" s="23">
        <f>+'Results - Loop 5'!AA16*($H$3*3.785-$H$5/1000*1+$H$4/1000*$A19*60)/($H$3*3.785-$H$5/1000*1)</f>
        <v>0</v>
      </c>
      <c r="P19" s="23"/>
      <c r="Q19" s="13">
        <f>+'Results - Loop 5'!AC16*($H$3*3.785-$H$5/1000*1+$H$4/1000*$A19*60)/($H$3*3.785-$H$5/1000*1)</f>
        <v>0</v>
      </c>
      <c r="S19" s="13">
        <f>+'Results - Loop 5'!AE16*($H$3*3.785-$H$5/1000*1+$H$4/1000*$A19*60)/($H$3*3.785-$H$5/1000*1)</f>
        <v>0</v>
      </c>
      <c r="U19" s="23">
        <f>+'Results - Loop 5'!AG16*($H$3*3.785-$H$5/1000*1+$H$4/1000*$A19*60)/($H$3*3.785-$H$5/1000*1)</f>
        <v>0</v>
      </c>
      <c r="V19" s="23"/>
      <c r="W19" s="13">
        <f>+'Results - Loop 5'!AI16*($H$3*3.785-$H$5/1000*1+$H$4/1000*$A19*60)/($H$3*3.785-$H$5/1000*1)</f>
        <v>0</v>
      </c>
      <c r="Y19" s="13">
        <f>+'Results - Loop 5'!AK16*($H$3*3.785-$H$5/1000*1+$H$4/1000*$A19*60)/($H$3*3.785-$H$5/1000*1)</f>
        <v>0</v>
      </c>
      <c r="AA19" s="23">
        <f>+'Results - Loop 5'!AM16*($H$3*3.785-$H$5/1000*1+$H$4/1000*$A19*60)/($H$3*3.785-$H$5/1000*1)</f>
        <v>0</v>
      </c>
      <c r="AB19" s="23"/>
      <c r="AC19" s="13">
        <f>+'Results - Loop 5'!AO16*($H$3*3.785-$H$5/1000*1+$H$4/1000*$A19*60)/($H$3*3.785-$H$5/1000*1)</f>
        <v>0</v>
      </c>
      <c r="AE19" s="13" t="e">
        <f>+'Results - Loop 5'!#REF!*($H$3*3.785-$H$5/1000*1+$H$4/1000*$A19*60)/($H$3*3.785-$H$5/1000*1)</f>
        <v>#REF!</v>
      </c>
      <c r="AG19" s="23" t="e">
        <f>+'Results - Loop 5'!#REF!*($H$3*3.785-$H$5/1000*1+$H$4/1000*$A19*60)/($H$3*3.785-$H$5/1000*1)</f>
        <v>#REF!</v>
      </c>
      <c r="AH19" s="23"/>
      <c r="AI19" s="13" t="e">
        <f>+'Results - Loop 5'!#REF!*($H$3*3.785-$H$5/1000*1+$H$4/1000*$A19*60)/($H$3*3.785-$H$5/1000*1)</f>
        <v>#REF!</v>
      </c>
      <c r="AK19" s="13" t="e">
        <f>+'Results - Loop 5'!#REF!*($H$3*3.785-$H$5/1000*1+$H$4/1000*$A19*60)/($H$3*3.785-$H$5/1000*1)</f>
        <v>#REF!</v>
      </c>
      <c r="AM19" s="25" t="e">
        <f>+'Results - Loop 5'!#REF!*($H$3*3.785-$H$5/1000*1+$H$4/1000*$A19*60)/($H$3*3.785-$H$5/1000*1)</f>
        <v>#REF!</v>
      </c>
      <c r="AN19" s="23"/>
      <c r="AO19" s="13" t="e">
        <f>+'Results - Loop 5'!#REF!*($H$3*3.785-$H$5/1000*1+$H$4/1000*$A19*60)/($H$3*3.785-$H$5/1000*1)</f>
        <v>#REF!</v>
      </c>
      <c r="AQ19" s="13" t="e">
        <f>+'Results - Loop 5'!#REF!*($H$3*3.785-$H$5/1000*1+$H$4/1000*$A19*60)/($H$3*3.785-$H$5/1000*1)</f>
        <v>#REF!</v>
      </c>
      <c r="AS19" s="23" t="e">
        <f t="shared" si="1"/>
        <v>#REF!</v>
      </c>
      <c r="AT19" s="23">
        <f>+'Results - Loop 5'!AU16*($H$3*3.785-$H$5/1000*1+$H$4/1000*$A19*60)/($H$3*3.785-$H$5/1000*1)</f>
        <v>0</v>
      </c>
      <c r="AV19" s="23" t="e">
        <f>+'Results - Loop 5'!#REF!*($H$3*3.785-$H$5/1000*1+$H$4/1000*$A19*60)/($H$3*3.785-$H$5/1000*1)</f>
        <v>#REF!</v>
      </c>
      <c r="AW19" s="23" t="e">
        <f>+'Results - Loop 5'!#REF!*($H$3*3.785-$H$5/1000*1+$H$4/1000*$A19*60)/($H$3*3.785-$H$5/1000*1)</f>
        <v>#REF!</v>
      </c>
      <c r="AX19" s="23">
        <f>+'Results - Loop 5'!AW16*($H$3*3.785-$H$5/1000*1+$H$4/1000*$A19*60)/($H$3*3.785-$H$5/1000*1)</f>
        <v>0</v>
      </c>
      <c r="AZ19" s="23" t="e">
        <f>+'Results - Loop 5'!#REF!*($H$3*3.785-$H$5/1000*1+$H$4/1000*$A19*60)/($H$3*3.785-$H$5/1000*1)</f>
        <v>#REF!</v>
      </c>
      <c r="BA19" s="23" t="e">
        <f>+'Results - Loop 5'!#REF!*($H$3*3.785-$H$5/1000*1+$H$4/1000*$A19*60)/($H$3*3.785-$H$5/1000*1)</f>
        <v>#REF!</v>
      </c>
      <c r="BB19" s="23" t="e">
        <f>+'Results - Loop 5'!#REF!*($H$3*3.785-$H$5/1000*1+$H$4/1000*$A19*60)/($H$3*3.785-$H$5/1000*1)</f>
        <v>#REF!</v>
      </c>
      <c r="BD19" s="23" t="e">
        <f>+'Results - Loop 5'!#REF!*($H$3*3.785-$H$5/1000*1+$H$4/1000*$A19*60)/($H$3*3.785-$H$5/1000*1)</f>
        <v>#REF!</v>
      </c>
      <c r="BE19" s="23" t="e">
        <f>+'Results - Loop 5'!#REF!*($H$3*3.785-$H$5/1000*1+$H$4/1000*$A19*60)/($H$3*3.785-$H$5/1000*1)</f>
        <v>#REF!</v>
      </c>
      <c r="BF19" s="23">
        <f>+'Results - Loop 5'!AX16*($H$3*3.785-$H$5/1000*1+$H$4/1000*$A19*60)/($H$3*3.785-$H$5/1000*1)</f>
        <v>0</v>
      </c>
      <c r="BH19" s="23" t="e">
        <f>+'Results - Loop 5'!#REF!*($H$3*3.785-$H$5/1000*1+$H$4/1000*$A19*60)/($H$3*3.785-$H$5/1000*1)</f>
        <v>#REF!</v>
      </c>
      <c r="BI19" s="23" t="e">
        <f>+'Results - Loop 5'!#REF!*($H$3*3.785-$H$5/1000*1+$H$4/1000*$A19*60)/($H$3*3.785-$H$5/1000*1)</f>
        <v>#REF!</v>
      </c>
      <c r="BJ19" s="23">
        <f>+'Results - Loop 5'!AZ16*($H$3*3.785-$H$5/1000*1+$H$4/1000*$A19*60)/($H$3*3.785-$H$5/1000*1)</f>
        <v>0</v>
      </c>
      <c r="BL19" s="23" t="e">
        <f>+'Results - Loop 5'!#REF!*($H$3*3.785-$H$5/1000*1+$H$4/1000*$A19*60)/($H$3*3.785-$H$5/1000*1)</f>
        <v>#REF!</v>
      </c>
      <c r="BM19" s="23" t="e">
        <f>+'Results - Loop 5'!#REF!*($H$3*3.785-$H$5/1000*1+$H$4/1000*$A19*60)/($H$3*3.785-$H$5/1000*1)</f>
        <v>#REF!</v>
      </c>
      <c r="BN19" s="23">
        <f>+'Results - Loop 5'!BB16*($H$3*3.785-$H$5/1000*1+$H$4/1000*$A19*60)/($H$3*3.785-$H$5/1000*1)</f>
        <v>0</v>
      </c>
      <c r="BP19" s="23" t="e">
        <f>+'Results - Loop 5'!#REF!*($H$3*3.785-$H$5/1000*1+$H$4/1000*$A19*60)/($H$3*3.785-$H$5/1000*1)</f>
        <v>#REF!</v>
      </c>
      <c r="BQ19" s="23" t="e">
        <f>+'Results - Loop 5'!#REF!*($H$3*3.785-$H$5/1000*1+$H$4/1000*$A19*60)/($H$3*3.785-$H$5/1000*1)</f>
        <v>#REF!</v>
      </c>
      <c r="BR19" s="23">
        <f>+'Results - Loop 5'!BD16*($H$3*3.785-$H$5/1000*1+$H$4/1000*$A19*60)/($H$3*3.785-$H$5/1000*1)</f>
        <v>0</v>
      </c>
      <c r="BT19" s="23" t="e">
        <f>+'Results - Loop 5'!#REF!*($H$3*3.785-$H$5/1000*1+$H$4/1000*$A19*60)/($H$3*3.785-$H$5/1000*1)</f>
        <v>#REF!</v>
      </c>
      <c r="BU19" s="23" t="e">
        <f>+'Results - Loop 5'!#REF!*($H$3*3.785-$H$5/1000*1+$H$4/1000*$A19*60)/($H$3*3.785-$H$5/1000*1)</f>
        <v>#REF!</v>
      </c>
      <c r="BV19" s="23">
        <f>+'Results - Loop 5'!BF16*($H$3*3.785-$H$5/1000*1+$H$4/1000*$A19*60)/($H$3*3.785-$H$5/1000*1)</f>
        <v>0</v>
      </c>
      <c r="BX19" s="23" t="e">
        <f>+'Results - Loop 5'!#REF!*($H$3*3.785-$H$5/1000*1+$H$4/1000*$A19*60)/($H$3*3.785-$H$5/1000*1)</f>
        <v>#REF!</v>
      </c>
      <c r="BY19" s="23" t="e">
        <f>+'Results - Loop 5'!#REF!*($H$3*3.785-$H$5/1000*1+$H$4/1000*$A19*60)/($H$3*3.785-$H$5/1000*1)</f>
        <v>#REF!</v>
      </c>
      <c r="BZ19" s="23">
        <f>+'Results - Loop 5'!BH16*($H$3*3.785-$H$5/1000*1+$H$4/1000*$A19*60)/($H$3*3.785-$H$5/1000*1)</f>
        <v>0</v>
      </c>
      <c r="CB19" s="23" t="e">
        <f>+'Results - Loop 5'!#REF!*($H$3*3.785-$H$5/1000*1+$H$4/1000*$A19*60)/($H$3*3.785-$H$5/1000*1)</f>
        <v>#REF!</v>
      </c>
      <c r="CC19" s="23" t="e">
        <f>+'Results - Loop 5'!#REF!*($H$3*3.785-$H$5/1000*1+$H$4/1000*$A19*60)/($H$3*3.785-$H$5/1000*1)</f>
        <v>#REF!</v>
      </c>
    </row>
    <row r="20" spans="1:81" ht="12.75">
      <c r="A20" s="6">
        <v>1</v>
      </c>
      <c r="B20" s="7" t="s">
        <v>6</v>
      </c>
      <c r="C20" s="33">
        <f>+'Results - Loop 5'!C17*($H$3*3.785-$H$5/1000*2+$H$4/1000*$A20*60)/($H$3*3.785-$H$5/1000*2)</f>
        <v>0.10013376994356582</v>
      </c>
      <c r="D20" s="33">
        <f>+'Results - Loop 5'!F17*($H$3*3.785-$H$5/1000*2+$H$4/1000*$A20*60)/($H$3*3.785-$H$5/1000*2)</f>
        <v>0.38050832578555005</v>
      </c>
      <c r="E20" s="19">
        <v>8.39</v>
      </c>
      <c r="F20" s="2">
        <f>+'Results - Loop 5'!L17*($H$3*3.785-$H$5/1000*2+$H$4/1000*$A20*60)/($H$3*3.785-$H$5/1000*2)</f>
        <v>21.628894307810214</v>
      </c>
      <c r="G20" s="19">
        <v>17.84</v>
      </c>
      <c r="H20" s="19">
        <v>8.18</v>
      </c>
      <c r="I20" s="3">
        <f>+'Results - Loop 5'!U17*($H$3*3.785-$H$5/1000*2+$H$4/1000*$A20*60)/($H$3*3.785-$H$5/1000*2)</f>
        <v>0.6008026196613948</v>
      </c>
      <c r="J20" s="2"/>
      <c r="K20" s="3" t="e">
        <f>+'Results - Loop 5'!#REF!*($H$3*3.785-$H$5/1000*2+$H$4/1000*$A20*60)/($H$3*3.785-$H$5/1000*2)</f>
        <v>#REF!</v>
      </c>
      <c r="L20" s="2"/>
      <c r="M20" s="3" t="e">
        <f>+'Results - Loop 5'!#REF!*($H$3*3.785-$H$5/1000*2+$H$4/1000*$A20*60)/($H$3*3.785-$H$5/1000*2)</f>
        <v>#REF!</v>
      </c>
      <c r="N20" s="3"/>
      <c r="O20" s="23">
        <f>+'Results - Loop 5'!AA17*($H$3*3.785-$H$5/1000*2+$H$4/1000*$A20*60)/($H$3*3.785-$H$5/1000*2)</f>
        <v>22.800459416149934</v>
      </c>
      <c r="P20" s="23"/>
      <c r="Q20" s="13">
        <f>+'Results - Loop 5'!AC17*($H$3*3.785-$H$5/1000*2+$H$4/1000*$A20*60)/($H$3*3.785-$H$5/1000*2)</f>
        <v>0</v>
      </c>
      <c r="S20" s="13">
        <f>+'Results - Loop 5'!AE17*($H$3*3.785-$H$5/1000*2+$H$4/1000*$A20*60)/($H$3*3.785-$H$5/1000*2)</f>
        <v>0</v>
      </c>
      <c r="U20" s="23">
        <f>+'Results - Loop 5'!AG17*($H$3*3.785-$H$5/1000*2+$H$4/1000*$A20*60)/($H$3*3.785-$H$5/1000*2)</f>
        <v>0</v>
      </c>
      <c r="V20" s="23"/>
      <c r="W20" s="13">
        <f>+'Results - Loop 5'!AI17*($H$3*3.785-$H$5/1000*2+$H$4/1000*$A20*60)/($H$3*3.785-$H$5/1000*2)</f>
        <v>0</v>
      </c>
      <c r="Y20" s="13">
        <f>+'Results - Loop 5'!AK17*($H$3*3.785-$H$5/1000*2+$H$4/1000*$A20*60)/($H$3*3.785-$H$5/1000*2)</f>
        <v>2.3130900856963703</v>
      </c>
      <c r="AA20" s="23">
        <f>+'Results - Loop 5'!AM17*($H$3*3.785-$H$5/1000*2+$H$4/1000*$A20*60)/($H$3*3.785-$H$5/1000*2)</f>
        <v>0</v>
      </c>
      <c r="AB20" s="23"/>
      <c r="AC20" s="13">
        <f>+'Results - Loop 5'!AO17*($H$3*3.785-$H$5/1000*2+$H$4/1000*$A20*60)/($H$3*3.785-$H$5/1000*2)</f>
        <v>0</v>
      </c>
      <c r="AE20" s="13" t="e">
        <f>+'Results - Loop 5'!#REF!*($H$3*3.785-$H$5/1000*2+$H$4/1000*$A20*60)/($H$3*3.785-$H$5/1000*2)</f>
        <v>#REF!</v>
      </c>
      <c r="AG20" s="23" t="e">
        <f>+'Results - Loop 5'!#REF!*($H$3*3.785-$H$5/1000*2+$H$4/1000*$A20*60)/($H$3*3.785-$H$5/1000*2)</f>
        <v>#REF!</v>
      </c>
      <c r="AH20" s="23"/>
      <c r="AI20" s="13" t="e">
        <f>+'Results - Loop 5'!#REF!*($H$3*3.785-$H$5/1000*2+$H$4/1000*$A20*60)/($H$3*3.785-$H$5/1000*2)</f>
        <v>#REF!</v>
      </c>
      <c r="AK20" s="13" t="e">
        <f>+'Results - Loop 5'!#REF!*($H$3*3.785-$H$5/1000*2+$H$4/1000*$A20*60)/($H$3*3.785-$H$5/1000*2)</f>
        <v>#REF!</v>
      </c>
      <c r="AM20" s="23" t="e">
        <f>+'Results - Loop 5'!#REF!*($H$3*3.785-$H$5/1000*2+$H$4/1000*$A20*60)/($H$3*3.785-$H$5/1000*2)</f>
        <v>#REF!</v>
      </c>
      <c r="AN20" s="23"/>
      <c r="AO20" s="13" t="e">
        <f>+'Results - Loop 5'!#REF!*($H$3*3.785-$H$5/1000*2+$H$4/1000*$A20*60)/($H$3*3.785-$H$5/1000*2)</f>
        <v>#REF!</v>
      </c>
      <c r="AQ20" s="13" t="e">
        <f>+'Results - Loop 5'!#REF!*($H$3*3.785-$H$5/1000*2+$H$4/1000*$A20*60)/($H$3*3.785-$H$5/1000*2)</f>
        <v>#REF!</v>
      </c>
      <c r="AS20" s="23" t="e">
        <f t="shared" si="1"/>
        <v>#REF!</v>
      </c>
      <c r="AT20" s="23">
        <f>+'Results - Loop 5'!AU17*($H$3*3.785-$H$5/1000*2+$H$4/1000*$A20*60)/($H$3*3.785-$H$5/1000*2)</f>
        <v>11.33514275761165</v>
      </c>
      <c r="AV20" s="23" t="e">
        <f>+'Results - Loop 5'!#REF!*($H$3*3.785-$H$5/1000*2+$H$4/1000*$A20*60)/($H$3*3.785-$H$5/1000*2)</f>
        <v>#REF!</v>
      </c>
      <c r="AW20" s="23" t="e">
        <f>+'Results - Loop 5'!#REF!*($H$3*3.785-$H$5/1000*2+$H$4/1000*$A20*60)/($H$3*3.785-$H$5/1000*2)</f>
        <v>#REF!</v>
      </c>
      <c r="AX20" s="23">
        <f>+'Results - Loop 5'!AW17*($H$3*3.785-$H$5/1000*2+$H$4/1000*$A20*60)/($H$3*3.785-$H$5/1000*2)</f>
        <v>0</v>
      </c>
      <c r="AZ20" s="23" t="e">
        <f>+'Results - Loop 5'!#REF!*($H$3*3.785-$H$5/1000*2+$H$4/1000*$A20*60)/($H$3*3.785-$H$5/1000*2)</f>
        <v>#REF!</v>
      </c>
      <c r="BA20" s="23" t="e">
        <f>+'Results - Loop 5'!#REF!*($H$3*3.785-$H$5/1000*2+$H$4/1000*$A20*60)/($H$3*3.785-$H$5/1000*2)</f>
        <v>#REF!</v>
      </c>
      <c r="BB20" s="23" t="e">
        <f>+'Results - Loop 5'!#REF!*($H$3*3.785-$H$5/1000*2+$H$4/1000*$A20*60)/($H$3*3.785-$H$5/1000*2)</f>
        <v>#REF!</v>
      </c>
      <c r="BD20" s="23" t="e">
        <f>+'Results - Loop 5'!#REF!*($H$3*3.785-$H$5/1000*2+$H$4/1000*$A20*60)/($H$3*3.785-$H$5/1000*2)</f>
        <v>#REF!</v>
      </c>
      <c r="BE20" s="23" t="e">
        <f>+'Results - Loop 5'!#REF!*($H$3*3.785-$H$5/1000*2+$H$4/1000*$A20*60)/($H$3*3.785-$H$5/1000*2)</f>
        <v>#REF!</v>
      </c>
      <c r="BF20" s="23">
        <f>+'Results - Loop 5'!AX17*($H$3*3.785-$H$5/1000*2+$H$4/1000*$A20*60)/($H$3*3.785-$H$5/1000*2)</f>
        <v>0</v>
      </c>
      <c r="BH20" s="23" t="e">
        <f>+'Results - Loop 5'!#REF!*($H$3*3.785-$H$5/1000*2+$H$4/1000*$A20*60)/($H$3*3.785-$H$5/1000*2)</f>
        <v>#REF!</v>
      </c>
      <c r="BI20" s="23" t="e">
        <f>+'Results - Loop 5'!#REF!*($H$3*3.785-$H$5/1000*2+$H$4/1000*$A20*60)/($H$3*3.785-$H$5/1000*2)</f>
        <v>#REF!</v>
      </c>
      <c r="BJ20" s="23">
        <f>+'Results - Loop 5'!AZ17*($H$3*3.785-$H$5/1000*2+$H$4/1000*$A20*60)/($H$3*3.785-$H$5/1000*2)</f>
        <v>31.331856615341742</v>
      </c>
      <c r="BL20" s="23" t="e">
        <f>+'Results - Loop 5'!#REF!*($H$3*3.785-$H$5/1000*2+$H$4/1000*$A20*60)/($H$3*3.785-$H$5/1000*2)</f>
        <v>#REF!</v>
      </c>
      <c r="BM20" s="23" t="e">
        <f>+'Results - Loop 5'!#REF!*($H$3*3.785-$H$5/1000*2+$H$4/1000*$A20*60)/($H$3*3.785-$H$5/1000*2)</f>
        <v>#REF!</v>
      </c>
      <c r="BN20" s="23">
        <f>+'Results - Loop 5'!BB17*($H$3*3.785-$H$5/1000*2+$H$4/1000*$A20*60)/($H$3*3.785-$H$5/1000*2)</f>
        <v>0</v>
      </c>
      <c r="BP20" s="23" t="e">
        <f>+'Results - Loop 5'!#REF!*($H$3*3.785-$H$5/1000*2+$H$4/1000*$A20*60)/($H$3*3.785-$H$5/1000*2)</f>
        <v>#REF!</v>
      </c>
      <c r="BQ20" s="23" t="e">
        <f>+'Results - Loop 5'!#REF!*($H$3*3.785-$H$5/1000*2+$H$4/1000*$A20*60)/($H$3*3.785-$H$5/1000*2)</f>
        <v>#REF!</v>
      </c>
      <c r="BR20" s="23">
        <f>+'Results - Loop 5'!BD17*($H$3*3.785-$H$5/1000*2+$H$4/1000*$A20*60)/($H$3*3.785-$H$5/1000*2)</f>
        <v>0</v>
      </c>
      <c r="BT20" s="23" t="e">
        <f>+'Results - Loop 5'!#REF!*($H$3*3.785-$H$5/1000*2+$H$4/1000*$A20*60)/($H$3*3.785-$H$5/1000*2)</f>
        <v>#REF!</v>
      </c>
      <c r="BU20" s="23" t="e">
        <f>+'Results - Loop 5'!#REF!*($H$3*3.785-$H$5/1000*2+$H$4/1000*$A20*60)/($H$3*3.785-$H$5/1000*2)</f>
        <v>#REF!</v>
      </c>
      <c r="BV20" s="23">
        <f>+'Results - Loop 5'!BF17*($H$3*3.785-$H$5/1000*2+$H$4/1000*$A20*60)/($H$3*3.785-$H$5/1000*2)</f>
        <v>0</v>
      </c>
      <c r="BX20" s="23" t="e">
        <f>+'Results - Loop 5'!#REF!*($H$3*3.785-$H$5/1000*2+$H$4/1000*$A20*60)/($H$3*3.785-$H$5/1000*2)</f>
        <v>#REF!</v>
      </c>
      <c r="BY20" s="23" t="e">
        <f>+'Results - Loop 5'!#REF!*($H$3*3.785-$H$5/1000*2+$H$4/1000*$A20*60)/($H$3*3.785-$H$5/1000*2)</f>
        <v>#REF!</v>
      </c>
      <c r="BZ20" s="23">
        <f>+'Results - Loop 5'!BH17*($H$3*3.785-$H$5/1000*2+$H$4/1000*$A20*60)/($H$3*3.785-$H$5/1000*2)</f>
        <v>0</v>
      </c>
      <c r="CB20" s="23" t="e">
        <f>+'Results - Loop 5'!#REF!*($H$3*3.785-$H$5/1000*2+$H$4/1000*$A20*60)/($H$3*3.785-$H$5/1000*2)</f>
        <v>#REF!</v>
      </c>
      <c r="CC20" s="23" t="e">
        <f>+'Results - Loop 5'!#REF!*($H$3*3.785-$H$5/1000*2+$H$4/1000*$A20*60)/($H$3*3.785-$H$5/1000*2)</f>
        <v>#REF!</v>
      </c>
    </row>
    <row r="21" spans="1:81" ht="12.75">
      <c r="A21" s="6">
        <v>1.5</v>
      </c>
      <c r="B21" s="7" t="s">
        <v>6</v>
      </c>
      <c r="C21" s="33">
        <f>+'Results - Loop 5'!C18*($H$3*3.785-$H$5/1000*3+$H$4/1000*$A21*60)/($H$3*3.785-$H$5/1000*3)</f>
        <v>0</v>
      </c>
      <c r="D21" s="33">
        <f>+'Results - Loop 5'!F18*($H$3*3.785-$H$5/1000*3+$H$4/1000*$A21*60)/($H$3*3.785-$H$5/1000*3)</f>
        <v>0</v>
      </c>
      <c r="E21" s="19">
        <v>8.4</v>
      </c>
      <c r="F21" s="2">
        <f>+'Results - Loop 5'!L18*($H$3*3.785-$H$5/1000*3+$H$4/1000*$A21*60)/($H$3*3.785-$H$5/1000*3)</f>
        <v>0</v>
      </c>
      <c r="G21" s="19">
        <v>17.6</v>
      </c>
      <c r="H21" s="19">
        <v>8.48</v>
      </c>
      <c r="I21" s="3">
        <f>+'Results - Loop 5'!U18*($H$3*3.785-$H$5/1000*3+$H$4/1000*$A21*60)/($H$3*3.785-$H$5/1000*3)</f>
        <v>0</v>
      </c>
      <c r="J21" s="2"/>
      <c r="K21" s="2" t="e">
        <f>+'Results - Loop 5'!#REF!*($H$3*3.785-$H$5/1000*3+$H$4/1000*$A21*60)/($H$3*3.785-$H$5/1000*3)</f>
        <v>#REF!</v>
      </c>
      <c r="L21" s="2"/>
      <c r="M21" s="2" t="e">
        <f>+'Results - Loop 5'!#REF!*($H$3*3.785-$H$5/1000*3+$H$4/1000*$A21*60)/($H$3*3.785-$H$5/1000*3)</f>
        <v>#REF!</v>
      </c>
      <c r="N21" s="2"/>
      <c r="O21" s="23">
        <f>+'Results - Loop 5'!AA18*($H$3*3.785-$H$5/1000*3+$H$4/1000*$A21*60)/($H$3*3.785-$H$5/1000*3)</f>
        <v>0</v>
      </c>
      <c r="P21" s="23"/>
      <c r="Q21" s="13">
        <f>+'Results - Loop 5'!AC18*($H$3*3.785-$H$5/1000*3+$H$4/1000*$A21*60)/($H$3*3.785-$H$5/1000*3)</f>
        <v>0</v>
      </c>
      <c r="S21" s="13">
        <f>+'Results - Loop 5'!AE18*($H$3*3.785-$H$5/1000*3+$H$4/1000*$A21*60)/($H$3*3.785-$H$5/1000*3)</f>
        <v>0</v>
      </c>
      <c r="U21" s="23">
        <f>+'Results - Loop 5'!AG18*($H$3*3.785-$H$5/1000*3+$H$4/1000*$A21*60)/($H$3*3.785-$H$5/1000*3)</f>
        <v>0</v>
      </c>
      <c r="V21" s="23"/>
      <c r="W21" s="13">
        <f>+'Results - Loop 5'!AI18*($H$3*3.785-$H$5/1000*3+$H$4/1000*$A21*60)/($H$3*3.785-$H$5/1000*3)</f>
        <v>0</v>
      </c>
      <c r="Y21" s="13">
        <f>+'Results - Loop 5'!AK18*($H$3*3.785-$H$5/1000*3+$H$4/1000*$A21*60)/($H$3*3.785-$H$5/1000*3)</f>
        <v>0</v>
      </c>
      <c r="AA21" s="23">
        <f>+'Results - Loop 5'!AM18*($H$3*3.785-$H$5/1000*3+$H$4/1000*$A21*60)/($H$3*3.785-$H$5/1000*3)</f>
        <v>0</v>
      </c>
      <c r="AB21" s="23"/>
      <c r="AC21" s="13">
        <f>+'Results - Loop 5'!AO18*($H$3*3.785-$H$5/1000*3+$H$4/1000*$A21*60)/($H$3*3.785-$H$5/1000*3)</f>
        <v>0</v>
      </c>
      <c r="AE21" s="13" t="e">
        <f>+'Results - Loop 5'!#REF!*($H$3*3.785-$H$5/1000*3+$H$4/1000*$A21*60)/($H$3*3.785-$H$5/1000*3)</f>
        <v>#REF!</v>
      </c>
      <c r="AG21" s="23" t="e">
        <f>+'Results - Loop 5'!#REF!*($H$3*3.785-$H$5/1000*3+$H$4/1000*$A21*60)/($H$3*3.785-$H$5/1000*3)</f>
        <v>#REF!</v>
      </c>
      <c r="AH21" s="23"/>
      <c r="AI21" s="13" t="e">
        <f>+'Results - Loop 5'!#REF!*($H$3*3.785-$H$5/1000*3+$H$4/1000*$A21*60)/($H$3*3.785-$H$5/1000*3)</f>
        <v>#REF!</v>
      </c>
      <c r="AK21" s="13" t="e">
        <f>+'Results - Loop 5'!#REF!*($H$3*3.785-$H$5/1000*3+$H$4/1000*$A21*60)/($H$3*3.785-$H$5/1000*3)</f>
        <v>#REF!</v>
      </c>
      <c r="AM21" s="23" t="e">
        <f>+'Results - Loop 5'!#REF!*($H$3*3.785-$H$5/1000*3+$H$4/1000*$A21*60)/($H$3*3.785-$H$5/1000*3)</f>
        <v>#REF!</v>
      </c>
      <c r="AN21" s="23"/>
      <c r="AO21" s="13" t="e">
        <f>+'Results - Loop 5'!#REF!*($H$3*3.785-$H$5/1000*3+$H$4/1000*$A21*60)/($H$3*3.785-$H$5/1000*3)</f>
        <v>#REF!</v>
      </c>
      <c r="AQ21" s="13" t="e">
        <f>+'Results - Loop 5'!#REF!*($H$3*3.785-$H$5/1000*3+$H$4/1000*$A21*60)/($H$3*3.785-$H$5/1000*3)</f>
        <v>#REF!</v>
      </c>
      <c r="AS21" s="23" t="e">
        <f t="shared" si="1"/>
        <v>#REF!</v>
      </c>
      <c r="AT21" s="23">
        <f>+'Results - Loop 5'!AU18*($H$3*3.785-$H$5/1000*3+$H$4/1000*$A21*60)/($H$3*3.785-$H$5/1000*3)</f>
        <v>0</v>
      </c>
      <c r="AV21" s="23" t="e">
        <f>+'Results - Loop 5'!#REF!*($H$3*3.785-$H$5/1000*3+$H$4/1000*$A21*60)/($H$3*3.785-$H$5/1000*3)</f>
        <v>#REF!</v>
      </c>
      <c r="AW21" s="23" t="e">
        <f>+'Results - Loop 5'!#REF!*($H$3*3.785-$H$5/1000*3+$H$4/1000*$A21*60)/($H$3*3.785-$H$5/1000*3)</f>
        <v>#REF!</v>
      </c>
      <c r="AX21" s="23">
        <f>+'Results - Loop 5'!AW18*($H$3*3.785-$H$5/1000*3+$H$4/1000*$A21*60)/($H$3*3.785-$H$5/1000*3)</f>
        <v>0</v>
      </c>
      <c r="AZ21" s="23" t="e">
        <f>+'Results - Loop 5'!#REF!*($H$3*3.785-$H$5/1000*3+$H$4/1000*$A21*60)/($H$3*3.785-$H$5/1000*3)</f>
        <v>#REF!</v>
      </c>
      <c r="BA21" s="23" t="e">
        <f>+'Results - Loop 5'!#REF!*($H$3*3.785-$H$5/1000*3+$H$4/1000*$A21*60)/($H$3*3.785-$H$5/1000*3)</f>
        <v>#REF!</v>
      </c>
      <c r="BB21" s="23" t="e">
        <f>+'Results - Loop 5'!#REF!*($H$3*3.785-$H$5/1000*3+$H$4/1000*$A21*60)/($H$3*3.785-$H$5/1000*3)</f>
        <v>#REF!</v>
      </c>
      <c r="BD21" s="23" t="e">
        <f>+'Results - Loop 5'!#REF!*($H$3*3.785-$H$5/1000*3+$H$4/1000*$A21*60)/($H$3*3.785-$H$5/1000*3)</f>
        <v>#REF!</v>
      </c>
      <c r="BE21" s="23" t="e">
        <f>+'Results - Loop 5'!#REF!*($H$3*3.785-$H$5/1000*3+$H$4/1000*$A21*60)/($H$3*3.785-$H$5/1000*3)</f>
        <v>#REF!</v>
      </c>
      <c r="BF21" s="23">
        <f>+'Results - Loop 5'!AX18*($H$3*3.785-$H$5/1000*3+$H$4/1000*$A21*60)/($H$3*3.785-$H$5/1000*3)</f>
        <v>0</v>
      </c>
      <c r="BH21" s="23" t="e">
        <f>+'Results - Loop 5'!#REF!*($H$3*3.785-$H$5/1000*3+$H$4/1000*$A21*60)/($H$3*3.785-$H$5/1000*3)</f>
        <v>#REF!</v>
      </c>
      <c r="BI21" s="23" t="e">
        <f>+'Results - Loop 5'!#REF!*($H$3*3.785-$H$5/1000*3+$H$4/1000*$A21*60)/($H$3*3.785-$H$5/1000*3)</f>
        <v>#REF!</v>
      </c>
      <c r="BJ21" s="23">
        <f>+'Results - Loop 5'!AZ18*($H$3*3.785-$H$5/1000*3+$H$4/1000*$A21*60)/($H$3*3.785-$H$5/1000*3)</f>
        <v>0</v>
      </c>
      <c r="BL21" s="23" t="e">
        <f>+'Results - Loop 5'!#REF!*($H$3*3.785-$H$5/1000*3+$H$4/1000*$A21*60)/($H$3*3.785-$H$5/1000*3)</f>
        <v>#REF!</v>
      </c>
      <c r="BM21" s="23" t="e">
        <f>+'Results - Loop 5'!#REF!*($H$3*3.785-$H$5/1000*3+$H$4/1000*$A21*60)/($H$3*3.785-$H$5/1000*3)</f>
        <v>#REF!</v>
      </c>
      <c r="BN21" s="23">
        <f>+'Results - Loop 5'!BB18*($H$3*3.785-$H$5/1000*3+$H$4/1000*$A21*60)/($H$3*3.785-$H$5/1000*3)</f>
        <v>0</v>
      </c>
      <c r="BP21" s="23" t="e">
        <f>+'Results - Loop 5'!#REF!*($H$3*3.785-$H$5/1000*3+$H$4/1000*$A21*60)/($H$3*3.785-$H$5/1000*3)</f>
        <v>#REF!</v>
      </c>
      <c r="BQ21" s="23" t="e">
        <f>+'Results - Loop 5'!#REF!*($H$3*3.785-$H$5/1000*3+$H$4/1000*$A21*60)/($H$3*3.785-$H$5/1000*3)</f>
        <v>#REF!</v>
      </c>
      <c r="BR21" s="23">
        <f>+'Results - Loop 5'!BD18*($H$3*3.785-$H$5/1000*3+$H$4/1000*$A21*60)/($H$3*3.785-$H$5/1000*3)</f>
        <v>0</v>
      </c>
      <c r="BT21" s="23" t="e">
        <f>+'Results - Loop 5'!#REF!*($H$3*3.785-$H$5/1000*3+$H$4/1000*$A21*60)/($H$3*3.785-$H$5/1000*3)</f>
        <v>#REF!</v>
      </c>
      <c r="BU21" s="23" t="e">
        <f>+'Results - Loop 5'!#REF!*($H$3*3.785-$H$5/1000*3+$H$4/1000*$A21*60)/($H$3*3.785-$H$5/1000*3)</f>
        <v>#REF!</v>
      </c>
      <c r="BV21" s="23">
        <f>+'Results - Loop 5'!BF18*($H$3*3.785-$H$5/1000*3+$H$4/1000*$A21*60)/($H$3*3.785-$H$5/1000*3)</f>
        <v>0</v>
      </c>
      <c r="BX21" s="23" t="e">
        <f>+'Results - Loop 5'!#REF!*($H$3*3.785-$H$5/1000*3+$H$4/1000*$A21*60)/($H$3*3.785-$H$5/1000*3)</f>
        <v>#REF!</v>
      </c>
      <c r="BY21" s="23" t="e">
        <f>+'Results - Loop 5'!#REF!*($H$3*3.785-$H$5/1000*3+$H$4/1000*$A21*60)/($H$3*3.785-$H$5/1000*3)</f>
        <v>#REF!</v>
      </c>
      <c r="BZ21" s="23">
        <f>+'Results - Loop 5'!BH18*($H$3*3.785-$H$5/1000*3+$H$4/1000*$A21*60)/($H$3*3.785-$H$5/1000*3)</f>
        <v>0</v>
      </c>
      <c r="CB21" s="23" t="e">
        <f>+'Results - Loop 5'!#REF!*($H$3*3.785-$H$5/1000*3+$H$4/1000*$A21*60)/($H$3*3.785-$H$5/1000*3)</f>
        <v>#REF!</v>
      </c>
      <c r="CC21" s="23" t="e">
        <f>+'Results - Loop 5'!#REF!*($H$3*3.785-$H$5/1000*3+$H$4/1000*$A21*60)/($H$3*3.785-$H$5/1000*3)</f>
        <v>#REF!</v>
      </c>
    </row>
    <row r="22" spans="1:81" s="26" customFormat="1" ht="12.75">
      <c r="A22" s="6">
        <v>2</v>
      </c>
      <c r="B22" s="7" t="s">
        <v>6</v>
      </c>
      <c r="C22" s="33">
        <f>+'Results - Loop 5'!C19*($H$3*3.785-$H$5/1000*4+$H$4/1000*$A22*60)/($H$3*3.785-$H$5/1000*4)</f>
        <v>0.39104559100747055</v>
      </c>
      <c r="D22" s="33">
        <f>+'Results - Loop 5'!F19*($H$3*3.785-$H$5/1000*4+$H$4/1000*$A22*60)/($H$3*3.785-$H$5/1000*4)</f>
        <v>0.7219303218599454</v>
      </c>
      <c r="E22" s="19">
        <v>8.4</v>
      </c>
      <c r="F22" s="2">
        <f>+'Results - Loop 5'!L19*($H$3*3.785-$H$5/1000*4+$H$4/1000*$A22*60)/($H$3*3.785-$H$5/1000*4)</f>
        <v>1.0026810025832575</v>
      </c>
      <c r="G22" s="19">
        <v>17.08</v>
      </c>
      <c r="H22" s="19">
        <v>8.61</v>
      </c>
      <c r="I22" s="3">
        <f>+'Results - Loop 5'!U19*($H$3*3.785-$H$5/1000*4+$H$4/1000*$A22*60)/($H$3*3.785-$H$5/1000*4)</f>
        <v>0.5514745514207917</v>
      </c>
      <c r="J22" s="38"/>
      <c r="K22" s="3"/>
      <c r="L22" s="3"/>
      <c r="M22" s="3" t="e">
        <f>+'Results - Loop 5'!#REF!*($H$3*3.785-$H$5/1000*4+$H$4/1000*$A22*60)/($H$3*3.785-$H$5/1000*4)</f>
        <v>#REF!</v>
      </c>
      <c r="N22" s="3"/>
      <c r="O22" s="23">
        <f>+'Results - Loop 5'!AA19*($H$3*3.785-$H$5/1000*4+$H$4/1000*$A22*60)/($H$3*3.785-$H$5/1000*4)</f>
        <v>26.9320117293863</v>
      </c>
      <c r="P22" s="23"/>
      <c r="Q22" s="13"/>
      <c r="R22" s="13"/>
      <c r="S22" s="13">
        <f>+'Results - Loop 5'!AE19*($H$3*3.785-$H$5/1000*4+$H$4/1000*$A22*60)/($H$3*3.785-$H$5/1000*4)</f>
        <v>0</v>
      </c>
      <c r="T22" s="36"/>
      <c r="U22" s="25">
        <f>+'Results - Loop 5'!AG19*($H$3*3.785-$H$5/1000*4+$H$4/1000*$A22*60)/($H$3*3.785-$H$5/1000*4)</f>
        <v>0</v>
      </c>
      <c r="V22" s="25"/>
      <c r="W22" s="13"/>
      <c r="X22" s="13"/>
      <c r="Y22" s="44">
        <f>+'Results - Loop 5'!AK19*($H$3*3.785-$H$5/1000*4+$H$4/1000*$A22*60)/($H$3*3.785-$H$5/1000*4)</f>
        <v>2.977962577672275</v>
      </c>
      <c r="Z22" s="36"/>
      <c r="AA22" s="25">
        <f>+'Results - Loop 5'!AM19*($H$3*3.785-$H$5/1000*4+$H$4/1000*$A22*60)/($H$3*3.785-$H$5/1000*4)</f>
        <v>2.91780171751728</v>
      </c>
      <c r="AB22" s="25"/>
      <c r="AC22" s="13"/>
      <c r="AD22" s="13"/>
      <c r="AE22" s="44" t="e">
        <f>+'Results - Loop 5'!#REF!*($H$3*3.785-$H$5/1000*4+$H$4/1000*$A22*60)/($H$3*3.785-$H$5/1000*4)</f>
        <v>#REF!</v>
      </c>
      <c r="AF22" s="36"/>
      <c r="AG22" s="25" t="e">
        <f>+'Results - Loop 5'!#REF!*($H$3*3.785-$H$5/1000*4+$H$4/1000*$A22*60)/($H$3*3.785-$H$5/1000*4)</f>
        <v>#REF!</v>
      </c>
      <c r="AH22" s="25"/>
      <c r="AI22" s="13" t="e">
        <f>+'Results - Loop 5'!#REF!*($H$3*3.785-$H$5/1000*4+$H$4/1000*$A22*60)/($H$3*3.785-$H$5/1000*4)</f>
        <v>#REF!</v>
      </c>
      <c r="AJ22" s="13"/>
      <c r="AK22" s="44" t="e">
        <f>+'Results - Loop 5'!#REF!*($H$3*3.785-$H$5/1000*4+$H$4/1000*$A22*60)/($H$3*3.785-$H$5/1000*4)</f>
        <v>#REF!</v>
      </c>
      <c r="AL22" s="36"/>
      <c r="AM22" s="25" t="e">
        <f>+'Results - Loop 5'!#REF!*($H$3*3.785-$H$5/1000*4+$H$4/1000*$A22*60)/($H$3*3.785-$H$5/1000*4)</f>
        <v>#REF!</v>
      </c>
      <c r="AN22" s="25"/>
      <c r="AO22" s="13" t="e">
        <f>+'Results - Loop 5'!#REF!*($H$3*3.785-$H$5/1000*4+$H$4/1000*$A22*60)/($H$3*3.785-$H$5/1000*4)</f>
        <v>#REF!</v>
      </c>
      <c r="AP22" s="13"/>
      <c r="AQ22" s="44" t="e">
        <f>+'Results - Loop 5'!#REF!*($H$3*3.785-$H$5/1000*4+$H$4/1000*$A22*60)/($H$3*3.785-$H$5/1000*4)</f>
        <v>#REF!</v>
      </c>
      <c r="AR22" s="36"/>
      <c r="AS22" s="23" t="e">
        <f t="shared" si="1"/>
        <v>#REF!</v>
      </c>
      <c r="AT22" s="23">
        <f>+'Results - Loop 5'!AU19*($H$3*3.785-$H$5/1000*4+$H$4/1000*$A22*60)/($H$3*3.785-$H$5/1000*4)</f>
        <v>12.443271242058229</v>
      </c>
      <c r="AV22" s="23" t="e">
        <f>+'Results - Loop 5'!#REF!*($H$3*3.785-$H$5/1000*4+$H$4/1000*$A22*60)/($H$3*3.785-$H$5/1000*4)</f>
        <v>#REF!</v>
      </c>
      <c r="AW22" s="23" t="e">
        <f>+'Results - Loop 5'!#REF!*($H$3*3.785-$H$5/1000*4+$H$4/1000*$A22*60)/($H$3*3.785-$H$5/1000*4)</f>
        <v>#REF!</v>
      </c>
      <c r="AX22" s="23">
        <f>+'Results - Loop 5'!AW19*($H$3*3.785-$H$5/1000*4+$H$4/1000*$A22*60)/($H$3*3.785-$H$5/1000*4)</f>
        <v>12.322949521748235</v>
      </c>
      <c r="AZ22" s="23" t="e">
        <f>+'Results - Loop 5'!#REF!*($H$3*3.785-$H$5/1000*4+$H$4/1000*$A22*60)/($H$3*3.785-$H$5/1000*4)</f>
        <v>#REF!</v>
      </c>
      <c r="BA22" s="23" t="e">
        <f>+'Results - Loop 5'!#REF!*($H$3*3.785-$H$5/1000*4+$H$4/1000*$A22*60)/($H$3*3.785-$H$5/1000*4)</f>
        <v>#REF!</v>
      </c>
      <c r="BB22" s="23" t="e">
        <f>+'Results - Loop 5'!#REF!*($H$3*3.785-$H$5/1000*4+$H$4/1000*$A22*60)/($H$3*3.785-$H$5/1000*4)</f>
        <v>#REF!</v>
      </c>
      <c r="BD22" s="23" t="e">
        <f>+'Results - Loop 5'!#REF!*($H$3*3.785-$H$5/1000*4+$H$4/1000*$A22*60)/($H$3*3.785-$H$5/1000*4)</f>
        <v>#REF!</v>
      </c>
      <c r="BE22" s="23" t="e">
        <f>+'Results - Loop 5'!#REF!*($H$3*3.785-$H$5/1000*4+$H$4/1000*$A22*60)/($H$3*3.785-$H$5/1000*4)</f>
        <v>#REF!</v>
      </c>
      <c r="BF22" s="23">
        <f>+'Results - Loop 5'!AX19*($H$3*3.785-$H$5/1000*4+$H$4/1000*$A22*60)/($H$3*3.785-$H$5/1000*4)</f>
        <v>13.004772603504852</v>
      </c>
      <c r="BH22" s="23" t="e">
        <f>+'Results - Loop 5'!#REF!*($H$3*3.785-$H$5/1000*4+$H$4/1000*$A22*60)/($H$3*3.785-$H$5/1000*4)</f>
        <v>#REF!</v>
      </c>
      <c r="BI22" s="23" t="e">
        <f>+'Results - Loop 5'!#REF!*($H$3*3.785-$H$5/1000*4+$H$4/1000*$A22*60)/($H$3*3.785-$H$5/1000*4)</f>
        <v>#REF!</v>
      </c>
      <c r="BJ22" s="23">
        <f>+'Results - Loop 5'!AZ19*($H$3*3.785-$H$5/1000*4+$H$4/1000*$A22*60)/($H$3*3.785-$H$5/1000*4)</f>
        <v>36.6279370243664</v>
      </c>
      <c r="BL22" s="23" t="e">
        <f>+'Results - Loop 5'!#REF!*($H$3*3.785-$H$5/1000*4+$H$4/1000*$A22*60)/($H$3*3.785-$H$5/1000*4)</f>
        <v>#REF!</v>
      </c>
      <c r="BM22" s="23" t="e">
        <f>+'Results - Loop 5'!#REF!*($H$3*3.785-$H$5/1000*4+$H$4/1000*$A22*60)/($H$3*3.785-$H$5/1000*4)</f>
        <v>#REF!</v>
      </c>
      <c r="BN22" s="23">
        <f>+'Results - Loop 5'!BB19*($H$3*3.785-$H$5/1000*4+$H$4/1000*$A22*60)/($H$3*3.785-$H$5/1000*4)</f>
        <v>0</v>
      </c>
      <c r="BP22" s="23" t="e">
        <f>+'Results - Loop 5'!#REF!*($H$3*3.785-$H$5/1000*4+$H$4/1000*$A22*60)/($H$3*3.785-$H$5/1000*4)</f>
        <v>#REF!</v>
      </c>
      <c r="BQ22" s="23" t="e">
        <f>+'Results - Loop 5'!#REF!*($H$3*3.785-$H$5/1000*4+$H$4/1000*$A22*60)/($H$3*3.785-$H$5/1000*4)</f>
        <v>#REF!</v>
      </c>
      <c r="BR22" s="23">
        <f>+'Results - Loop 5'!BD19*($H$3*3.785-$H$5/1000*4+$H$4/1000*$A22*60)/($H$3*3.785-$H$5/1000*4)</f>
        <v>25.046971444529778</v>
      </c>
      <c r="BT22" s="23" t="e">
        <f>+'Results - Loop 5'!#REF!*($H$3*3.785-$H$5/1000*4+$H$4/1000*$A22*60)/($H$3*3.785-$H$5/1000*4)</f>
        <v>#REF!</v>
      </c>
      <c r="BU22" s="23" t="e">
        <f>+'Results - Loop 5'!#REF!*($H$3*3.785-$H$5/1000*4+$H$4/1000*$A22*60)/($H$3*3.785-$H$5/1000*4)</f>
        <v>#REF!</v>
      </c>
      <c r="BV22" s="23">
        <f>+'Results - Loop 5'!BF19*($H$3*3.785-$H$5/1000*4+$H$4/1000*$A22*60)/($H$3*3.785-$H$5/1000*4)</f>
        <v>0.922466522376597</v>
      </c>
      <c r="BX22" s="23" t="e">
        <f>+'Results - Loop 5'!#REF!*($H$3*3.785-$H$5/1000*4+$H$4/1000*$A22*60)/($H$3*3.785-$H$5/1000*4)</f>
        <v>#REF!</v>
      </c>
      <c r="BY22" s="23" t="e">
        <f>+'Results - Loop 5'!#REF!*($H$3*3.785-$H$5/1000*4+$H$4/1000*$A22*60)/($H$3*3.785-$H$5/1000*4)</f>
        <v>#REF!</v>
      </c>
      <c r="BZ22" s="23">
        <f>+'Results - Loop 5'!BH19*($H$3*3.785-$H$5/1000*4+$H$4/1000*$A22*60)/($H$3*3.785-$H$5/1000*4)</f>
        <v>0</v>
      </c>
      <c r="CB22" s="23" t="e">
        <f>+'Results - Loop 5'!#REF!*($H$3*3.785-$H$5/1000*4+$H$4/1000*$A22*60)/($H$3*3.785-$H$5/1000*4)</f>
        <v>#REF!</v>
      </c>
      <c r="CC22" s="23" t="e">
        <f>+'Results - Loop 5'!#REF!*($H$3*3.785-$H$5/1000*4+$H$4/1000*$A22*60)/($H$3*3.785-$H$5/1000*4)</f>
        <v>#REF!</v>
      </c>
    </row>
    <row r="23" spans="1:81" ht="12.75">
      <c r="A23" s="6">
        <v>2.5</v>
      </c>
      <c r="B23" s="7" t="s">
        <v>6</v>
      </c>
      <c r="C23" s="33">
        <f>+'Results - Loop 5'!C20*($H$3*3.785-$H$5/1000*5+$H$4/1000*$A23*60)/($H$3*3.785-$H$5/1000*5)</f>
        <v>0</v>
      </c>
      <c r="D23" s="33">
        <f>+'Results - Loop 5'!F20*($H$3*3.785-$H$5/1000*5+$H$4/1000*$A23*60)/($H$3*3.785-$H$5/1000*5)</f>
        <v>0</v>
      </c>
      <c r="E23" s="19">
        <v>8.43</v>
      </c>
      <c r="F23" s="2">
        <f>+'Results - Loop 5'!L20*($H$3*3.785-$H$5/1000*5+$H$4/1000*$A23*60)/($H$3*3.785-$H$5/1000*5)</f>
        <v>0</v>
      </c>
      <c r="G23" s="19">
        <v>17.8</v>
      </c>
      <c r="H23" s="19">
        <v>7.97</v>
      </c>
      <c r="I23" s="3">
        <f>+'Results - Loop 5'!U20*($H$3*3.785-$H$5/1000*5+$H$4/1000*$A23*60)/($H$3*3.785-$H$5/1000*5)</f>
        <v>0</v>
      </c>
      <c r="J23" s="3"/>
      <c r="K23" s="3" t="e">
        <f>+'Results - Loop 5'!#REF!*($H$3*3.785-$H$5/1000*5+$H$4/1000*$A23*60)/($H$3*3.785-$H$5/1000*5)</f>
        <v>#REF!</v>
      </c>
      <c r="L23" s="3"/>
      <c r="M23" s="3"/>
      <c r="N23" s="3"/>
      <c r="O23" s="23">
        <f>+'Results - Loop 5'!AA20*($H$3*3.785-$H$5/1000*5+$H$4/1000*$A23*60)/($H$3*3.785-$H$5/1000*5)</f>
        <v>0</v>
      </c>
      <c r="P23" s="23"/>
      <c r="Q23" s="13">
        <f>+'Results - Loop 5'!AC20*($H$3*3.785-$H$5/1000*5+$H$4/1000*$A23*60)/($H$3*3.785-$H$5/1000*5)</f>
        <v>0</v>
      </c>
      <c r="S23" s="13">
        <f>+'Results - Loop 5'!AE20*($H$3*3.785-$H$5/1000*5+$H$4/1000*$A23*60)/($H$3*3.785-$H$5/1000*5)</f>
        <v>0</v>
      </c>
      <c r="T23" s="36"/>
      <c r="U23" s="23">
        <f>+'Results - Loop 5'!AG20*($H$3*3.785-$H$5/1000*5+$H$4/1000*$A23*60)/($H$3*3.785-$H$5/1000*5)</f>
        <v>0</v>
      </c>
      <c r="V23" s="23"/>
      <c r="W23" s="13">
        <f>+'Results - Loop 5'!AI20*($H$3*3.785-$H$5/1000*5+$H$4/1000*$A23*60)/($H$3*3.785-$H$5/1000*5)</f>
        <v>0</v>
      </c>
      <c r="Y23" s="44">
        <f>+'Results - Loop 5'!AK20*($H$3*3.785-$H$5/1000*5+$H$4/1000*$A23*60)/($H$3*3.785-$H$5/1000*5)</f>
        <v>0</v>
      </c>
      <c r="Z23" s="36"/>
      <c r="AA23" s="23">
        <f>+'Results - Loop 5'!AM20*($H$3*3.785-$H$5/1000*5+$H$4/1000*$A23*60)/($H$3*3.785-$H$5/1000*5)</f>
        <v>0</v>
      </c>
      <c r="AB23" s="23"/>
      <c r="AC23" s="13">
        <f>+'Results - Loop 5'!AO20*($H$3*3.785-$H$5/1000*5+$H$4/1000*$A23*60)/($H$3*3.785-$H$5/1000*5)</f>
        <v>0</v>
      </c>
      <c r="AE23" s="44" t="e">
        <f>+'Results - Loop 5'!#REF!*($H$3*3.785-$H$5/1000*5+$H$4/1000*$A23*60)/($H$3*3.785-$H$5/1000*5)</f>
        <v>#REF!</v>
      </c>
      <c r="AF23" s="36"/>
      <c r="AG23" s="23" t="e">
        <f>+'Results - Loop 5'!#REF!*($H$3*3.785-$H$5/1000*5+$H$4/1000*$A23*60)/($H$3*3.785-$H$5/1000*5)</f>
        <v>#REF!</v>
      </c>
      <c r="AH23" s="23"/>
      <c r="AI23" s="13" t="e">
        <f>+'Results - Loop 5'!#REF!*($H$3*3.785-$H$5/1000*5+$H$4/1000*$A23*60)/($H$3*3.785-$H$5/1000*5)</f>
        <v>#REF!</v>
      </c>
      <c r="AK23" s="44" t="e">
        <f>+'Results - Loop 5'!#REF!*($H$3*3.785-$H$5/1000*5+$H$4/1000*$A23*60)/($H$3*3.785-$H$5/1000*5)</f>
        <v>#REF!</v>
      </c>
      <c r="AL23" s="36"/>
      <c r="AM23" s="23" t="e">
        <f>+'Results - Loop 5'!#REF!*($H$3*3.785-$H$5/1000*5+$H$4/1000*$A23*60)/($H$3*3.785-$H$5/1000*5)</f>
        <v>#REF!</v>
      </c>
      <c r="AN23" s="23"/>
      <c r="AO23" s="13" t="e">
        <f>+'Results - Loop 5'!#REF!*($H$3*3.785-$H$5/1000*5+$H$4/1000*$A23*60)/($H$3*3.785-$H$5/1000*5)</f>
        <v>#REF!</v>
      </c>
      <c r="AQ23" s="44" t="e">
        <f>+'Results - Loop 5'!#REF!*($H$3*3.785-$H$5/1000*5+$H$4/1000*$A23*60)/($H$3*3.785-$H$5/1000*5)</f>
        <v>#REF!</v>
      </c>
      <c r="AR23" s="36"/>
      <c r="AS23" s="23" t="e">
        <f t="shared" si="1"/>
        <v>#REF!</v>
      </c>
      <c r="AT23" s="23">
        <f>+'Results - Loop 5'!AU20*($H$3*3.785-$H$5/1000*5+$H$4/1000*$A23*60)/($H$3*3.785-$H$5/1000*5)</f>
        <v>0</v>
      </c>
      <c r="AV23" s="23" t="e">
        <f>+'Results - Loop 5'!#REF!*($H$3*3.785-$H$5/1000*5+$H$4/1000*$A23*60)/($H$3*3.785-$H$5/1000*5)</f>
        <v>#REF!</v>
      </c>
      <c r="AW23" s="23" t="e">
        <f>+'Results - Loop 5'!#REF!*($H$3*3.785-$H$5/1000*5+$H$4/1000*$A23*60)/($H$3*3.785-$H$5/1000*5)</f>
        <v>#REF!</v>
      </c>
      <c r="AX23" s="23">
        <f>+'Results - Loop 5'!AW20*($H$3*3.785-$H$5/1000*5+$H$4/1000*$A23*60)/($H$3*3.785-$H$5/1000*5)</f>
        <v>0</v>
      </c>
      <c r="AZ23" s="23" t="e">
        <f>+'Results - Loop 5'!#REF!*($H$3*3.785-$H$5/1000*5+$H$4/1000*$A23*60)/($H$3*3.785-$H$5/1000*5)</f>
        <v>#REF!</v>
      </c>
      <c r="BA23" s="23" t="e">
        <f>+'Results - Loop 5'!#REF!*($H$3*3.785-$H$5/1000*5+$H$4/1000*$A23*60)/($H$3*3.785-$H$5/1000*5)</f>
        <v>#REF!</v>
      </c>
      <c r="BB23" s="23" t="e">
        <f>+'Results - Loop 5'!#REF!*($H$3*3.785-$H$5/1000*5+$H$4/1000*$A23*60)/($H$3*3.785-$H$5/1000*5)</f>
        <v>#REF!</v>
      </c>
      <c r="BD23" s="23" t="e">
        <f>+'Results - Loop 5'!#REF!*($H$3*3.785-$H$5/1000*5+$H$4/1000*$A23*60)/($H$3*3.785-$H$5/1000*5)</f>
        <v>#REF!</v>
      </c>
      <c r="BE23" s="23" t="e">
        <f>+'Results - Loop 5'!#REF!*($H$3*3.785-$H$5/1000*5+$H$4/1000*$A23*60)/($H$3*3.785-$H$5/1000*5)</f>
        <v>#REF!</v>
      </c>
      <c r="BF23" s="23">
        <f>+'Results - Loop 5'!AX20*($H$3*3.785-$H$5/1000*5+$H$4/1000*$A23*60)/($H$3*3.785-$H$5/1000*5)</f>
        <v>0</v>
      </c>
      <c r="BH23" s="23" t="e">
        <f>+'Results - Loop 5'!#REF!*($H$3*3.785-$H$5/1000*5+$H$4/1000*$A23*60)/($H$3*3.785-$H$5/1000*5)</f>
        <v>#REF!</v>
      </c>
      <c r="BI23" s="23" t="e">
        <f>+'Results - Loop 5'!#REF!*($H$3*3.785-$H$5/1000*5+$H$4/1000*$A23*60)/($H$3*3.785-$H$5/1000*5)</f>
        <v>#REF!</v>
      </c>
      <c r="BJ23" s="23">
        <f>+'Results - Loop 5'!AZ20*($H$3*3.785-$H$5/1000*5+$H$4/1000*$A23*60)/($H$3*3.785-$H$5/1000*5)</f>
        <v>0</v>
      </c>
      <c r="BL23" s="23" t="e">
        <f>+'Results - Loop 5'!#REF!*($H$3*3.785-$H$5/1000*5+$H$4/1000*$A23*60)/($H$3*3.785-$H$5/1000*5)</f>
        <v>#REF!</v>
      </c>
      <c r="BM23" s="23" t="e">
        <f>+'Results - Loop 5'!#REF!*($H$3*3.785-$H$5/1000*5+$H$4/1000*$A23*60)/($H$3*3.785-$H$5/1000*5)</f>
        <v>#REF!</v>
      </c>
      <c r="BN23" s="23">
        <f>+'Results - Loop 5'!BB20*($H$3*3.785-$H$5/1000*5+$H$4/1000*$A23*60)/($H$3*3.785-$H$5/1000*5)</f>
        <v>0</v>
      </c>
      <c r="BP23" s="23" t="e">
        <f>+'Results - Loop 5'!#REF!*($H$3*3.785-$H$5/1000*5+$H$4/1000*$A23*60)/($H$3*3.785-$H$5/1000*5)</f>
        <v>#REF!</v>
      </c>
      <c r="BQ23" s="23" t="e">
        <f>+'Results - Loop 5'!#REF!*($H$3*3.785-$H$5/1000*5+$H$4/1000*$A23*60)/($H$3*3.785-$H$5/1000*5)</f>
        <v>#REF!</v>
      </c>
      <c r="BR23" s="23">
        <f>+'Results - Loop 5'!BD20*($H$3*3.785-$H$5/1000*5+$H$4/1000*$A23*60)/($H$3*3.785-$H$5/1000*5)</f>
        <v>0</v>
      </c>
      <c r="BT23" s="23" t="e">
        <f>+'Results - Loop 5'!#REF!*($H$3*3.785-$H$5/1000*5+$H$4/1000*$A23*60)/($H$3*3.785-$H$5/1000*5)</f>
        <v>#REF!</v>
      </c>
      <c r="BU23" s="23" t="e">
        <f>+'Results - Loop 5'!#REF!*($H$3*3.785-$H$5/1000*5+$H$4/1000*$A23*60)/($H$3*3.785-$H$5/1000*5)</f>
        <v>#REF!</v>
      </c>
      <c r="BV23" s="23">
        <f>+'Results - Loop 5'!BF20*($H$3*3.785-$H$5/1000*5+$H$4/1000*$A23*60)/($H$3*3.785-$H$5/1000*5)</f>
        <v>0</v>
      </c>
      <c r="BX23" s="23" t="e">
        <f>+'Results - Loop 5'!#REF!*($H$3*3.785-$H$5/1000*5+$H$4/1000*$A23*60)/($H$3*3.785-$H$5/1000*5)</f>
        <v>#REF!</v>
      </c>
      <c r="BY23" s="23" t="e">
        <f>+'Results - Loop 5'!#REF!*($H$3*3.785-$H$5/1000*5+$H$4/1000*$A23*60)/($H$3*3.785-$H$5/1000*5)</f>
        <v>#REF!</v>
      </c>
      <c r="BZ23" s="23">
        <f>+'Results - Loop 5'!BH20*($H$3*3.785-$H$5/1000*5+$H$4/1000*$A23*60)/($H$3*3.785-$H$5/1000*5)</f>
        <v>0</v>
      </c>
      <c r="CB23" s="23" t="e">
        <f>+'Results - Loop 5'!#REF!*($H$3*3.785-$H$5/1000*5+$H$4/1000*$A23*60)/($H$3*3.785-$H$5/1000*5)</f>
        <v>#REF!</v>
      </c>
      <c r="CC23" s="23" t="e">
        <f>+'Results - Loop 5'!#REF!*($H$3*3.785-$H$5/1000*5+$H$4/1000*$A23*60)/($H$3*3.785-$H$5/1000*5)</f>
        <v>#REF!</v>
      </c>
    </row>
    <row r="24" spans="1:81" ht="12.75">
      <c r="A24" s="6">
        <v>3</v>
      </c>
      <c r="B24" s="7" t="s">
        <v>6</v>
      </c>
      <c r="C24" s="33">
        <f>+'Results - Loop 5'!C21*($H$3*3.785-$H$5/1000*6+$H$4/1000*$A24*60)/($H$3*3.785-$H$5/1000*6)</f>
        <v>0.34137018120758417</v>
      </c>
      <c r="D24" s="33">
        <f>+'Results - Loop 5'!F21*($H$3*3.785-$H$5/1000*6+$H$4/1000*$A24*60)/($H$3*3.785-$H$5/1000*6)</f>
        <v>0.6224985657314769</v>
      </c>
      <c r="E24" s="19">
        <v>8.4</v>
      </c>
      <c r="F24" s="2">
        <f>+'Results - Loop 5'!L21*($H$3*3.785-$H$5/1000*6+$H$4/1000*$A24*60)/($H$3*3.785-$H$5/1000*6)</f>
        <v>0.883546351360806</v>
      </c>
      <c r="G24" s="19">
        <v>17.68</v>
      </c>
      <c r="H24" s="19">
        <v>8.19</v>
      </c>
      <c r="I24" s="3">
        <f>+'Results - Loop 5'!U21*($H$3*3.785-$H$5/1000*6+$H$4/1000*$A24*60)/($H$3*3.785-$H$5/1000*6)</f>
        <v>0.522095571258658</v>
      </c>
      <c r="J24" s="38"/>
      <c r="K24" s="3" t="e">
        <f>+'Results - Loop 5'!#REF!*($H$3*3.785-$H$5/1000*6+$H$4/1000*$A24*60)/($H$3*3.785-$H$5/1000*6)</f>
        <v>#REF!</v>
      </c>
      <c r="L24" s="3"/>
      <c r="M24" s="3" t="e">
        <f>+'Results - Loop 5'!#REF!*($H$3*3.785-$H$5/1000*6+$H$4/1000*$A24*60)/($H$3*3.785-$H$5/1000*6)</f>
        <v>#REF!</v>
      </c>
      <c r="N24" s="3"/>
      <c r="O24" s="23">
        <f>+'Results - Loop 5'!AA21*($H$3*3.785-$H$5/1000*6+$H$4/1000*$A24*60)/($H$3*3.785-$H$5/1000*6)</f>
        <v>29.297593787168545</v>
      </c>
      <c r="P24" s="30"/>
      <c r="Q24" s="13">
        <f>+'Results - Loop 5'!AC21*($H$3*3.785-$H$5/1000*6+$H$4/1000*$A24*60)/($H$3*3.785-$H$5/1000*6)</f>
        <v>0</v>
      </c>
      <c r="S24" s="13">
        <f>+'Results - Loop 5'!AE21*($H$3*3.785-$H$5/1000*6+$H$4/1000*$A24*60)/($H$3*3.785-$H$5/1000*6)</f>
        <v>0</v>
      </c>
      <c r="T24" s="36"/>
      <c r="U24" s="23">
        <f>+'Results - Loop 5'!AG21*($H$3*3.785-$H$5/1000*6+$H$4/1000*$A24*60)/($H$3*3.785-$H$5/1000*6)</f>
        <v>0</v>
      </c>
      <c r="V24" s="30"/>
      <c r="W24" s="13">
        <f>+'Results - Loop 5'!AI21*($H$3*3.785-$H$5/1000*6+$H$4/1000*$A24*60)/($H$3*3.785-$H$5/1000*6)</f>
        <v>0</v>
      </c>
      <c r="Y24" s="44">
        <f>+'Results - Loop 5'!AK21*($H$3*3.785-$H$5/1000*6+$H$4/1000*$A24*60)/($H$3*3.785-$H$5/1000*6)</f>
        <v>3.433782410970405</v>
      </c>
      <c r="Z24" s="36"/>
      <c r="AA24" s="30">
        <f>+'Results - Loop 5'!AM21*($H$3*3.785-$H$5/1000*6+$H$4/1000*$A24*60)/($H$3*3.785-$H$5/1000*6)</f>
        <v>0</v>
      </c>
      <c r="AB24" s="30"/>
      <c r="AC24" s="13">
        <f>+'Results - Loop 5'!AO21*($H$3*3.785-$H$5/1000*6+$H$4/1000*$A24*60)/($H$3*3.785-$H$5/1000*6)</f>
        <v>0</v>
      </c>
      <c r="AE24" s="44" t="e">
        <f>+'Results - Loop 5'!#REF!*($H$3*3.785-$H$5/1000*6+$H$4/1000*$A24*60)/($H$3*3.785-$H$5/1000*6)</f>
        <v>#REF!</v>
      </c>
      <c r="AF24" s="36"/>
      <c r="AG24" s="30" t="e">
        <f>+'Results - Loop 5'!#REF!*($H$3*3.785-$H$5/1000*6+$H$4/1000*$A24*60)/($H$3*3.785-$H$5/1000*6)</f>
        <v>#REF!</v>
      </c>
      <c r="AH24" s="30"/>
      <c r="AI24" s="13" t="e">
        <f>+'Results - Loop 5'!#REF!*($H$3*3.785-$H$5/1000*6+$H$4/1000*$A24*60)/($H$3*3.785-$H$5/1000*6)</f>
        <v>#REF!</v>
      </c>
      <c r="AK24" s="44" t="e">
        <f>+'Results - Loop 5'!#REF!*($H$3*3.785-$H$5/1000*6+$H$4/1000*$A24*60)/($H$3*3.785-$H$5/1000*6)</f>
        <v>#REF!</v>
      </c>
      <c r="AL24" s="36"/>
      <c r="AM24" s="30" t="e">
        <f>+'Results - Loop 5'!#REF!*($H$3*3.785-$H$5/1000*6+$H$4/1000*$A24*60)/($H$3*3.785-$H$5/1000*6)</f>
        <v>#REF!</v>
      </c>
      <c r="AN24" s="30"/>
      <c r="AO24" s="13" t="e">
        <f>+'Results - Loop 5'!#REF!*($H$3*3.785-$H$5/1000*6+$H$4/1000*$A24*60)/($H$3*3.785-$H$5/1000*6)</f>
        <v>#REF!</v>
      </c>
      <c r="AQ24" s="44" t="e">
        <f>+'Results - Loop 5'!#REF!*($H$3*3.785-$H$5/1000*6+$H$4/1000*$A24*60)/($H$3*3.785-$H$5/1000*6)</f>
        <v>#REF!</v>
      </c>
      <c r="AR24" s="36"/>
      <c r="AS24" s="23" t="e">
        <f t="shared" si="1"/>
        <v>#REF!</v>
      </c>
      <c r="AT24" s="23">
        <f>+'Results - Loop 5'!AU21*($H$3*3.785-$H$5/1000*6+$H$4/1000*$A24*60)/($H$3*3.785-$H$5/1000*6)</f>
        <v>13.032308682571887</v>
      </c>
      <c r="AV24" s="23" t="e">
        <f>+'Results - Loop 5'!#REF!*($H$3*3.785-$H$5/1000*6+$H$4/1000*$A24*60)/($H$3*3.785-$H$5/1000*6)</f>
        <v>#REF!</v>
      </c>
      <c r="AW24" s="23" t="e">
        <f>+'Results - Loop 5'!#REF!*($H$3*3.785-$H$5/1000*6+$H$4/1000*$A24*60)/($H$3*3.785-$H$5/1000*6)</f>
        <v>#REF!</v>
      </c>
      <c r="AX24" s="23">
        <f>+'Results - Loop 5'!AW21*($H$3*3.785-$H$5/1000*6+$H$4/1000*$A24*60)/($H$3*3.785-$H$5/1000*6)</f>
        <v>0</v>
      </c>
      <c r="AZ24" s="23" t="e">
        <f>+'Results - Loop 5'!#REF!*($H$3*3.785-$H$5/1000*6+$H$4/1000*$A24*60)/($H$3*3.785-$H$5/1000*6)</f>
        <v>#REF!</v>
      </c>
      <c r="BA24" s="23" t="e">
        <f>+'Results - Loop 5'!#REF!*($H$3*3.785-$H$5/1000*6+$H$4/1000*$A24*60)/($H$3*3.785-$H$5/1000*6)</f>
        <v>#REF!</v>
      </c>
      <c r="BB24" s="23" t="e">
        <f>+'Results - Loop 5'!#REF!*($H$3*3.785-$H$5/1000*6+$H$4/1000*$A24*60)/($H$3*3.785-$H$5/1000*6)</f>
        <v>#REF!</v>
      </c>
      <c r="BD24" s="23" t="e">
        <f>+'Results - Loop 5'!#REF!*($H$3*3.785-$H$5/1000*6+$H$4/1000*$A24*60)/($H$3*3.785-$H$5/1000*6)</f>
        <v>#REF!</v>
      </c>
      <c r="BE24" s="23" t="e">
        <f>+'Results - Loop 5'!#REF!*($H$3*3.785-$H$5/1000*6+$H$4/1000*$A24*60)/($H$3*3.785-$H$5/1000*6)</f>
        <v>#REF!</v>
      </c>
      <c r="BF24" s="23">
        <f>+'Results - Loop 5'!AX21*($H$3*3.785-$H$5/1000*6+$H$4/1000*$A24*60)/($H$3*3.785-$H$5/1000*6)</f>
        <v>0</v>
      </c>
      <c r="BH24" s="23" t="e">
        <f>+'Results - Loop 5'!#REF!*($H$3*3.785-$H$5/1000*6+$H$4/1000*$A24*60)/($H$3*3.785-$H$5/1000*6)</f>
        <v>#REF!</v>
      </c>
      <c r="BI24" s="23" t="e">
        <f>+'Results - Loop 5'!#REF!*($H$3*3.785-$H$5/1000*6+$H$4/1000*$A24*60)/($H$3*3.785-$H$5/1000*6)</f>
        <v>#REF!</v>
      </c>
      <c r="BJ24" s="23">
        <f>+'Results - Loop 5'!AZ21*($H$3*3.785-$H$5/1000*6+$H$4/1000*$A24*60)/($H$3*3.785-$H$5/1000*6)</f>
        <v>40.572850066466096</v>
      </c>
      <c r="BL24" s="23" t="e">
        <f>+'Results - Loop 5'!#REF!*($H$3*3.785-$H$5/1000*6+$H$4/1000*$A24*60)/($H$3*3.785-$H$5/1000*6)</f>
        <v>#REF!</v>
      </c>
      <c r="BM24" s="23" t="e">
        <f>+'Results - Loop 5'!#REF!*($H$3*3.785-$H$5/1000*6+$H$4/1000*$A24*60)/($H$3*3.785-$H$5/1000*6)</f>
        <v>#REF!</v>
      </c>
      <c r="BN24" s="23">
        <f>+'Results - Loop 5'!BB21*($H$3*3.785-$H$5/1000*6+$H$4/1000*$A24*60)/($H$3*3.785-$H$5/1000*6)</f>
        <v>0</v>
      </c>
      <c r="BP24" s="23" t="e">
        <f>+'Results - Loop 5'!#REF!*($H$3*3.785-$H$5/1000*6+$H$4/1000*$A24*60)/($H$3*3.785-$H$5/1000*6)</f>
        <v>#REF!</v>
      </c>
      <c r="BQ24" s="23" t="e">
        <f>+'Results - Loop 5'!#REF!*($H$3*3.785-$H$5/1000*6+$H$4/1000*$A24*60)/($H$3*3.785-$H$5/1000*6)</f>
        <v>#REF!</v>
      </c>
      <c r="BR24" s="23">
        <f>+'Results - Loop 5'!BD21*($H$3*3.785-$H$5/1000*6+$H$4/1000*$A24*60)/($H$3*3.785-$H$5/1000*6)</f>
        <v>0</v>
      </c>
      <c r="BT24" s="23" t="e">
        <f>+'Results - Loop 5'!#REF!*($H$3*3.785-$H$5/1000*6+$H$4/1000*$A24*60)/($H$3*3.785-$H$5/1000*6)</f>
        <v>#REF!</v>
      </c>
      <c r="BU24" s="23" t="e">
        <f>+'Results - Loop 5'!#REF!*($H$3*3.785-$H$5/1000*6+$H$4/1000*$A24*60)/($H$3*3.785-$H$5/1000*6)</f>
        <v>#REF!</v>
      </c>
      <c r="BV24" s="23">
        <f>+'Results - Loop 5'!BF21*($H$3*3.785-$H$5/1000*6+$H$4/1000*$A24*60)/($H$3*3.785-$H$5/1000*6)</f>
        <v>0</v>
      </c>
      <c r="BX24" s="23" t="e">
        <f>+'Results - Loop 5'!#REF!*($H$3*3.785-$H$5/1000*6+$H$4/1000*$A24*60)/($H$3*3.785-$H$5/1000*6)</f>
        <v>#REF!</v>
      </c>
      <c r="BY24" s="23" t="e">
        <f>+'Results - Loop 5'!#REF!*($H$3*3.785-$H$5/1000*6+$H$4/1000*$A24*60)/($H$3*3.785-$H$5/1000*6)</f>
        <v>#REF!</v>
      </c>
      <c r="BZ24" s="23">
        <f>+'Results - Loop 5'!BH21*($H$3*3.785-$H$5/1000*6+$H$4/1000*$A24*60)/($H$3*3.785-$H$5/1000*6)</f>
        <v>0</v>
      </c>
      <c r="CB24" s="23" t="e">
        <f>+'Results - Loop 5'!#REF!*($H$3*3.785-$H$5/1000*6+$H$4/1000*$A24*60)/($H$3*3.785-$H$5/1000*6)</f>
        <v>#REF!</v>
      </c>
      <c r="CC24" s="23" t="e">
        <f>+'Results - Loop 5'!#REF!*($H$3*3.785-$H$5/1000*6+$H$4/1000*$A24*60)/($H$3*3.785-$H$5/1000*6)</f>
        <v>#REF!</v>
      </c>
    </row>
    <row r="25" spans="1:81" ht="12.75">
      <c r="A25" s="6">
        <v>4</v>
      </c>
      <c r="B25" s="7" t="s">
        <v>6</v>
      </c>
      <c r="C25" s="33">
        <f>+'Results - Loop 5'!C22*($H$3*3.785-$H$5/1000*7+$H$4/1000*$A25*60)/($H$3*3.785-$H$5/1000*7)</f>
        <v>0.4624742961199048</v>
      </c>
      <c r="D25" s="33">
        <f>+'Results - Loop 5'!F22*($H$3*3.785-$H$5/1000*7+$H$4/1000*$A25*60)/($H$3*3.785-$H$5/1000*7)</f>
        <v>0.5931735537190083</v>
      </c>
      <c r="E25" s="19">
        <v>8.39</v>
      </c>
      <c r="F25" s="2">
        <f>+'Results - Loop 5'!L22*($H$3*3.785-$H$5/1000*7+$H$4/1000*$A25*60)/($H$3*3.785-$H$5/1000*7)</f>
        <v>0.8847334360554701</v>
      </c>
      <c r="G25" s="19">
        <v>18.27</v>
      </c>
      <c r="H25" s="19">
        <v>8.15</v>
      </c>
      <c r="I25" s="3">
        <f>+'Results - Loop 5'!U22*($H$3*3.785-$H$5/1000*7+$H$4/1000*$A25*60)/($H$3*3.785-$H$5/1000*7)</f>
        <v>0.5429046084885839</v>
      </c>
      <c r="J25" s="3"/>
      <c r="K25" s="3" t="e">
        <f>+'Results - Loop 5'!#REF!*($H$3*3.785-$H$5/1000*7+$H$4/1000*$A25*60)/($H$3*3.785-$H$5/1000*7)</f>
        <v>#REF!</v>
      </c>
      <c r="L25" s="3"/>
      <c r="M25" s="3" t="e">
        <f>+'Results - Loop 5'!#REF!*($H$3*3.785-$H$5/1000*7+$H$4/1000*$A25*60)/($H$3*3.785-$H$5/1000*7)</f>
        <v>#REF!</v>
      </c>
      <c r="N25" s="3"/>
      <c r="O25" s="23">
        <f>+'Results - Loop 5'!AA22*($H$3*3.785-$H$5/1000*7+$H$4/1000*$A25*60)/($H$3*3.785-$H$5/1000*7)</f>
        <v>31.87051127608909</v>
      </c>
      <c r="P25" s="23"/>
      <c r="Q25" s="13">
        <f>+'Results - Loop 5'!AC22*($H$3*3.785-$H$5/1000*7+$H$4/1000*$A25*60)/($H$3*3.785-$H$5/1000*7)</f>
        <v>0</v>
      </c>
      <c r="S25" s="13">
        <f>+'Results - Loop 5'!AE22*($H$3*3.785-$H$5/1000*7+$H$4/1000*$A25*60)/($H$3*3.785-$H$5/1000*7)</f>
        <v>0</v>
      </c>
      <c r="T25" s="36"/>
      <c r="U25" s="23" t="e">
        <f>+'Results - Loop 5'!AG22*($H$3*3.785-$H$5/1000*7+$H$4/1000*$A25*60)/($H$3*3.785-$H$5/1000*7)</f>
        <v>#VALUE!</v>
      </c>
      <c r="V25" s="23"/>
      <c r="W25" s="13">
        <f>+'Results - Loop 5'!AI22*($H$3*3.785-$H$5/1000*7+$H$4/1000*$A25*60)/($H$3*3.785-$H$5/1000*7)</f>
        <v>0</v>
      </c>
      <c r="Y25" s="44">
        <f>+'Results - Loop 5'!AK22*($H$3*3.785-$H$5/1000*7+$H$4/1000*$A25*60)/($H$3*3.785-$H$5/1000*7)</f>
        <v>3.9813004622496146</v>
      </c>
      <c r="Z25" s="36"/>
      <c r="AA25" s="23">
        <f>+'Results - Loop 5'!AM22*($H$3*3.785-$H$5/1000*7+$H$4/1000*$A25*60)/($H$3*3.785-$H$5/1000*7)</f>
        <v>0</v>
      </c>
      <c r="AB25" s="23"/>
      <c r="AC25" s="13">
        <f>+'Results - Loop 5'!AO22*($H$3*3.785-$H$5/1000*7+$H$4/1000*$A25*60)/($H$3*3.785-$H$5/1000*7)</f>
        <v>0</v>
      </c>
      <c r="AE25" s="44" t="e">
        <f>+'Results - Loop 5'!#REF!*($H$3*3.785-$H$5/1000*7+$H$4/1000*$A25*60)/($H$3*3.785-$H$5/1000*7)</f>
        <v>#REF!</v>
      </c>
      <c r="AF25" s="36"/>
      <c r="AG25" s="23" t="e">
        <f>+'Results - Loop 5'!#REF!*($H$3*3.785-$H$5/1000*7+$H$4/1000*$A25*60)/($H$3*3.785-$H$5/1000*7)</f>
        <v>#REF!</v>
      </c>
      <c r="AH25" s="23"/>
      <c r="AI25" s="13" t="e">
        <f>+'Results - Loop 5'!#REF!*($H$3*3.785-$H$5/1000*7+$H$4/1000*$A25*60)/($H$3*3.785-$H$5/1000*7)</f>
        <v>#REF!</v>
      </c>
      <c r="AK25" s="44" t="e">
        <f>+'Results - Loop 5'!#REF!*($H$3*3.785-$H$5/1000*7+$H$4/1000*$A25*60)/($H$3*3.785-$H$5/1000*7)</f>
        <v>#REF!</v>
      </c>
      <c r="AL25" s="36"/>
      <c r="AM25" s="23" t="e">
        <f>+'Results - Loop 5'!#REF!*($H$3*3.785-$H$5/1000*7+$H$4/1000*$A25*60)/($H$3*3.785-$H$5/1000*7)</f>
        <v>#REF!</v>
      </c>
      <c r="AN25" s="23"/>
      <c r="AO25" s="13" t="e">
        <f>+'Results - Loop 5'!#REF!*($H$3*3.785-$H$5/1000*7+$H$4/1000*$A25*60)/($H$3*3.785-$H$5/1000*7)</f>
        <v>#REF!</v>
      </c>
      <c r="AQ25" s="44" t="e">
        <f>+'Results - Loop 5'!#REF!*($H$3*3.785-$H$5/1000*7+$H$4/1000*$A25*60)/($H$3*3.785-$H$5/1000*7)</f>
        <v>#REF!</v>
      </c>
      <c r="AR25" s="36"/>
      <c r="AS25" s="23" t="e">
        <f t="shared" si="1"/>
        <v>#REF!</v>
      </c>
      <c r="AT25" s="23">
        <f>+'Results - Loop 5'!AU22*($H$3*3.785-$H$5/1000*7+$H$4/1000*$A25*60)/($H$3*3.785-$H$5/1000*7)</f>
        <v>13.934551617873652</v>
      </c>
      <c r="AV25" s="23" t="e">
        <f>+'Results - Loop 5'!#REF!*($H$3*3.785-$H$5/1000*7+$H$4/1000*$A25*60)/($H$3*3.785-$H$5/1000*7)</f>
        <v>#REF!</v>
      </c>
      <c r="AW25" s="23" t="e">
        <f>+'Results - Loop 5'!#REF!*($H$3*3.785-$H$5/1000*7+$H$4/1000*$A25*60)/($H$3*3.785-$H$5/1000*7)</f>
        <v>#REF!</v>
      </c>
      <c r="AX25" s="23">
        <f>+'Results - Loop 5'!AW22*($H$3*3.785-$H$5/1000*7+$H$4/1000*$A25*60)/($H$3*3.785-$H$5/1000*7)</f>
        <v>0</v>
      </c>
      <c r="AZ25" s="23" t="e">
        <f>+'Results - Loop 5'!#REF!*($H$3*3.785-$H$5/1000*7+$H$4/1000*$A25*60)/($H$3*3.785-$H$5/1000*7)</f>
        <v>#REF!</v>
      </c>
      <c r="BA25" s="23" t="e">
        <f>+'Results - Loop 5'!#REF!*($H$3*3.785-$H$5/1000*7+$H$4/1000*$A25*60)/($H$3*3.785-$H$5/1000*7)</f>
        <v>#REF!</v>
      </c>
      <c r="BB25" s="23" t="e">
        <f>+'Results - Loop 5'!#REF!*($H$3*3.785-$H$5/1000*7+$H$4/1000*$A25*60)/($H$3*3.785-$H$5/1000*7)</f>
        <v>#REF!</v>
      </c>
      <c r="BD25" s="23" t="e">
        <f>+'Results - Loop 5'!#REF!*($H$3*3.785-$H$5/1000*7+$H$4/1000*$A25*60)/($H$3*3.785-$H$5/1000*7)</f>
        <v>#REF!</v>
      </c>
      <c r="BE25" s="23" t="e">
        <f>+'Results - Loop 5'!#REF!*($H$3*3.785-$H$5/1000*7+$H$4/1000*$A25*60)/($H$3*3.785-$H$5/1000*7)</f>
        <v>#REF!</v>
      </c>
      <c r="BF25" s="23">
        <f>+'Results - Loop 5'!AX22*($H$3*3.785-$H$5/1000*7+$H$4/1000*$A25*60)/($H$3*3.785-$H$5/1000*7)</f>
        <v>0</v>
      </c>
      <c r="BH25" s="23" t="e">
        <f>+'Results - Loop 5'!#REF!*($H$3*3.785-$H$5/1000*7+$H$4/1000*$A25*60)/($H$3*3.785-$H$5/1000*7)</f>
        <v>#REF!</v>
      </c>
      <c r="BI25" s="23" t="e">
        <f>+'Results - Loop 5'!#REF!*($H$3*3.785-$H$5/1000*7+$H$4/1000*$A25*60)/($H$3*3.785-$H$5/1000*7)</f>
        <v>#REF!</v>
      </c>
      <c r="BJ25" s="23">
        <f>+'Results - Loop 5'!AZ22*($H$3*3.785-$H$5/1000*7+$H$4/1000*$A25*60)/($H$3*3.785-$H$5/1000*7)</f>
        <v>41.753385908390534</v>
      </c>
      <c r="BL25" s="23" t="e">
        <f>+'Results - Loop 5'!#REF!*($H$3*3.785-$H$5/1000*7+$H$4/1000*$A25*60)/($H$3*3.785-$H$5/1000*7)</f>
        <v>#REF!</v>
      </c>
      <c r="BM25" s="23" t="e">
        <f>+'Results - Loop 5'!#REF!*($H$3*3.785-$H$5/1000*7+$H$4/1000*$A25*60)/($H$3*3.785-$H$5/1000*7)</f>
        <v>#REF!</v>
      </c>
      <c r="BN25" s="23" t="e">
        <f>+'Results - Loop 5'!BB22*($H$3*3.785-$H$5/1000*7+$H$4/1000*$A25*60)/($H$3*3.785-$H$5/1000*7)</f>
        <v>#VALUE!</v>
      </c>
      <c r="BP25" s="23" t="e">
        <f>+'Results - Loop 5'!#REF!*($H$3*3.785-$H$5/1000*7+$H$4/1000*$A25*60)/($H$3*3.785-$H$5/1000*7)</f>
        <v>#REF!</v>
      </c>
      <c r="BQ25" s="23" t="e">
        <f>+'Results - Loop 5'!#REF!*($H$3*3.785-$H$5/1000*7+$H$4/1000*$A25*60)/($H$3*3.785-$H$5/1000*7)</f>
        <v>#REF!</v>
      </c>
      <c r="BR25" s="23">
        <f>+'Results - Loop 5'!BD22*($H$3*3.785-$H$5/1000*7+$H$4/1000*$A25*60)/($H$3*3.785-$H$5/1000*7)</f>
        <v>0</v>
      </c>
      <c r="BT25" s="23" t="e">
        <f>+'Results - Loop 5'!#REF!*($H$3*3.785-$H$5/1000*7+$H$4/1000*$A25*60)/($H$3*3.785-$H$5/1000*7)</f>
        <v>#REF!</v>
      </c>
      <c r="BU25" s="23" t="e">
        <f>+'Results - Loop 5'!#REF!*($H$3*3.785-$H$5/1000*7+$H$4/1000*$A25*60)/($H$3*3.785-$H$5/1000*7)</f>
        <v>#REF!</v>
      </c>
      <c r="BV25" s="23">
        <f>+'Results - Loop 5'!BF22*($H$3*3.785-$H$5/1000*7+$H$4/1000*$A25*60)/($H$3*3.785-$H$5/1000*7)</f>
        <v>0</v>
      </c>
      <c r="BX25" s="23" t="e">
        <f>+'Results - Loop 5'!#REF!*($H$3*3.785-$H$5/1000*7+$H$4/1000*$A25*60)/($H$3*3.785-$H$5/1000*7)</f>
        <v>#REF!</v>
      </c>
      <c r="BY25" s="23" t="e">
        <f>+'Results - Loop 5'!#REF!*($H$3*3.785-$H$5/1000*7+$H$4/1000*$A25*60)/($H$3*3.785-$H$5/1000*7)</f>
        <v>#REF!</v>
      </c>
      <c r="BZ25" s="23">
        <f>+'Results - Loop 5'!BH22*($H$3*3.785-$H$5/1000*7+$H$4/1000*$A25*60)/($H$3*3.785-$H$5/1000*7)</f>
        <v>0</v>
      </c>
      <c r="CB25" s="23" t="e">
        <f>+'Results - Loop 5'!#REF!*($H$3*3.785-$H$5/1000*7+$H$4/1000*$A25*60)/($H$3*3.785-$H$5/1000*7)</f>
        <v>#REF!</v>
      </c>
      <c r="CC25" s="23" t="e">
        <f>+'Results - Loop 5'!#REF!*($H$3*3.785-$H$5/1000*7+$H$4/1000*$A25*60)/($H$3*3.785-$H$5/1000*7)</f>
        <v>#REF!</v>
      </c>
    </row>
    <row r="26" spans="1:81" ht="12.75">
      <c r="A26" s="6">
        <v>5</v>
      </c>
      <c r="B26" s="7" t="s">
        <v>6</v>
      </c>
      <c r="C26" s="33">
        <f>+'Results - Loop 5'!C23*($H$3*3.785-$H$5/1000*8+$H$4/1000*$A26*60)/($H$3*3.785-$H$5/1000*8)</f>
        <v>0.3825576666900371</v>
      </c>
      <c r="D26" s="27">
        <f>+'Results - Loop 5'!F23*($H$3*3.785-$H$5/1000*8+$H$4/1000*$A26*60)/($H$3*3.785-$H$5/1000*8)</f>
        <v>0.5839038070532145</v>
      </c>
      <c r="E26" s="19">
        <v>8.42</v>
      </c>
      <c r="F26" s="2">
        <f>+'Results - Loop 5'!L23*($H$3*3.785-$H$5/1000*8+$H$4/1000*$A26*60)/($H$3*3.785-$H$5/1000*8)</f>
        <v>0.8154518684708687</v>
      </c>
      <c r="G26" s="19">
        <v>18.53</v>
      </c>
      <c r="H26" s="19">
        <v>8.14</v>
      </c>
      <c r="I26" s="3">
        <f>+'Results - Loop 5'!U23*($H$3*3.785-$H$5/1000*8+$H$4/1000*$A26*60)/($H$3*3.785-$H$5/1000*8)</f>
        <v>0.5134326579261025</v>
      </c>
      <c r="J26" s="3"/>
      <c r="K26" s="3" t="e">
        <f>+'Results - Loop 5'!#REF!*($H$3*3.785-$H$5/1000*8+$H$4/1000*$A26*60)/($H$3*3.785-$H$5/1000*8)</f>
        <v>#REF!</v>
      </c>
      <c r="L26" s="3"/>
      <c r="M26" s="3" t="e">
        <f>+'Results - Loop 5'!#REF!*($H$3*3.785-$H$5/1000*8+$H$4/1000*$A26*60)/($H$3*3.785-$H$5/1000*8)</f>
        <v>#REF!</v>
      </c>
      <c r="N26" s="3"/>
      <c r="O26" s="23">
        <f>+'Results - Loop 5'!AA23*($H$3*3.785-$H$5/1000*8+$H$4/1000*$A26*60)/($H$3*3.785-$H$5/1000*8)</f>
        <v>33.624805440650626</v>
      </c>
      <c r="P26" s="23"/>
      <c r="Q26" s="13">
        <f>+'Results - Loop 5'!AC23*($H$3*3.785-$H$5/1000*8+$H$4/1000*$A26*60)/($H$3*3.785-$H$5/1000*8)</f>
        <v>34.379853467012545</v>
      </c>
      <c r="S26" s="13">
        <f>+'Results - Loop 5'!AE23*($H$3*3.785-$H$5/1000*8+$H$4/1000*$A26*60)/($H$3*3.785-$H$5/1000*8)</f>
        <v>0</v>
      </c>
      <c r="T26" s="36"/>
      <c r="U26" s="23">
        <f>+'Results - Loop 5'!AG23*($H$3*3.785-$H$5/1000*8+$H$4/1000*$A26*60)/($H$3*3.785-$H$5/1000*8)</f>
        <v>0</v>
      </c>
      <c r="V26" s="23"/>
      <c r="W26" s="13">
        <f>+'Results - Loop 5'!AI23*($H$3*3.785-$H$5/1000*8+$H$4/1000*$A26*60)/($H$3*3.785-$H$5/1000*8)</f>
        <v>4.993384281006801</v>
      </c>
      <c r="Y26" s="44">
        <f>+'Results - Loop 5'!AK23*($H$3*3.785-$H$5/1000*8+$H$4/1000*$A26*60)/($H$3*3.785-$H$5/1000*8)</f>
        <v>4.349076631844633</v>
      </c>
      <c r="Z26" s="36"/>
      <c r="AA26" s="23">
        <f>+'Results - Loop 5'!AM23*($H$3*3.785-$H$5/1000*8+$H$4/1000*$A26*60)/($H$3*3.785-$H$5/1000*8)</f>
        <v>4.3893458599172686</v>
      </c>
      <c r="AB26" s="23"/>
      <c r="AC26" s="13">
        <f>+'Results - Loop 5'!AO23*($H$3*3.785-$H$5/1000*8+$H$4/1000*$A26*60)/($H$3*3.785-$H$5/1000*8)</f>
        <v>0</v>
      </c>
      <c r="AE26" s="44" t="e">
        <f>+'Results - Loop 5'!#REF!*($H$3*3.785-$H$5/1000*8+$H$4/1000*$A26*60)/($H$3*3.785-$H$5/1000*8)</f>
        <v>#REF!</v>
      </c>
      <c r="AF26" s="36"/>
      <c r="AG26" s="23" t="e">
        <f>+'Results - Loop 5'!#REF!*($H$3*3.785-$H$5/1000*8+$H$4/1000*$A26*60)/($H$3*3.785-$H$5/1000*8)</f>
        <v>#REF!</v>
      </c>
      <c r="AH26" s="23"/>
      <c r="AI26" s="13" t="e">
        <f>+'Results - Loop 5'!#REF!*($H$3*3.785-$H$5/1000*8+$H$4/1000*$A26*60)/($H$3*3.785-$H$5/1000*8)</f>
        <v>#REF!</v>
      </c>
      <c r="AK26" s="44" t="e">
        <f>+'Results - Loop 5'!#REF!*($H$3*3.785-$H$5/1000*8+$H$4/1000*$A26*60)/($H$3*3.785-$H$5/1000*8)</f>
        <v>#REF!</v>
      </c>
      <c r="AL26" s="36"/>
      <c r="AM26" s="23" t="e">
        <f>+'Results - Loop 5'!#REF!*($H$3*3.785-$H$5/1000*8+$H$4/1000*$A26*60)/($H$3*3.785-$H$5/1000*8)</f>
        <v>#REF!</v>
      </c>
      <c r="AN26" s="23"/>
      <c r="AO26" s="13" t="e">
        <f>+'Results - Loop 5'!#REF!*($H$3*3.785-$H$5/1000*8+$H$4/1000*$A26*60)/($H$3*3.785-$H$5/1000*8)</f>
        <v>#REF!</v>
      </c>
      <c r="AQ26" s="44" t="e">
        <f>+'Results - Loop 5'!#REF!*($H$3*3.785-$H$5/1000*8+$H$4/1000*$A26*60)/($H$3*3.785-$H$5/1000*8)</f>
        <v>#REF!</v>
      </c>
      <c r="AR26" s="36"/>
      <c r="AS26" s="23" t="e">
        <f t="shared" si="1"/>
        <v>#REF!</v>
      </c>
      <c r="AT26" s="23">
        <f>+'Results - Loop 5'!AU23*($H$3*3.785-$H$5/1000*8+$H$4/1000*$A26*60)/($H$3*3.785-$H$5/1000*8)</f>
        <v>14.396249035967188</v>
      </c>
      <c r="AV26" s="23" t="e">
        <f>+'Results - Loop 5'!#REF!*($H$3*3.785-$H$5/1000*8+$H$4/1000*$A26*60)/($H$3*3.785-$H$5/1000*8)</f>
        <v>#REF!</v>
      </c>
      <c r="AW26" s="23" t="e">
        <f>+'Results - Loop 5'!#REF!*($H$3*3.785-$H$5/1000*8+$H$4/1000*$A26*60)/($H$3*3.785-$H$5/1000*8)</f>
        <v>#REF!</v>
      </c>
      <c r="AX26" s="23">
        <f>+'Results - Loop 5'!AW23*($H$3*3.785-$H$5/1000*8+$H$4/1000*$A26*60)/($H$3*3.785-$H$5/1000*8)</f>
        <v>14.597595176330366</v>
      </c>
      <c r="AZ26" s="23" t="e">
        <f>+'Results - Loop 5'!#REF!*($H$3*3.785-$H$5/1000*8+$H$4/1000*$A26*60)/($H$3*3.785-$H$5/1000*8)</f>
        <v>#REF!</v>
      </c>
      <c r="BA26" s="23" t="e">
        <f>+'Results - Loop 5'!#REF!*($H$3*3.785-$H$5/1000*8+$H$4/1000*$A26*60)/($H$3*3.785-$H$5/1000*8)</f>
        <v>#REF!</v>
      </c>
      <c r="BB26" s="23" t="e">
        <f>+'Results - Loop 5'!#REF!*($H$3*3.785-$H$5/1000*8+$H$4/1000*$A26*60)/($H$3*3.785-$H$5/1000*8)</f>
        <v>#REF!</v>
      </c>
      <c r="BD26" s="23" t="e">
        <f>+'Results - Loop 5'!#REF!*($H$3*3.785-$H$5/1000*8+$H$4/1000*$A26*60)/($H$3*3.785-$H$5/1000*8)</f>
        <v>#REF!</v>
      </c>
      <c r="BE26" s="23" t="e">
        <f>+'Results - Loop 5'!#REF!*($H$3*3.785-$H$5/1000*8+$H$4/1000*$A26*60)/($H$3*3.785-$H$5/1000*8)</f>
        <v>#REF!</v>
      </c>
      <c r="BF26" s="23">
        <f>+'Results - Loop 5'!AX23*($H$3*3.785-$H$5/1000*8+$H$4/1000*$A26*60)/($H$3*3.785-$H$5/1000*8)</f>
        <v>14.215037509640325</v>
      </c>
      <c r="BH26" s="23" t="e">
        <f>+'Results - Loop 5'!#REF!*($H$3*3.785-$H$5/1000*8+$H$4/1000*$A26*60)/($H$3*3.785-$H$5/1000*8)</f>
        <v>#REF!</v>
      </c>
      <c r="BI26" s="23" t="e">
        <f>+'Results - Loop 5'!#REF!*($H$3*3.785-$H$5/1000*8+$H$4/1000*$A26*60)/($H$3*3.785-$H$5/1000*8)</f>
        <v>#REF!</v>
      </c>
      <c r="BJ26" s="23">
        <f>+'Results - Loop 5'!AZ23*($H$3*3.785-$H$5/1000*8+$H$4/1000*$A26*60)/($H$3*3.785-$H$5/1000*8)</f>
        <v>46.108266143167626</v>
      </c>
      <c r="BL26" s="23" t="e">
        <f>+'Results - Loop 5'!#REF!*($H$3*3.785-$H$5/1000*8+$H$4/1000*$A26*60)/($H$3*3.785-$H$5/1000*8)</f>
        <v>#REF!</v>
      </c>
      <c r="BM26" s="23" t="e">
        <f>+'Results - Loop 5'!#REF!*($H$3*3.785-$H$5/1000*8+$H$4/1000*$A26*60)/($H$3*3.785-$H$5/1000*8)</f>
        <v>#REF!</v>
      </c>
      <c r="BN26" s="23">
        <f>+'Results - Loop 5'!BB23*($H$3*3.785-$H$5/1000*8+$H$4/1000*$A26*60)/($H$3*3.785-$H$5/1000*8)</f>
        <v>0</v>
      </c>
      <c r="BP26" s="23" t="e">
        <f>+'Results - Loop 5'!#REF!*($H$3*3.785-$H$5/1000*8+$H$4/1000*$A26*60)/($H$3*3.785-$H$5/1000*8)</f>
        <v>#REF!</v>
      </c>
      <c r="BQ26" s="23" t="e">
        <f>+'Results - Loop 5'!#REF!*($H$3*3.785-$H$5/1000*8+$H$4/1000*$A26*60)/($H$3*3.785-$H$5/1000*8)</f>
        <v>#REF!</v>
      </c>
      <c r="BR26" s="23">
        <f>+'Results - Loop 5'!BD23*($H$3*3.785-$H$5/1000*8+$H$4/1000*$A26*60)/($H$3*3.785-$H$5/1000*8)</f>
        <v>30.111315291313183</v>
      </c>
      <c r="BT26" s="23" t="e">
        <f>+'Results - Loop 5'!#REF!*($H$3*3.785-$H$5/1000*8+$H$4/1000*$A26*60)/($H$3*3.785-$H$5/1000*8)</f>
        <v>#REF!</v>
      </c>
      <c r="BU26" s="23" t="e">
        <f>+'Results - Loop 5'!#REF!*($H$3*3.785-$H$5/1000*8+$H$4/1000*$A26*60)/($H$3*3.785-$H$5/1000*8)</f>
        <v>#REF!</v>
      </c>
      <c r="BV26" s="23">
        <f>+'Results - Loop 5'!BF23*($H$3*3.785-$H$5/1000*8+$H$4/1000*$A26*60)/($H$3*3.785-$H$5/1000*8)</f>
        <v>0</v>
      </c>
      <c r="BX26" s="23" t="e">
        <f>+'Results - Loop 5'!#REF!*($H$3*3.785-$H$5/1000*8+$H$4/1000*$A26*60)/($H$3*3.785-$H$5/1000*8)</f>
        <v>#REF!</v>
      </c>
      <c r="BY26" s="23" t="e">
        <f>+'Results - Loop 5'!#REF!*($H$3*3.785-$H$5/1000*8+$H$4/1000*$A26*60)/($H$3*3.785-$H$5/1000*8)</f>
        <v>#REF!</v>
      </c>
      <c r="BZ26" s="23">
        <f>+'Results - Loop 5'!BH23*($H$3*3.785-$H$5/1000*8+$H$4/1000*$A26*60)/($H$3*3.785-$H$5/1000*8)</f>
        <v>1.187942228142747</v>
      </c>
      <c r="CB26" s="23" t="e">
        <f>+'Results - Loop 5'!#REF!*($H$3*3.785-$H$5/1000*8+$H$4/1000*$A26*60)/($H$3*3.785-$H$5/1000*8)</f>
        <v>#REF!</v>
      </c>
      <c r="CC26" s="23" t="e">
        <f>+'Results - Loop 5'!#REF!*($H$3*3.785-$H$5/1000*8+$H$4/1000*$A26*60)/($H$3*3.785-$H$5/1000*8)</f>
        <v>#REF!</v>
      </c>
    </row>
    <row r="27" spans="1:81" ht="12.75">
      <c r="A27" s="6">
        <v>6</v>
      </c>
      <c r="B27" s="7" t="s">
        <v>6</v>
      </c>
      <c r="C27" s="33">
        <f>+'Results - Loop 5'!C26*($H$3*3.785-$H$5/1000*9+$H$4/1000*$A27*60)/($H$3*3.785-$H$5/1000*9)</f>
        <v>0.312506457046603</v>
      </c>
      <c r="D27" s="27">
        <f>+'Results - Loop 5'!F26*($H$3*3.785-$H$5/1000*9+$H$4/1000*$A27*60)/($H$3*3.785-$H$5/1000*9)</f>
        <v>0.34274901740595176</v>
      </c>
      <c r="E27" s="19">
        <v>8.42</v>
      </c>
      <c r="F27" s="2">
        <f>+'Results - Loop 5'!L26*($H$3*3.785-$H$5/1000*9+$H$4/1000*$A27*60)/($H$3*3.785-$H$5/1000*9)</f>
        <v>0.42339584503088146</v>
      </c>
      <c r="G27" s="19">
        <v>18.75</v>
      </c>
      <c r="H27" s="19">
        <v>8.25</v>
      </c>
      <c r="I27" s="3">
        <f>+'Results - Loop 5'!U26*($H$3*3.785-$H$5/1000*9+$H$4/1000*$A27*60)/($H$3*3.785-$H$5/1000*9)</f>
        <v>0.6754171813587871</v>
      </c>
      <c r="J27" s="40"/>
      <c r="K27" s="41" t="e">
        <f>+'Results - Loop 5'!#REF!*($H$3*3.785-$H$5/1000*9+$H$4/1000*$A27*60)/($H$3*3.785-$H$5/1000*9)</f>
        <v>#REF!</v>
      </c>
      <c r="L27" s="40"/>
      <c r="M27" s="41" t="e">
        <f>+'Results - Loop 5'!#REF!*($H$3*3.785-$H$5/1000*9+$H$4/1000*$A27*60)/($H$3*3.785-$H$5/1000*9)</f>
        <v>#REF!</v>
      </c>
      <c r="N27" s="40"/>
      <c r="O27" s="23">
        <f>+'Results - Loop 5'!AA26*($H$3*3.785-$H$5/1000*9+$H$4/1000*$A27*60)/($H$3*3.785-$H$5/1000*9)</f>
        <v>42.95451656372824</v>
      </c>
      <c r="P27" s="23"/>
      <c r="Q27" s="13">
        <f>+'Results - Loop 5'!AC26*($H$3*3.785-$H$5/1000*9+$H$4/1000*$A27*60)/($H$3*3.785-$H$5/1000*9)</f>
        <v>0</v>
      </c>
      <c r="S27" s="13">
        <f>+'Results - Loop 5'!AE26*($H$3*3.785-$H$5/1000*9+$H$4/1000*$A27*60)/($H$3*3.785-$H$5/1000*9)</f>
        <v>0</v>
      </c>
      <c r="T27" s="36"/>
      <c r="U27" s="24">
        <f>+'Results - Loop 5'!AG26*($H$3*3.785-$H$5/1000*9+$H$4/1000*$A27*60)/($H$3*3.785-$H$5/1000*9)</f>
        <v>0</v>
      </c>
      <c r="V27" s="24"/>
      <c r="W27" s="13">
        <f>+'Results - Loop 5'!AI26*($H$3*3.785-$H$5/1000*9+$H$4/1000*$A27*60)/($H$3*3.785-$H$5/1000*9)</f>
        <v>0</v>
      </c>
      <c r="Y27" s="44">
        <f>+'Results - Loop 5'!AK26*($H$3*3.785-$H$5/1000*9+$H$4/1000*$A27*60)/($H$3*3.785-$H$5/1000*9)</f>
        <v>6.139239752947782</v>
      </c>
      <c r="Z27" s="36"/>
      <c r="AA27" s="24">
        <f>+'Results - Loop 5'!AM26*($H$3*3.785-$H$5/1000*9+$H$4/1000*$A27*60)/($H$3*3.785-$H$5/1000*9)</f>
        <v>0</v>
      </c>
      <c r="AB27" s="24"/>
      <c r="AC27" s="13">
        <f>+'Results - Loop 5'!AO26*($H$3*3.785-$H$5/1000*9+$H$4/1000*$A27*60)/($H$3*3.785-$H$5/1000*9)</f>
        <v>0</v>
      </c>
      <c r="AE27" s="44" t="e">
        <f>+'Results - Loop 5'!#REF!*($H$3*3.785-$H$5/1000*9+$H$4/1000*$A27*60)/($H$3*3.785-$H$5/1000*9)</f>
        <v>#REF!</v>
      </c>
      <c r="AF27" s="37"/>
      <c r="AG27" s="24" t="e">
        <f>+'Results - Loop 5'!#REF!*($H$3*3.785-$H$5/1000*9+$H$4/1000*$A27*60)/($H$3*3.785-$H$5/1000*9)</f>
        <v>#REF!</v>
      </c>
      <c r="AH27" s="24"/>
      <c r="AI27" s="13" t="e">
        <f>+'Results - Loop 5'!#REF!*($H$3*3.785-$H$5/1000*9+$H$4/1000*$A27*60)/($H$3*3.785-$H$5/1000*9)</f>
        <v>#REF!</v>
      </c>
      <c r="AK27" s="44" t="e">
        <f>+'Results - Loop 5'!#REF!*($H$3*3.785-$H$5/1000*9+$H$4/1000*$A27*60)/($H$3*3.785-$H$5/1000*9)</f>
        <v>#REF!</v>
      </c>
      <c r="AL27" s="36"/>
      <c r="AM27" s="24" t="e">
        <f>+'Results - Loop 5'!#REF!*($H$3*3.785-$H$5/1000*9+$H$4/1000*$A27*60)/($H$3*3.785-$H$5/1000*9)</f>
        <v>#REF!</v>
      </c>
      <c r="AN27" s="24"/>
      <c r="AO27" s="13" t="e">
        <f>+'Results - Loop 5'!#REF!*($H$3*3.785-$H$5/1000*9+$H$4/1000*$A27*60)/($H$3*3.785-$H$5/1000*9)</f>
        <v>#REF!</v>
      </c>
      <c r="AQ27" s="44" t="e">
        <f>+'Results - Loop 5'!#REF!*($H$3*3.785-$H$5/1000*9+$H$4/1000*$A27*60)/($H$3*3.785-$H$5/1000*9)</f>
        <v>#REF!</v>
      </c>
      <c r="AR27" s="36"/>
      <c r="AS27" s="23" t="e">
        <f t="shared" si="1"/>
        <v>#REF!</v>
      </c>
      <c r="AT27" s="23">
        <f>+'Results - Loop 5'!AU26*($H$3*3.785-$H$5/1000*9+$H$4/1000*$A27*60)/($H$3*3.785-$H$5/1000*9)</f>
        <v>17.248340258281864</v>
      </c>
      <c r="AV27" s="23" t="e">
        <f>+'Results - Loop 5'!#REF!*($H$3*3.785-$H$5/1000*9+$H$4/1000*$A27*60)/($H$3*3.785-$H$5/1000*9)</f>
        <v>#REF!</v>
      </c>
      <c r="AW27" s="23" t="e">
        <f>+'Results - Loop 5'!#REF!*($H$3*3.785-$H$5/1000*9+$H$4/1000*$A27*60)/($H$3*3.785-$H$5/1000*9)</f>
        <v>#REF!</v>
      </c>
      <c r="AX27" s="23">
        <f>+'Results - Loop 5'!AW26*($H$3*3.785-$H$5/1000*9+$H$4/1000*$A27*60)/($H$3*3.785-$H$5/1000*9)</f>
        <v>0</v>
      </c>
      <c r="AZ27" s="23" t="e">
        <f>+'Results - Loop 5'!#REF!*($H$3*3.785-$H$5/1000*9+$H$4/1000*$A27*60)/($H$3*3.785-$H$5/1000*9)</f>
        <v>#REF!</v>
      </c>
      <c r="BA27" s="23" t="e">
        <f>+'Results - Loop 5'!#REF!*($H$3*3.785-$H$5/1000*9+$H$4/1000*$A27*60)/($H$3*3.785-$H$5/1000*9)</f>
        <v>#REF!</v>
      </c>
      <c r="BB27" s="23" t="e">
        <f>+'Results - Loop 5'!#REF!*($H$3*3.785-$H$5/1000*9+$H$4/1000*$A27*60)/($H$3*3.785-$H$5/1000*9)</f>
        <v>#REF!</v>
      </c>
      <c r="BD27" s="23" t="e">
        <f>+'Results - Loop 5'!#REF!*($H$3*3.785-$H$5/1000*9+$H$4/1000*$A27*60)/($H$3*3.785-$H$5/1000*9)</f>
        <v>#REF!</v>
      </c>
      <c r="BE27" s="23" t="e">
        <f>+'Results - Loop 5'!#REF!*($H$3*3.785-$H$5/1000*9+$H$4/1000*$A27*60)/($H$3*3.785-$H$5/1000*9)</f>
        <v>#REF!</v>
      </c>
      <c r="BF27" s="23">
        <f>+'Results - Loop 5'!AX26*($H$3*3.785-$H$5/1000*9+$H$4/1000*$A27*60)/($H$3*3.785-$H$5/1000*9)</f>
        <v>0</v>
      </c>
      <c r="BH27" s="23" t="e">
        <f>+'Results - Loop 5'!#REF!*($H$3*3.785-$H$5/1000*9+$H$4/1000*$A27*60)/($H$3*3.785-$H$5/1000*9)</f>
        <v>#REF!</v>
      </c>
      <c r="BI27" s="23" t="e">
        <f>+'Results - Loop 5'!#REF!*($H$3*3.785-$H$5/1000*9+$H$4/1000*$A27*60)/($H$3*3.785-$H$5/1000*9)</f>
        <v>#REF!</v>
      </c>
      <c r="BJ27" s="23">
        <f>+'Results - Loop 5'!AZ26*($H$3*3.785-$H$5/1000*9+$H$4/1000*$A27*60)/($H$3*3.785-$H$5/1000*9)</f>
        <v>52.91439977540708</v>
      </c>
      <c r="BL27" s="23" t="e">
        <f>+'Results - Loop 5'!#REF!*($H$3*3.785-$H$5/1000*9+$H$4/1000*$A27*60)/($H$3*3.785-$H$5/1000*9)</f>
        <v>#REF!</v>
      </c>
      <c r="BM27" s="23" t="e">
        <f>+'Results - Loop 5'!#REF!*($H$3*3.785-$H$5/1000*9+$H$4/1000*$A27*60)/($H$3*3.785-$H$5/1000*9)</f>
        <v>#REF!</v>
      </c>
      <c r="BN27" s="23">
        <f>+'Results - Loop 5'!BB26*($H$3*3.785-$H$5/1000*9+$H$4/1000*$A27*60)/($H$3*3.785-$H$5/1000*9)</f>
        <v>0</v>
      </c>
      <c r="BP27" s="23" t="e">
        <f>+'Results - Loop 5'!#REF!*($H$3*3.785-$H$5/1000*9+$H$4/1000*$A27*60)/($H$3*3.785-$H$5/1000*9)</f>
        <v>#REF!</v>
      </c>
      <c r="BQ27" s="23" t="e">
        <f>+'Results - Loop 5'!#REF!*($H$3*3.785-$H$5/1000*9+$H$4/1000*$A27*60)/($H$3*3.785-$H$5/1000*9)</f>
        <v>#REF!</v>
      </c>
      <c r="BR27" s="23">
        <f>+'Results - Loop 5'!BD26*($H$3*3.785-$H$5/1000*9+$H$4/1000*$A27*60)/($H$3*3.785-$H$5/1000*9)</f>
        <v>0</v>
      </c>
      <c r="BT27" s="23" t="e">
        <f>+'Results - Loop 5'!#REF!*($H$3*3.785-$H$5/1000*9+$H$4/1000*$A27*60)/($H$3*3.785-$H$5/1000*9)</f>
        <v>#REF!</v>
      </c>
      <c r="BU27" s="23" t="e">
        <f>+'Results - Loop 5'!#REF!*($H$3*3.785-$H$5/1000*9+$H$4/1000*$A27*60)/($H$3*3.785-$H$5/1000*9)</f>
        <v>#REF!</v>
      </c>
      <c r="BV27" s="23">
        <f>+'Results - Loop 5'!BF26*($H$3*3.785-$H$5/1000*9+$H$4/1000*$A27*60)/($H$3*3.785-$H$5/1000*9)</f>
        <v>0</v>
      </c>
      <c r="BX27" s="23" t="e">
        <f>+'Results - Loop 5'!#REF!*($H$3*3.785-$H$5/1000*9+$H$4/1000*$A27*60)/($H$3*3.785-$H$5/1000*9)</f>
        <v>#REF!</v>
      </c>
      <c r="BY27" s="23" t="e">
        <f>+'Results - Loop 5'!#REF!*($H$3*3.785-$H$5/1000*9+$H$4/1000*$A27*60)/($H$3*3.785-$H$5/1000*9)</f>
        <v>#REF!</v>
      </c>
      <c r="BZ27" s="23">
        <f>+'Results - Loop 5'!BH26*($H$3*3.785-$H$5/1000*9+$H$4/1000*$A27*60)/($H$3*3.785-$H$5/1000*9)</f>
        <v>0</v>
      </c>
      <c r="CB27" s="23" t="e">
        <f>+'Results - Loop 5'!#REF!*($H$3*3.785-$H$5/1000*9+$H$4/1000*$A27*60)/($H$3*3.785-$H$5/1000*9)</f>
        <v>#REF!</v>
      </c>
      <c r="CC27" s="23" t="e">
        <f>+'Results - Loop 5'!#REF!*($H$3*3.785-$H$5/1000*9+$H$4/1000*$A27*60)/($H$3*3.785-$H$5/1000*9)</f>
        <v>#REF!</v>
      </c>
    </row>
    <row r="28" spans="1:81" ht="12.75">
      <c r="A28" s="6">
        <v>7</v>
      </c>
      <c r="B28" s="7" t="s">
        <v>6</v>
      </c>
      <c r="C28" s="33">
        <f>+'Results - Loop 5'!C29*($H$3*3.785-$H$5/1000*10+$H$4/1000*$A28*60)/($H$3*3.785-$H$5/1000*10)</f>
        <v>0.15141642661420643</v>
      </c>
      <c r="D28" s="27">
        <f>+'Results - Loop 5'!F29*($H$3*3.785-$H$5/1000*10+$H$4/1000*$A28*60)/($H$3*3.785-$H$5/1000*10)</f>
        <v>0.25236071102367735</v>
      </c>
      <c r="E28" s="19">
        <v>8.41</v>
      </c>
      <c r="F28" s="2">
        <f>+'Results - Loop 5'!L29*($H$3*3.785-$H$5/1000*10+$H$4/1000*$A28*60)/($H$3*3.785-$H$5/1000*10)</f>
        <v>0.4441548514016722</v>
      </c>
      <c r="G28" s="19">
        <v>19.05</v>
      </c>
      <c r="H28" s="19">
        <v>7.72</v>
      </c>
      <c r="I28" s="3">
        <f>+'Results - Loop 5'!U30*($H$3*3.785-$H$5/1000*10+$H$4/1000*$A28*60)/($H$3*3.785-$H$5/1000*10)</f>
        <v>0.6965155624253495</v>
      </c>
      <c r="J28" s="3"/>
      <c r="K28" s="3" t="e">
        <f>+'Results - Loop 5'!#REF!*($H$3*3.785-$H$5/1000*10+$H$4/1000*$A28*60)/($H$3*3.785-$H$5/1000*10)</f>
        <v>#REF!</v>
      </c>
      <c r="L28" s="3"/>
      <c r="M28" s="3" t="e">
        <f>+'Results - Loop 5'!#REF!*($H$3*3.785-$H$5/1000*10+$H$4/1000*$A28*60)/($H$3*3.785-$H$5/1000*10)</f>
        <v>#REF!</v>
      </c>
      <c r="N28" s="3"/>
      <c r="O28" s="23">
        <f>+'Results - Loop 5'!AA29*($H$3*3.785-$H$5/1000*10+$H$4/1000*$A28*60)/($H$3*3.785-$H$5/1000*10)</f>
        <v>52.35980032319259</v>
      </c>
      <c r="P28" s="23"/>
      <c r="Q28" s="13">
        <f>+'Results - Loop 5'!AC29*($H$3*3.785-$H$5/1000*10+$H$4/1000*$A28*60)/($H$3*3.785-$H$5/1000*10)</f>
        <v>51.43111290662545</v>
      </c>
      <c r="S28" s="13">
        <f>+'Results - Loop 5'!AE29*($H$3*3.785-$H$5/1000*10+$H$4/1000*$A28*60)/($H$3*3.785-$H$5/1000*10)</f>
        <v>0</v>
      </c>
      <c r="T28" s="36"/>
      <c r="U28" s="23">
        <f>+'Results - Loop 5'!AG29*($H$3*3.785-$H$5/1000*10+$H$4/1000*$A28*60)/($H$3*3.785-$H$5/1000*10)</f>
        <v>0</v>
      </c>
      <c r="V28" s="23"/>
      <c r="W28" s="13">
        <f>+'Results - Loop 5'!AI29*($H$3*3.785-$H$5/1000*10+$H$4/1000*$A28*60)/($H$3*3.785-$H$5/1000*10)</f>
        <v>9.579612590458794</v>
      </c>
      <c r="Y28" s="44">
        <f>+'Results - Loop 5'!AK29*($H$3*3.785-$H$5/1000*10+$H$4/1000*$A28*60)/($H$3*3.785-$H$5/1000*10)</f>
        <v>7.691954472001687</v>
      </c>
      <c r="Z28" s="36"/>
      <c r="AA28" s="23">
        <f>+'Results - Loop 5'!AM29*($H$3*3.785-$H$5/1000*10+$H$4/1000*$A28*60)/($H$3*3.785-$H$5/1000*10)</f>
        <v>7.490065903182745</v>
      </c>
      <c r="AB28" s="23"/>
      <c r="AC28" s="13">
        <f>+'Results - Loop 5'!AO29*($H$3*3.785-$H$5/1000*10+$H$4/1000*$A28*60)/($H$3*3.785-$H$5/1000*10)</f>
        <v>0</v>
      </c>
      <c r="AE28" s="44" t="e">
        <f>+'Results - Loop 5'!#REF!*($H$3*3.785-$H$5/1000*10+$H$4/1000*$A28*60)/($H$3*3.785-$H$5/1000*10)</f>
        <v>#REF!</v>
      </c>
      <c r="AF28" s="36"/>
      <c r="AG28" s="23" t="e">
        <f>+'Results - Loop 5'!#REF!*($H$3*3.785-$H$5/1000*10+$H$4/1000*$A28*60)/($H$3*3.785-$H$5/1000*10)</f>
        <v>#REF!</v>
      </c>
      <c r="AH28" s="23"/>
      <c r="AI28" s="13" t="e">
        <f>+'Results - Loop 5'!#REF!*($H$3*3.785-$H$5/1000*10+$H$4/1000*$A28*60)/($H$3*3.785-$H$5/1000*10)</f>
        <v>#REF!</v>
      </c>
      <c r="AK28" s="44" t="e">
        <f>+'Results - Loop 5'!#REF!*($H$3*3.785-$H$5/1000*10+$H$4/1000*$A28*60)/($H$3*3.785-$H$5/1000*10)</f>
        <v>#REF!</v>
      </c>
      <c r="AL28" s="36"/>
      <c r="AM28" s="23" t="e">
        <f>+'Results - Loop 5'!#REF!*($H$3*3.785-$H$5/1000*10+$H$4/1000*$A28*60)/($H$3*3.785-$H$5/1000*10)</f>
        <v>#REF!</v>
      </c>
      <c r="AN28" s="23"/>
      <c r="AO28" s="13" t="e">
        <f>+'Results - Loop 5'!#REF!*($H$3*3.785-$H$5/1000*10+$H$4/1000*$A28*60)/($H$3*3.785-$H$5/1000*10)</f>
        <v>#REF!</v>
      </c>
      <c r="AQ28" s="44" t="e">
        <f>+'Results - Loop 5'!#REF!*($H$3*3.785-$H$5/1000*10+$H$4/1000*$A28*60)/($H$3*3.785-$H$5/1000*10)</f>
        <v>#REF!</v>
      </c>
      <c r="AR28" s="36"/>
      <c r="AS28" s="23" t="e">
        <f t="shared" si="1"/>
        <v>#REF!</v>
      </c>
      <c r="AT28" s="23">
        <f>+'Results - Loop 5'!AU29*($H$3*3.785-$H$5/1000*10+$H$4/1000*$A28*60)/($H$3*3.785-$H$5/1000*10)</f>
        <v>19.674041031405885</v>
      </c>
      <c r="AV28" s="23" t="e">
        <f>+'Results - Loop 5'!#REF!*($H$3*3.785-$H$5/1000*10+$H$4/1000*$A28*60)/($H$3*3.785-$H$5/1000*10)</f>
        <v>#REF!</v>
      </c>
      <c r="AW28" s="23" t="e">
        <f>+'Results - Loop 5'!#REF!*($H$3*3.785-$H$5/1000*10+$H$4/1000*$A28*60)/($H$3*3.785-$H$5/1000*10)</f>
        <v>#REF!</v>
      </c>
      <c r="AX28" s="23">
        <f>+'Results - Loop 5'!AW29*($H$3*3.785-$H$5/1000*10+$H$4/1000*$A28*60)/($H$3*3.785-$H$5/1000*10)</f>
        <v>19.260169465327056</v>
      </c>
      <c r="AZ28" s="23" t="e">
        <f>+'Results - Loop 5'!#REF!*($H$3*3.785-$H$5/1000*10+$H$4/1000*$A28*60)/($H$3*3.785-$H$5/1000*10)</f>
        <v>#REF!</v>
      </c>
      <c r="BA28" s="23" t="e">
        <f>+'Results - Loop 5'!#REF!*($H$3*3.785-$H$5/1000*10+$H$4/1000*$A28*60)/($H$3*3.785-$H$5/1000*10)</f>
        <v>#REF!</v>
      </c>
      <c r="BB28" s="23" t="e">
        <f>+'Results - Loop 5'!#REF!*($H$3*3.785-$H$5/1000*10+$H$4/1000*$A28*60)/($H$3*3.785-$H$5/1000*10)</f>
        <v>#REF!</v>
      </c>
      <c r="BD28" s="23" t="e">
        <f>+'Results - Loop 5'!#REF!*($H$3*3.785-$H$5/1000*10+$H$4/1000*$A28*60)/($H$3*3.785-$H$5/1000*10)</f>
        <v>#REF!</v>
      </c>
      <c r="BE28" s="23" t="e">
        <f>+'Results - Loop 5'!#REF!*($H$3*3.785-$H$5/1000*10+$H$4/1000*$A28*60)/($H$3*3.785-$H$5/1000*10)</f>
        <v>#REF!</v>
      </c>
      <c r="BF28" s="23">
        <f>+'Results - Loop 5'!AX29*($H$3*3.785-$H$5/1000*10+$H$4/1000*$A28*60)/($H$3*3.785-$H$5/1000*10)</f>
        <v>20.572445162650176</v>
      </c>
      <c r="BH28" s="23" t="e">
        <f>+'Results - Loop 5'!#REF!*($H$3*3.785-$H$5/1000*10+$H$4/1000*$A28*60)/($H$3*3.785-$H$5/1000*10)</f>
        <v>#REF!</v>
      </c>
      <c r="BI28" s="23" t="e">
        <f>+'Results - Loop 5'!#REF!*($H$3*3.785-$H$5/1000*10+$H$4/1000*$A28*60)/($H$3*3.785-$H$5/1000*10)</f>
        <v>#REF!</v>
      </c>
      <c r="BJ28" s="23">
        <f>+'Results - Loop 5'!AZ29*($H$3*3.785-$H$5/1000*10+$H$4/1000*$A28*60)/($H$3*3.785-$H$5/1000*10)</f>
        <v>63.38291618070681</v>
      </c>
      <c r="BL28" s="23" t="e">
        <f>+'Results - Loop 5'!#REF!*($H$3*3.785-$H$5/1000*10+$H$4/1000*$A28*60)/($H$3*3.785-$H$5/1000*10)</f>
        <v>#REF!</v>
      </c>
      <c r="BM28" s="23" t="e">
        <f>+'Results - Loop 5'!#REF!*($H$3*3.785-$H$5/1000*10+$H$4/1000*$A28*60)/($H$3*3.785-$H$5/1000*10)</f>
        <v>#REF!</v>
      </c>
      <c r="BN28" s="23">
        <f>+'Results - Loop 5'!BB29*($H$3*3.785-$H$5/1000*10+$H$4/1000*$A28*60)/($H$3*3.785-$H$5/1000*10)</f>
        <v>0</v>
      </c>
      <c r="BP28" s="23" t="e">
        <f>+'Results - Loop 5'!#REF!*($H$3*3.785-$H$5/1000*10+$H$4/1000*$A28*60)/($H$3*3.785-$H$5/1000*10)</f>
        <v>#REF!</v>
      </c>
      <c r="BQ28" s="23" t="e">
        <f>+'Results - Loop 5'!#REF!*($H$3*3.785-$H$5/1000*10+$H$4/1000*$A28*60)/($H$3*3.785-$H$5/1000*10)</f>
        <v>#REF!</v>
      </c>
      <c r="BR28" s="23">
        <f>+'Results - Loop 5'!BD29*($H$3*3.785-$H$5/1000*10+$H$4/1000*$A28*60)/($H$3*3.785-$H$5/1000*10)</f>
        <v>50.986958055223774</v>
      </c>
      <c r="BT28" s="23" t="e">
        <f>+'Results - Loop 5'!#REF!*($H$3*3.785-$H$5/1000*10+$H$4/1000*$A28*60)/($H$3*3.785-$H$5/1000*10)</f>
        <v>#REF!</v>
      </c>
      <c r="BU28" s="23" t="e">
        <f>+'Results - Loop 5'!#REF!*($H$3*3.785-$H$5/1000*10+$H$4/1000*$A28*60)/($H$3*3.785-$H$5/1000*10)</f>
        <v>#REF!</v>
      </c>
      <c r="BV28" s="23">
        <f>+'Results - Loop 5'!BF29*($H$3*3.785-$H$5/1000*10+$H$4/1000*$A28*60)/($H$3*3.785-$H$5/1000*10)</f>
        <v>0.6763267055434554</v>
      </c>
      <c r="BX28" s="23" t="e">
        <f>+'Results - Loop 5'!#REF!*($H$3*3.785-$H$5/1000*10+$H$4/1000*$A28*60)/($H$3*3.785-$H$5/1000*10)</f>
        <v>#REF!</v>
      </c>
      <c r="BY28" s="23" t="e">
        <f>+'Results - Loop 5'!#REF!*($H$3*3.785-$H$5/1000*10+$H$4/1000*$A28*60)/($H$3*3.785-$H$5/1000*10)</f>
        <v>#REF!</v>
      </c>
      <c r="BZ28" s="23">
        <f>+'Results - Loop 5'!BH29*($H$3*3.785-$H$5/1000*10+$H$4/1000*$A28*60)/($H$3*3.785-$H$5/1000*10)</f>
        <v>0</v>
      </c>
      <c r="CB28" s="23" t="e">
        <f>+'Results - Loop 5'!#REF!*($H$3*3.785-$H$5/1000*10+$H$4/1000*$A28*60)/($H$3*3.785-$H$5/1000*10)</f>
        <v>#REF!</v>
      </c>
      <c r="CC28" s="23" t="e">
        <f>+'Results - Loop 5'!#REF!*($H$3*3.785-$H$5/1000*10+$H$4/1000*$A28*60)/($H$3*3.785-$H$5/1000*10)</f>
        <v>#REF!</v>
      </c>
    </row>
    <row r="29" spans="1:81" ht="12.75">
      <c r="A29" s="6">
        <v>8</v>
      </c>
      <c r="B29" s="7" t="s">
        <v>6</v>
      </c>
      <c r="C29" s="33">
        <f>+'Results - Loop 5'!C30*($H$3*3.785-$H$5/1000*11+$H$4/1000*$A29*60)/($H$3*3.785-$H$5/1000*11)</f>
        <v>0.020216064144042763</v>
      </c>
      <c r="D29" s="27">
        <f>+'Results - Loop 5'!F30*($H$3*3.785-$H$5/1000*11+$H$4/1000*$A29*60)/($H$3*3.785-$H$5/1000*11)</f>
        <v>0.14151244900829935</v>
      </c>
      <c r="E29" s="19">
        <v>8.45</v>
      </c>
      <c r="F29" s="2">
        <f>+'Results - Loop 5'!L30*($H$3*3.785-$H$5/1000*11+$H$4/1000*$A29*60)/($H$3*3.785-$H$5/1000*11)</f>
        <v>0.5256176677451118</v>
      </c>
      <c r="G29" s="19">
        <v>19.04</v>
      </c>
      <c r="H29" s="19">
        <v>7.48</v>
      </c>
      <c r="I29" s="3" t="e">
        <f>+'Results - Loop 5'!#REF!*($H$3*3.785-$H$5/1000*11+$H$4/1000*$A29*60)/($H$3*3.785-$H$5/1000*11)</f>
        <v>#REF!</v>
      </c>
      <c r="J29" s="40"/>
      <c r="K29" s="40" t="e">
        <f>+'Results - Loop 5'!#REF!*($H$3*3.785-$H$5/1000*11+$H$4/1000*$A29*60)/($H$3*3.785-$H$5/1000*11)</f>
        <v>#REF!</v>
      </c>
      <c r="L29" s="40"/>
      <c r="M29" s="40" t="e">
        <f>+'Results - Loop 5'!#REF!*($H$3*3.785-$H$5/1000*11+$H$4/1000*$A29*60)/($H$3*3.785-$H$5/1000*11)</f>
        <v>#REF!</v>
      </c>
      <c r="N29" s="40"/>
      <c r="O29" s="23">
        <f>+'Results - Loop 5'!AA30*($H$3*3.785-$H$5/1000*11+$H$4/1000*$A29*60)/($H$3*3.785-$H$5/1000*11)</f>
        <v>54.734993669995774</v>
      </c>
      <c r="P29" s="24" t="s">
        <v>28</v>
      </c>
      <c r="Q29" s="13">
        <f>+'Results - Loop 5'!AC30*($H$3*3.785-$H$5/1000*11+$H$4/1000*$A29*60)/($H$3*3.785-$H$5/1000*11)</f>
        <v>0</v>
      </c>
      <c r="S29" s="13">
        <f>+'Results - Loop 5'!AE30*($H$3*3.785-$H$5/1000*11+$H$4/1000*$A29*60)/($H$3*3.785-$H$5/1000*11)</f>
        <v>0</v>
      </c>
      <c r="T29" s="36"/>
      <c r="U29" s="23">
        <f>+'Results - Loop 5'!AG30*($H$3*3.785-$H$5/1000*11+$H$4/1000*$A29*60)/($H$3*3.785-$H$5/1000*11)</f>
        <v>0</v>
      </c>
      <c r="V29" s="30" t="s">
        <v>28</v>
      </c>
      <c r="W29" s="13">
        <f>+'Results - Loop 5'!AI30*($H$3*3.785-$H$5/1000*11+$H$4/1000*$A29*60)/($H$3*3.785-$H$5/1000*11)</f>
        <v>0</v>
      </c>
      <c r="Y29" s="44">
        <f>+'Results - Loop 5'!AK30*($H$3*3.785-$H$5/1000*11+$H$4/1000*$A29*60)/($H$3*3.785-$H$5/1000*11)</f>
        <v>8.217830074553383</v>
      </c>
      <c r="Z29" s="36"/>
      <c r="AA29" s="23">
        <f>+'Results - Loop 5'!AM30*($H$3*3.785-$H$5/1000*11+$H$4/1000*$A29*60)/($H$3*3.785-$H$5/1000*11)</f>
        <v>0</v>
      </c>
      <c r="AB29" s="30" t="s">
        <v>28</v>
      </c>
      <c r="AC29" s="13">
        <f>+'Results - Loop 5'!AO30*($H$3*3.785-$H$5/1000*11+$H$4/1000*$A29*60)/($H$3*3.785-$H$5/1000*11)</f>
        <v>0</v>
      </c>
      <c r="AE29" s="44" t="e">
        <f>+'Results - Loop 5'!#REF!*($H$3*3.785-$H$5/1000*11+$H$4/1000*$A29*60)/($H$3*3.785-$H$5/1000*11)</f>
        <v>#REF!</v>
      </c>
      <c r="AF29" s="36"/>
      <c r="AG29" s="23" t="e">
        <f>+'Results - Loop 5'!#REF!*($H$3*3.785-$H$5/1000*11+$H$4/1000*$A29*60)/($H$3*3.785-$H$5/1000*11)</f>
        <v>#REF!</v>
      </c>
      <c r="AH29" s="30" t="s">
        <v>28</v>
      </c>
      <c r="AI29" s="13" t="e">
        <f>+'Results - Loop 5'!#REF!*($H$3*3.785-$H$5/1000*11+$H$4/1000*$A29*60)/($H$3*3.785-$H$5/1000*11)</f>
        <v>#REF!</v>
      </c>
      <c r="AK29" s="44" t="e">
        <f>+'Results - Loop 5'!#REF!*($H$3*3.785-$H$5/1000*11+$H$4/1000*$A29*60)/($H$3*3.785-$H$5/1000*11)</f>
        <v>#REF!</v>
      </c>
      <c r="AL29" s="36"/>
      <c r="AM29" s="23" t="e">
        <f>+'Results - Loop 5'!#REF!*($H$3*3.785-$H$5/1000*11+$H$4/1000*$A29*60)/($H$3*3.785-$H$5/1000*11)</f>
        <v>#REF!</v>
      </c>
      <c r="AN29" s="30" t="s">
        <v>28</v>
      </c>
      <c r="AO29" s="13" t="e">
        <f>+'Results - Loop 5'!#REF!*($H$3*3.785-$H$5/1000*11+$H$4/1000*$A29*60)/($H$3*3.785-$H$5/1000*11)</f>
        <v>#REF!</v>
      </c>
      <c r="AQ29" s="44" t="e">
        <f>+'Results - Loop 5'!#REF!*($H$3*3.785-$H$5/1000*11+$H$4/1000*$A29*60)/($H$3*3.785-$H$5/1000*11)</f>
        <v>#REF!</v>
      </c>
      <c r="AR29" s="36"/>
      <c r="AS29" s="23" t="e">
        <f t="shared" si="1"/>
        <v>#REF!</v>
      </c>
      <c r="AT29" s="23">
        <f>+'Results - Loop 5'!AU30*($H$3*3.785-$H$5/1000*11+$H$4/1000*$A29*60)/($H$3*3.785-$H$5/1000*11)</f>
        <v>20.256496272330846</v>
      </c>
      <c r="AV29" s="23" t="e">
        <f>+'Results - Loop 5'!#REF!*($H$3*3.785-$H$5/1000*11+$H$4/1000*$A29*60)/($H$3*3.785-$H$5/1000*11)</f>
        <v>#REF!</v>
      </c>
      <c r="AW29" s="23" t="e">
        <f>+'Results - Loop 5'!#REF!*($H$3*3.785-$H$5/1000*11+$H$4/1000*$A29*60)/($H$3*3.785-$H$5/1000*11)</f>
        <v>#REF!</v>
      </c>
      <c r="AX29" s="23">
        <f>+'Results - Loop 5'!AW30*($H$3*3.785-$H$5/1000*11+$H$4/1000*$A29*60)/($H$3*3.785-$H$5/1000*11)</f>
        <v>0</v>
      </c>
      <c r="AZ29" s="23" t="e">
        <f>+'Results - Loop 5'!#REF!*($H$3*3.785-$H$5/1000*11+$H$4/1000*$A29*60)/($H$3*3.785-$H$5/1000*11)</f>
        <v>#REF!</v>
      </c>
      <c r="BA29" s="23" t="e">
        <f>+'Results - Loop 5'!#REF!*($H$3*3.785-$H$5/1000*11+$H$4/1000*$A29*60)/($H$3*3.785-$H$5/1000*11)</f>
        <v>#REF!</v>
      </c>
      <c r="BB29" s="23" t="e">
        <f>+'Results - Loop 5'!#REF!*($H$3*3.785-$H$5/1000*11+$H$4/1000*$A29*60)/($H$3*3.785-$H$5/1000*11)</f>
        <v>#REF!</v>
      </c>
      <c r="BD29" s="23" t="e">
        <f>+'Results - Loop 5'!#REF!*($H$3*3.785-$H$5/1000*11+$H$4/1000*$A29*60)/($H$3*3.785-$H$5/1000*11)</f>
        <v>#REF!</v>
      </c>
      <c r="BE29" s="23" t="e">
        <f>+'Results - Loop 5'!#REF!*($H$3*3.785-$H$5/1000*11+$H$4/1000*$A29*60)/($H$3*3.785-$H$5/1000*11)</f>
        <v>#REF!</v>
      </c>
      <c r="BF29" s="23">
        <f>+'Results - Loop 5'!AX30*($H$3*3.785-$H$5/1000*11+$H$4/1000*$A29*60)/($H$3*3.785-$H$5/1000*11)</f>
        <v>0</v>
      </c>
      <c r="BH29" s="23" t="e">
        <f>+'Results - Loop 5'!#REF!*($H$3*3.785-$H$5/1000*11+$H$4/1000*$A29*60)/($H$3*3.785-$H$5/1000*11)</f>
        <v>#REF!</v>
      </c>
      <c r="BI29" s="23" t="e">
        <f>+'Results - Loop 5'!#REF!*($H$3*3.785-$H$5/1000*11+$H$4/1000*$A29*60)/($H$3*3.785-$H$5/1000*11)</f>
        <v>#REF!</v>
      </c>
      <c r="BJ29" s="23">
        <f>+'Results - Loop 5'!AZ30*($H$3*3.785-$H$5/1000*11+$H$4/1000*$A29*60)/($H$3*3.785-$H$5/1000*11)</f>
        <v>67.00614460542972</v>
      </c>
      <c r="BL29" s="23" t="e">
        <f>+'Results - Loop 5'!#REF!*($H$3*3.785-$H$5/1000*11+$H$4/1000*$A29*60)/($H$3*3.785-$H$5/1000*11)</f>
        <v>#REF!</v>
      </c>
      <c r="BM29" s="23" t="e">
        <f>+'Results - Loop 5'!#REF!*($H$3*3.785-$H$5/1000*11+$H$4/1000*$A29*60)/($H$3*3.785-$H$5/1000*11)</f>
        <v>#REF!</v>
      </c>
      <c r="BN29" s="23">
        <f>+'Results - Loop 5'!BB30*($H$3*3.785-$H$5/1000*11+$H$4/1000*$A29*60)/($H$3*3.785-$H$5/1000*11)</f>
        <v>0</v>
      </c>
      <c r="BP29" s="23" t="e">
        <f>+'Results - Loop 5'!#REF!*($H$3*3.785-$H$5/1000*11+$H$4/1000*$A29*60)/($H$3*3.785-$H$5/1000*11)</f>
        <v>#REF!</v>
      </c>
      <c r="BQ29" s="23" t="e">
        <f>+'Results - Loop 5'!#REF!*($H$3*3.785-$H$5/1000*11+$H$4/1000*$A29*60)/($H$3*3.785-$H$5/1000*11)</f>
        <v>#REF!</v>
      </c>
      <c r="BR29" s="23">
        <f>+'Results - Loop 5'!BD30*($H$3*3.785-$H$5/1000*11+$H$4/1000*$A29*60)/($H$3*3.785-$H$5/1000*11)</f>
        <v>0</v>
      </c>
      <c r="BT29" s="23" t="e">
        <f>+'Results - Loop 5'!#REF!*($H$3*3.785-$H$5/1000*11+$H$4/1000*$A29*60)/($H$3*3.785-$H$5/1000*11)</f>
        <v>#REF!</v>
      </c>
      <c r="BU29" s="23" t="e">
        <f>+'Results - Loop 5'!#REF!*($H$3*3.785-$H$5/1000*11+$H$4/1000*$A29*60)/($H$3*3.785-$H$5/1000*11)</f>
        <v>#REF!</v>
      </c>
      <c r="BV29" s="23">
        <f>+'Results - Loop 5'!BF30*($H$3*3.785-$H$5/1000*11+$H$4/1000*$A29*60)/($H$3*3.785-$H$5/1000*11)</f>
        <v>0.9905871430580953</v>
      </c>
      <c r="BX29" s="23" t="e">
        <f>+'Results - Loop 5'!#REF!*($H$3*3.785-$H$5/1000*11+$H$4/1000*$A29*60)/($H$3*3.785-$H$5/1000*11)</f>
        <v>#REF!</v>
      </c>
      <c r="BY29" s="23" t="e">
        <f>+'Results - Loop 5'!#REF!*($H$3*3.785-$H$5/1000*11+$H$4/1000*$A29*60)/($H$3*3.785-$H$5/1000*11)</f>
        <v>#REF!</v>
      </c>
      <c r="BZ29" s="23">
        <f>+'Results - Loop 5'!BH30*($H$3*3.785-$H$5/1000*11+$H$4/1000*$A29*60)/($H$3*3.785-$H$5/1000*11)</f>
        <v>0</v>
      </c>
      <c r="CB29" s="23" t="e">
        <f>+'Results - Loop 5'!#REF!*($H$3*3.785-$H$5/1000*11+$H$4/1000*$A29*60)/($H$3*3.785-$H$5/1000*11)</f>
        <v>#REF!</v>
      </c>
      <c r="CC29" s="23" t="e">
        <f>+'Results - Loop 5'!#REF!*($H$3*3.785-$H$5/1000*11+$H$4/1000*$A29*60)/($H$3*3.785-$H$5/1000*11)</f>
        <v>#REF!</v>
      </c>
    </row>
    <row r="30" spans="1:81" ht="12.75">
      <c r="A30" s="6">
        <v>9</v>
      </c>
      <c r="B30" s="7" t="s">
        <v>6</v>
      </c>
      <c r="C30" s="33">
        <f>+'Results - Loop 5'!C32*($H$3*3.785-$H$5/1000*12+$H$4/1000*$A30*60)/($H$3*3.785-$H$5/1000*12)</f>
        <v>0.02024332887418151</v>
      </c>
      <c r="D30" s="27">
        <f>+'Results - Loop 5'!F32*($H$3*3.785-$H$5/1000*12+$H$4/1000*$A30*60)/($H$3*3.785-$H$5/1000*12)</f>
        <v>0.0910949799338168</v>
      </c>
      <c r="E30" s="19">
        <v>8.4</v>
      </c>
      <c r="F30" s="2">
        <f>+'Results - Loop 5'!L32*($H$3*3.785-$H$5/1000*12+$H$4/1000*$A30*60)/($H$3*3.785-$H$5/1000*12)</f>
        <v>0.576934872914173</v>
      </c>
      <c r="G30" s="19">
        <v>19.13</v>
      </c>
      <c r="H30" s="19">
        <v>7.87</v>
      </c>
      <c r="I30" s="3">
        <f>+'Results - Loop 5'!U32*($H$3*3.785-$H$5/1000*12+$H$4/1000*$A30*60)/($H$3*3.785-$H$5/1000*12)</f>
        <v>0.6680298528479899</v>
      </c>
      <c r="J30" s="3"/>
      <c r="K30" s="3" t="e">
        <f>+'Results - Loop 5'!#REF!*($H$3*3.785-$H$5/1000*12+$H$4/1000*$A30*60)/($H$3*3.785-$H$5/1000*12)</f>
        <v>#REF!</v>
      </c>
      <c r="L30" s="3"/>
      <c r="M30" s="3" t="e">
        <f>+'Results - Loop 5'!#REF!*($H$3*3.785-$H$5/1000*12+$H$4/1000*$A30*60)/($H$3*3.785-$H$5/1000*12)</f>
        <v>#REF!</v>
      </c>
      <c r="N30" s="3"/>
      <c r="O30" s="23">
        <f>+'Results - Loop 5'!AA32*($H$3*3.785-$H$5/1000*12+$H$4/1000*$A30*60)/($H$3*3.785-$H$5/1000*12)</f>
        <v>59.27246694360347</v>
      </c>
      <c r="P30" s="23"/>
      <c r="Q30" s="13">
        <f>+'Results - Loop 5'!AC32*($H$3*3.785-$H$5/1000*12+$H$4/1000*$A30*60)/($H$3*3.785-$H$5/1000*12)</f>
        <v>0</v>
      </c>
      <c r="S30" s="13">
        <f>+'Results - Loop 5'!AE32*($H$3*3.785-$H$5/1000*12+$H$4/1000*$A30*60)/($H$3*3.785-$H$5/1000*12)</f>
        <v>0</v>
      </c>
      <c r="T30" s="36"/>
      <c r="U30" s="23">
        <f>+'Results - Loop 5'!AG32*($H$3*3.785-$H$5/1000*12+$H$4/1000*$A30*60)/($H$3*3.785-$H$5/1000*12)</f>
        <v>0</v>
      </c>
      <c r="V30" s="23"/>
      <c r="W30" s="13">
        <f>+'Results - Loop 5'!AI32*($H$3*3.785-$H$5/1000*12+$H$4/1000*$A30*60)/($H$3*3.785-$H$5/1000*12)</f>
        <v>0</v>
      </c>
      <c r="Y30" s="44">
        <f>+'Results - Loop 5'!AK32*($H$3*3.785-$H$5/1000*12+$H$4/1000*$A30*60)/($H$3*3.785-$H$5/1000*12)</f>
        <v>9.139862986692952</v>
      </c>
      <c r="Z30" s="36"/>
      <c r="AA30" s="23">
        <f>+'Results - Loop 5'!AM32*($H$3*3.785-$H$5/1000*12+$H$4/1000*$A30*60)/($H$3*3.785-$H$5/1000*12)</f>
        <v>0</v>
      </c>
      <c r="AB30" s="23"/>
      <c r="AC30" s="13">
        <f>+'Results - Loop 5'!AO32*($H$3*3.785-$H$5/1000*12+$H$4/1000*$A30*60)/($H$3*3.785-$H$5/1000*12)</f>
        <v>0</v>
      </c>
      <c r="AE30" s="44" t="e">
        <f>+'Results - Loop 5'!#REF!*($H$3*3.785-$H$5/1000*12+$H$4/1000*$A30*60)/($H$3*3.785-$H$5/1000*12)</f>
        <v>#REF!</v>
      </c>
      <c r="AF30" s="36"/>
      <c r="AG30" s="23" t="e">
        <f>+'Results - Loop 5'!#REF!*($H$3*3.785-$H$5/1000*12+$H$4/1000*$A30*60)/($H$3*3.785-$H$5/1000*12)</f>
        <v>#REF!</v>
      </c>
      <c r="AH30" s="23"/>
      <c r="AI30" s="13" t="e">
        <f>+'Results - Loop 5'!#REF!*($H$3*3.785-$H$5/1000*12+$H$4/1000*$A30*60)/($H$3*3.785-$H$5/1000*12)</f>
        <v>#REF!</v>
      </c>
      <c r="AK30" s="44" t="e">
        <f>+'Results - Loop 5'!#REF!*($H$3*3.785-$H$5/1000*12+$H$4/1000*$A30*60)/($H$3*3.785-$H$5/1000*12)</f>
        <v>#REF!</v>
      </c>
      <c r="AL30" s="36"/>
      <c r="AM30" s="23" t="e">
        <f>+'Results - Loop 5'!#REF!*($H$3*3.785-$H$5/1000*12+$H$4/1000*$A30*60)/($H$3*3.785-$H$5/1000*12)</f>
        <v>#REF!</v>
      </c>
      <c r="AN30" s="23"/>
      <c r="AO30" s="13" t="e">
        <f>+'Results - Loop 5'!#REF!*($H$3*3.785-$H$5/1000*12+$H$4/1000*$A30*60)/($H$3*3.785-$H$5/1000*12)</f>
        <v>#REF!</v>
      </c>
      <c r="AQ30" s="44" t="e">
        <f>+'Results - Loop 5'!#REF!*($H$3*3.785-$H$5/1000*12+$H$4/1000*$A30*60)/($H$3*3.785-$H$5/1000*12)</f>
        <v>#REF!</v>
      </c>
      <c r="AR30" s="36"/>
      <c r="AS30" s="23" t="e">
        <f t="shared" si="1"/>
        <v>#REF!</v>
      </c>
      <c r="AT30" s="23">
        <f>+'Results - Loop 5'!AU32*($H$3*3.785-$H$5/1000*12+$H$4/1000*$A30*60)/($H$3*3.785-$H$5/1000*12)</f>
        <v>21.619875237625852</v>
      </c>
      <c r="AV30" s="23" t="e">
        <f>+'Results - Loop 5'!#REF!*($H$3*3.785-$H$5/1000*12+$H$4/1000*$A30*60)/($H$3*3.785-$H$5/1000*12)</f>
        <v>#REF!</v>
      </c>
      <c r="AW30" s="23" t="e">
        <f>+'Results - Loop 5'!#REF!*($H$3*3.785-$H$5/1000*12+$H$4/1000*$A30*60)/($H$3*3.785-$H$5/1000*12)</f>
        <v>#REF!</v>
      </c>
      <c r="AX30" s="23">
        <f>+'Results - Loop 5'!AW32*($H$3*3.785-$H$5/1000*12+$H$4/1000*$A30*60)/($H$3*3.785-$H$5/1000*12)</f>
        <v>0</v>
      </c>
      <c r="AZ30" s="23" t="e">
        <f>+'Results - Loop 5'!#REF!*($H$3*3.785-$H$5/1000*12+$H$4/1000*$A30*60)/($H$3*3.785-$H$5/1000*12)</f>
        <v>#REF!</v>
      </c>
      <c r="BA30" s="23" t="e">
        <f>+'Results - Loop 5'!#REF!*($H$3*3.785-$H$5/1000*12+$H$4/1000*$A30*60)/($H$3*3.785-$H$5/1000*12)</f>
        <v>#REF!</v>
      </c>
      <c r="BB30" s="23" t="e">
        <f>+'Results - Loop 5'!#REF!*($H$3*3.785-$H$5/1000*12+$H$4/1000*$A30*60)/($H$3*3.785-$H$5/1000*12)</f>
        <v>#REF!</v>
      </c>
      <c r="BD30" s="23" t="e">
        <f>+'Results - Loop 5'!#REF!*($H$3*3.785-$H$5/1000*12+$H$4/1000*$A30*60)/($H$3*3.785-$H$5/1000*12)</f>
        <v>#REF!</v>
      </c>
      <c r="BE30" s="23" t="e">
        <f>+'Results - Loop 5'!#REF!*($H$3*3.785-$H$5/1000*12+$H$4/1000*$A30*60)/($H$3*3.785-$H$5/1000*12)</f>
        <v>#REF!</v>
      </c>
      <c r="BF30" s="23">
        <f>+'Results - Loop 5'!AX32*($H$3*3.785-$H$5/1000*12+$H$4/1000*$A30*60)/($H$3*3.785-$H$5/1000*12)</f>
        <v>0</v>
      </c>
      <c r="BH30" s="23" t="e">
        <f>+'Results - Loop 5'!#REF!*($H$3*3.785-$H$5/1000*12+$H$4/1000*$A30*60)/($H$3*3.785-$H$5/1000*12)</f>
        <v>#REF!</v>
      </c>
      <c r="BI30" s="23" t="e">
        <f>+'Results - Loop 5'!#REF!*($H$3*3.785-$H$5/1000*12+$H$4/1000*$A30*60)/($H$3*3.785-$H$5/1000*12)</f>
        <v>#REF!</v>
      </c>
      <c r="BJ30" s="23">
        <f>+'Results - Loop 5'!AZ32*($H$3*3.785-$H$5/1000*12+$H$4/1000*$A30*60)/($H$3*3.785-$H$5/1000*12)</f>
        <v>73.72620375976905</v>
      </c>
      <c r="BL30" s="23" t="e">
        <f>+'Results - Loop 5'!#REF!*($H$3*3.785-$H$5/1000*12+$H$4/1000*$A30*60)/($H$3*3.785-$H$5/1000*12)</f>
        <v>#REF!</v>
      </c>
      <c r="BM30" s="23" t="e">
        <f>+'Results - Loop 5'!#REF!*($H$3*3.785-$H$5/1000*12+$H$4/1000*$A30*60)/($H$3*3.785-$H$5/1000*12)</f>
        <v>#REF!</v>
      </c>
      <c r="BN30" s="23">
        <f>+'Results - Loop 5'!BB32*($H$3*3.785-$H$5/1000*12+$H$4/1000*$A30*60)/($H$3*3.785-$H$5/1000*12)</f>
        <v>0</v>
      </c>
      <c r="BP30" s="23" t="e">
        <f>+'Results - Loop 5'!#REF!*($H$3*3.785-$H$5/1000*12+$H$4/1000*$A30*60)/($H$3*3.785-$H$5/1000*12)</f>
        <v>#REF!</v>
      </c>
      <c r="BQ30" s="23" t="e">
        <f>+'Results - Loop 5'!#REF!*($H$3*3.785-$H$5/1000*12+$H$4/1000*$A30*60)/($H$3*3.785-$H$5/1000*12)</f>
        <v>#REF!</v>
      </c>
      <c r="BR30" s="23">
        <f>+'Results - Loop 5'!BD32*($H$3*3.785-$H$5/1000*12+$H$4/1000*$A30*60)/($H$3*3.785-$H$5/1000*12)</f>
        <v>0</v>
      </c>
      <c r="BT30" s="23" t="e">
        <f>+'Results - Loop 5'!#REF!*($H$3*3.785-$H$5/1000*12+$H$4/1000*$A30*60)/($H$3*3.785-$H$5/1000*12)</f>
        <v>#REF!</v>
      </c>
      <c r="BU30" s="23" t="e">
        <f>+'Results - Loop 5'!#REF!*($H$3*3.785-$H$5/1000*12+$H$4/1000*$A30*60)/($H$3*3.785-$H$5/1000*12)</f>
        <v>#REF!</v>
      </c>
      <c r="BV30" s="23">
        <f>+'Results - Loop 5'!BF32*($H$3*3.785-$H$5/1000*12+$H$4/1000*$A30*60)/($H$3*3.785-$H$5/1000*12)</f>
        <v>0</v>
      </c>
      <c r="BX30" s="23" t="e">
        <f>+'Results - Loop 5'!#REF!*($H$3*3.785-$H$5/1000*12+$H$4/1000*$A30*60)/($H$3*3.785-$H$5/1000*12)</f>
        <v>#REF!</v>
      </c>
      <c r="BY30" s="23" t="e">
        <f>+'Results - Loop 5'!#REF!*($H$3*3.785-$H$5/1000*12+$H$4/1000*$A30*60)/($H$3*3.785-$H$5/1000*12)</f>
        <v>#REF!</v>
      </c>
      <c r="BZ30" s="23">
        <f>+'Results - Loop 5'!BH32*($H$3*3.785-$H$5/1000*12+$H$4/1000*$A30*60)/($H$3*3.785-$H$5/1000*12)</f>
        <v>0</v>
      </c>
      <c r="CB30" s="23" t="e">
        <f>+'Results - Loop 5'!#REF!*($H$3*3.785-$H$5/1000*12+$H$4/1000*$A30*60)/($H$3*3.785-$H$5/1000*12)</f>
        <v>#REF!</v>
      </c>
      <c r="CC30" s="23" t="e">
        <f>+'Results - Loop 5'!#REF!*($H$3*3.785-$H$5/1000*12+$H$4/1000*$A30*60)/($H$3*3.785-$H$5/1000*12)</f>
        <v>#REF!</v>
      </c>
    </row>
    <row r="31" spans="1:81" ht="12.75">
      <c r="A31" s="6">
        <v>24</v>
      </c>
      <c r="B31" s="7" t="s">
        <v>6</v>
      </c>
      <c r="C31" s="33">
        <f>+'Results - Loop 5'!C34*($H$3*3.785-$H$5/1000*12+$H$4/1000*$A30*60)/($H$3*3.785-$H$5/1000*12)</f>
        <v>0.02024332887418151</v>
      </c>
      <c r="D31" s="27">
        <f>+'Results - Loop 5'!F34*($H$3*3.785-$H$5/1000*12+$H$4/1000*$A30*60)/($H$3*3.785-$H$5/1000*12)</f>
        <v>0.05060832218545378</v>
      </c>
      <c r="E31" s="19">
        <v>8.33</v>
      </c>
      <c r="F31" s="2">
        <f>+'Results - Loop 5'!L34*($H$3*3.785-$H$5/1000*12+$H$4/1000*$A30*60)/($H$3*3.785-$H$5/1000*12)</f>
        <v>0.6376648595367176</v>
      </c>
      <c r="G31" s="19">
        <v>19.65</v>
      </c>
      <c r="H31" s="19">
        <v>7.14</v>
      </c>
      <c r="I31" s="3">
        <f>+'Results - Loop 5'!U34*($H$3*3.785-$H$5/1000*12+$H$4/1000*$A30*60)/($H$3*3.785-$H$5/1000*12)</f>
        <v>0.5870565373512638</v>
      </c>
      <c r="J31" s="3"/>
      <c r="K31" s="3" t="e">
        <f>+'Results - Loop 5'!#REF!*($H$3*3.785-$H$5/1000*12+$H$4/1000*$A30*60)/($H$3*3.785-$H$5/1000*12)</f>
        <v>#REF!</v>
      </c>
      <c r="L31" s="3"/>
      <c r="M31" s="3" t="e">
        <f>+'Results - Loop 5'!#REF!*($H$3*3.785-$H$5/1000*12+$H$4/1000*$A30*60)/($H$3*3.785-$H$5/1000*12)</f>
        <v>#REF!</v>
      </c>
      <c r="N31" s="3"/>
      <c r="O31" s="23">
        <f>+'Results - Loop 5'!AA34*($H$3*3.785-$H$5/1000*12+$H$4/1000*$A30*60)/($H$3*3.785-$H$5/1000*12)</f>
        <v>60.001226783074</v>
      </c>
      <c r="P31" s="23"/>
      <c r="Q31" s="13">
        <f>+'Results - Loop 5'!AC34*($H$3*3.785-$H$5/1000*12+$H$4/1000*$A30*60)/($H$3*3.785-$H$5/1000*12)</f>
        <v>0</v>
      </c>
      <c r="S31" s="13">
        <f>+'Results - Loop 5'!AE34*($H$3*3.785-$H$5/1000*12+$H$4/1000*$A30*60)/($H$3*3.785-$H$5/1000*12)</f>
        <v>0</v>
      </c>
      <c r="T31" s="36"/>
      <c r="U31" s="23" t="e">
        <f>+'Results - Loop 5'!AG34*($H$3*3.785-$H$5/1000*12+$H$4/1000*$A30*60)/($H$3*3.785-$H$5/1000*12)</f>
        <v>#VALUE!</v>
      </c>
      <c r="V31" s="23"/>
      <c r="W31" s="13">
        <f>+'Results - Loop 5'!AI34*($H$3*3.785-$H$5/1000*12+$H$4/1000*$A30*60)/($H$3*3.785-$H$5/1000*12)</f>
        <v>0</v>
      </c>
      <c r="Y31" s="44">
        <f>+'Results - Loop 5'!AK34*($H$3*3.785-$H$5/1000*12+$H$4/1000*$A30*60)/($H$3*3.785-$H$5/1000*12)</f>
        <v>9.473877913116947</v>
      </c>
      <c r="Z31" s="36"/>
      <c r="AA31" s="23">
        <f>+'Results - Loop 5'!AM34*($H$3*3.785-$H$5/1000*12+$H$4/1000*$A30*60)/($H$3*3.785-$H$5/1000*12)</f>
        <v>0</v>
      </c>
      <c r="AB31" s="23"/>
      <c r="AC31" s="13">
        <f>+'Results - Loop 5'!AO34*($H$3*3.785-$H$5/1000*12+$H$4/1000*$A30*60)/($H$3*3.785-$H$5/1000*12)</f>
        <v>0</v>
      </c>
      <c r="AE31" s="44" t="e">
        <f>+'Results - Loop 5'!#REF!*($H$3*3.785-$H$5/1000*12+$H$4/1000*$A30*60)/($H$3*3.785-$H$5/1000*12)</f>
        <v>#REF!</v>
      </c>
      <c r="AF31" s="36"/>
      <c r="AG31" s="23" t="e">
        <f>+'Results - Loop 5'!#REF!*($H$3*3.785-$H$5/1000*12+$H$4/1000*$A30*60)/($H$3*3.785-$H$5/1000*12)</f>
        <v>#REF!</v>
      </c>
      <c r="AH31" s="23"/>
      <c r="AI31" s="13" t="e">
        <f>+'Results - Loop 5'!#REF!*($H$3*3.785-$H$5/1000*12+$H$4/1000*$A30*60)/($H$3*3.785-$H$5/1000*12)</f>
        <v>#REF!</v>
      </c>
      <c r="AK31" s="44" t="e">
        <f>+'Results - Loop 5'!#REF!*($H$3*3.785-$H$5/1000*12+$H$4/1000*$A30*60)/($H$3*3.785-$H$5/1000*12)</f>
        <v>#REF!</v>
      </c>
      <c r="AL31" s="36"/>
      <c r="AM31" s="23" t="e">
        <f>+'Results - Loop 5'!#REF!*($H$3*3.785-$H$5/1000*12+$H$4/1000*$A30*60)/($H$3*3.785-$H$5/1000*12)</f>
        <v>#REF!</v>
      </c>
      <c r="AN31" s="23"/>
      <c r="AO31" s="13" t="e">
        <f>+'Results - Loop 5'!#REF!*($H$3*3.785-$H$5/1000*12+$H$4/1000*$A30*60)/($H$3*3.785-$H$5/1000*12)</f>
        <v>#REF!</v>
      </c>
      <c r="AQ31" s="44" t="e">
        <f>+'Results - Loop 5'!#REF!*($H$3*3.785-$H$5/1000*12+$H$4/1000*$A30*60)/($H$3*3.785-$H$5/1000*12)</f>
        <v>#REF!</v>
      </c>
      <c r="AR31" s="36"/>
      <c r="AS31" s="23" t="e">
        <f t="shared" si="1"/>
        <v>#REF!</v>
      </c>
      <c r="AT31" s="23">
        <f>+'Results - Loop 5'!AU34*($H$3*3.785-$H$5/1000*12+$H$4/1000*$A30*60)/($H$3*3.785-$H$5/1000*12)</f>
        <v>21.640118566500032</v>
      </c>
      <c r="AV31" s="23" t="e">
        <f>+'Results - Loop 5'!#REF!*($H$3*3.785-$H$5/1000*12+$H$4/1000*$A30*60)/($H$3*3.785-$H$5/1000*12)</f>
        <v>#REF!</v>
      </c>
      <c r="AW31" s="23" t="e">
        <f>+'Results - Loop 5'!#REF!*($H$3*3.785-$H$5/1000*12+$H$4/1000*$A30*60)/($H$3*3.785-$H$5/1000*12)</f>
        <v>#REF!</v>
      </c>
      <c r="AX31" s="23">
        <f>+'Results - Loop 5'!AW34*($H$3*3.785-$H$5/1000*12+$H$4/1000*$A30*60)/($H$3*3.785-$H$5/1000*12)</f>
        <v>0</v>
      </c>
      <c r="AZ31" s="23" t="e">
        <f>+'Results - Loop 5'!#REF!*($H$3*3.785-$H$5/1000*12+$H$4/1000*$A30*60)/($H$3*3.785-$H$5/1000*12)</f>
        <v>#REF!</v>
      </c>
      <c r="BA31" s="23" t="e">
        <f>+'Results - Loop 5'!#REF!*($H$3*3.785-$H$5/1000*12+$H$4/1000*$A30*60)/($H$3*3.785-$H$5/1000*12)</f>
        <v>#REF!</v>
      </c>
      <c r="BB31" s="23" t="e">
        <f>+'Results - Loop 5'!#REF!*($H$3*3.785-$H$5/1000*12+$H$4/1000*$A30*60)/($H$3*3.785-$H$5/1000*12)</f>
        <v>#REF!</v>
      </c>
      <c r="BD31" s="23" t="e">
        <f>+'Results - Loop 5'!#REF!*($H$3*3.785-$H$5/1000*12+$H$4/1000*$A30*60)/($H$3*3.785-$H$5/1000*12)</f>
        <v>#REF!</v>
      </c>
      <c r="BE31" s="23" t="e">
        <f>+'Results - Loop 5'!#REF!*($H$3*3.785-$H$5/1000*12+$H$4/1000*$A30*60)/($H$3*3.785-$H$5/1000*12)</f>
        <v>#REF!</v>
      </c>
      <c r="BF31" s="23">
        <f>+'Results - Loop 5'!AX34*($H$3*3.785-$H$5/1000*12+$H$4/1000*$A30*60)/($H$3*3.785-$H$5/1000*12)</f>
        <v>0</v>
      </c>
      <c r="BH31" s="23" t="e">
        <f>+'Results - Loop 5'!#REF!*($H$3*3.785-$H$5/1000*12+$H$4/1000*$A30*60)/($H$3*3.785-$H$5/1000*12)</f>
        <v>#REF!</v>
      </c>
      <c r="BI31" s="23" t="e">
        <f>+'Results - Loop 5'!#REF!*($H$3*3.785-$H$5/1000*12+$H$4/1000*$A30*60)/($H$3*3.785-$H$5/1000*12)</f>
        <v>#REF!</v>
      </c>
      <c r="BJ31" s="23">
        <f>+'Results - Loop 5'!AZ34*($H$3*3.785-$H$5/1000*12+$H$4/1000*$A30*60)/($H$3*3.785-$H$5/1000*12)</f>
        <v>69.16133309864112</v>
      </c>
      <c r="BL31" s="23" t="e">
        <f>+'Results - Loop 5'!#REF!*($H$3*3.785-$H$5/1000*12+$H$4/1000*$A30*60)/($H$3*3.785-$H$5/1000*12)</f>
        <v>#REF!</v>
      </c>
      <c r="BM31" s="23" t="e">
        <f>+'Results - Loop 5'!#REF!*($H$3*3.785-$H$5/1000*12+$H$4/1000*$A30*60)/($H$3*3.785-$H$5/1000*12)</f>
        <v>#REF!</v>
      </c>
      <c r="BN31" s="23" t="e">
        <f>+'Results - Loop 5'!BB34*($H$3*3.785-$H$5/1000*12+$H$4/1000*$A30*60)/($H$3*3.785-$H$5/1000*12)</f>
        <v>#VALUE!</v>
      </c>
      <c r="BP31" s="23" t="e">
        <f>+'Results - Loop 5'!#REF!*($H$3*3.785-$H$5/1000*12+$H$4/1000*$A30*60)/($H$3*3.785-$H$5/1000*12)</f>
        <v>#REF!</v>
      </c>
      <c r="BQ31" s="23" t="e">
        <f>+'Results - Loop 5'!#REF!*($H$3*3.785-$H$5/1000*12+$H$4/1000*$A30*60)/($H$3*3.785-$H$5/1000*12)</f>
        <v>#REF!</v>
      </c>
      <c r="BR31" s="23">
        <f>+'Results - Loop 5'!BD34*($H$3*3.785-$H$5/1000*12+$H$4/1000*$A30*60)/($H$3*3.785-$H$5/1000*12)</f>
        <v>0</v>
      </c>
      <c r="BT31" s="23" t="e">
        <f>+'Results - Loop 5'!#REF!*($H$3*3.785-$H$5/1000*12+$H$4/1000*$A30*60)/($H$3*3.785-$H$5/1000*12)</f>
        <v>#REF!</v>
      </c>
      <c r="BU31" s="23" t="e">
        <f>+'Results - Loop 5'!#REF!*($H$3*3.785-$H$5/1000*12+$H$4/1000*$A30*60)/($H$3*3.785-$H$5/1000*12)</f>
        <v>#REF!</v>
      </c>
      <c r="BV31" s="23">
        <f>+'Results - Loop 5'!BF34*($H$3*3.785-$H$5/1000*12+$H$4/1000*$A30*60)/($H$3*3.785-$H$5/1000*12)</f>
        <v>0</v>
      </c>
      <c r="BX31" s="23" t="e">
        <f>+'Results - Loop 5'!#REF!*($H$3*3.785-$H$5/1000*12+$H$4/1000*$A30*60)/($H$3*3.785-$H$5/1000*12)</f>
        <v>#REF!</v>
      </c>
      <c r="BY31" s="23" t="e">
        <f>+'Results - Loop 5'!#REF!*($H$3*3.785-$H$5/1000*12+$H$4/1000*$A30*60)/($H$3*3.785-$H$5/1000*12)</f>
        <v>#REF!</v>
      </c>
      <c r="BZ31" s="23">
        <f>+'Results - Loop 5'!BH34*($H$3*3.785-$H$5/1000*12+$H$4/1000*$A30*60)/($H$3*3.785-$H$5/1000*12)</f>
        <v>0</v>
      </c>
      <c r="CB31" s="23" t="e">
        <f>+'Results - Loop 5'!#REF!*($H$3*3.785-$H$5/1000*12+$H$4/1000*$A30*60)/($H$3*3.785-$H$5/1000*12)</f>
        <v>#REF!</v>
      </c>
      <c r="CC31" s="23" t="e">
        <f>+'Results - Loop 5'!#REF!*($H$3*3.785-$H$5/1000*12+$H$4/1000*$A30*60)/($H$3*3.785-$H$5/1000*12)</f>
        <v>#REF!</v>
      </c>
    </row>
    <row r="32" spans="1:81" ht="12.75">
      <c r="A32" s="6">
        <v>36</v>
      </c>
      <c r="B32" s="7" t="s">
        <v>6</v>
      </c>
      <c r="C32" s="33">
        <f>+'Results - Loop 5'!C35*($H$3*3.785-$H$5/1000*12+$H$4/1000*$A30*60)/($H$3*3.785-$H$5/1000*12)</f>
        <v>0.030364993311272265</v>
      </c>
      <c r="D32" s="27">
        <f>+'Results - Loop 5'!F35*($H$3*3.785-$H$5/1000*12+$H$4/1000*$A30*60)/($H$3*3.785-$H$5/1000*12)</f>
        <v>0.04048665774836302</v>
      </c>
      <c r="E32" s="19">
        <v>8.36</v>
      </c>
      <c r="F32" s="2">
        <f>+'Results - Loop 5'!L35*($H$3*3.785-$H$5/1000*12+$H$4/1000*$A30*60)/($H$3*3.785-$H$5/1000*12)</f>
        <v>0.7388815039076251</v>
      </c>
      <c r="G32" s="19">
        <v>19.19</v>
      </c>
      <c r="H32" s="19">
        <v>7.66</v>
      </c>
      <c r="I32" s="43">
        <f>+'Results - Loop 5'!U35*($H$3*3.785-$H$5/1000*12+$H$4/1000*$A30*60)/($H$3*3.785-$H$5/1000*12)</f>
        <v>0.6680298528479899</v>
      </c>
      <c r="J32" s="3"/>
      <c r="K32" s="3" t="e">
        <f>+'Results - Loop 5'!#REF!*($H$3*3.785-$H$5/1000*12+$H$4/1000*$A30*60)/($H$3*3.785-$H$5/1000*12)</f>
        <v>#REF!</v>
      </c>
      <c r="L32" s="3"/>
      <c r="M32" s="3" t="e">
        <f>+'Results - Loop 5'!#REF!*($H$3*3.785-$H$5/1000*12+$H$4/1000*$A30*60)/($H$3*3.785-$H$5/1000*12)</f>
        <v>#REF!</v>
      </c>
      <c r="N32" s="3"/>
      <c r="O32" s="23">
        <f>+'Results - Loop 5'!AA35*($H$3*3.785-$H$5/1000*12+$H$4/1000*$A30*60)/($H$3*3.785-$H$5/1000*12)</f>
        <v>59.41417024572274</v>
      </c>
      <c r="P32" s="23"/>
      <c r="Q32" s="13">
        <f>+'Results - Loop 5'!AC35*($H$3*3.785-$H$5/1000*12+$H$4/1000*$A30*60)/($H$3*3.785-$H$5/1000*12)</f>
        <v>0</v>
      </c>
      <c r="S32" s="13">
        <f>+'Results - Loop 5'!AE35*($H$3*3.785-$H$5/1000*12+$H$4/1000*$A30*60)/($H$3*3.785-$H$5/1000*12)</f>
        <v>0</v>
      </c>
      <c r="T32" s="36"/>
      <c r="U32" s="23">
        <f>+'Results - Loop 5'!AG35*($H$3*3.785-$H$5/1000*12+$H$4/1000*$A30*60)/($H$3*3.785-$H$5/1000*12)</f>
        <v>0</v>
      </c>
      <c r="V32" s="23"/>
      <c r="W32" s="13">
        <f>+'Results - Loop 5'!AI35*($H$3*3.785-$H$5/1000*12+$H$4/1000*$A30*60)/($H$3*3.785-$H$5/1000*12)</f>
        <v>0</v>
      </c>
      <c r="Y32" s="44">
        <f>+'Results - Loop 5'!AK35*($H$3*3.785-$H$5/1000*12+$H$4/1000*$A30*60)/($H$3*3.785-$H$5/1000*12)</f>
        <v>9.504242906428221</v>
      </c>
      <c r="Z32" s="36"/>
      <c r="AA32" s="23">
        <f>+'Results - Loop 5'!AM35*($H$3*3.785-$H$5/1000*12+$H$4/1000*$A30*60)/($H$3*3.785-$H$5/1000*12)</f>
        <v>0</v>
      </c>
      <c r="AB32" s="23"/>
      <c r="AC32" s="13">
        <f>+'Results - Loop 5'!AO35*($H$3*3.785-$H$5/1000*12+$H$4/1000*$A30*60)/($H$3*3.785-$H$5/1000*12)</f>
        <v>0</v>
      </c>
      <c r="AE32" s="44" t="e">
        <f>+'Results - Loop 5'!#REF!*($H$3*3.785-$H$5/1000*12+$H$4/1000*$A30*60)/($H$3*3.785-$H$5/1000*12)</f>
        <v>#REF!</v>
      </c>
      <c r="AF32" s="36"/>
      <c r="AG32" s="23" t="e">
        <f>+'Results - Loop 5'!#REF!*($H$3*3.785-$H$5/1000*12+$H$4/1000*$A30*60)/($H$3*3.785-$H$5/1000*12)</f>
        <v>#REF!</v>
      </c>
      <c r="AH32" s="23"/>
      <c r="AI32" s="13" t="e">
        <f>+'Results - Loop 5'!#REF!*($H$3*3.785-$H$5/1000*12+$H$4/1000*$A30*60)/($H$3*3.785-$H$5/1000*12)</f>
        <v>#REF!</v>
      </c>
      <c r="AK32" s="44" t="e">
        <f>+'Results - Loop 5'!#REF!*($H$3*3.785-$H$5/1000*12+$H$4/1000*$A30*60)/($H$3*3.785-$H$5/1000*12)</f>
        <v>#REF!</v>
      </c>
      <c r="AL32" s="36"/>
      <c r="AM32" s="23" t="e">
        <f>+'Results - Loop 5'!#REF!*($H$3*3.785-$H$5/1000*12+$H$4/1000*$A30*60)/($H$3*3.785-$H$5/1000*12)</f>
        <v>#REF!</v>
      </c>
      <c r="AN32" s="23"/>
      <c r="AO32" s="13" t="e">
        <f>+'Results - Loop 5'!#REF!*($H$3*3.785-$H$5/1000*12+$H$4/1000*$A30*60)/($H$3*3.785-$H$5/1000*12)</f>
        <v>#REF!</v>
      </c>
      <c r="AQ32" s="44" t="e">
        <f>+'Results - Loop 5'!#REF!*($H$3*3.785-$H$5/1000*12+$H$4/1000*$A30*60)/($H$3*3.785-$H$5/1000*12)</f>
        <v>#REF!</v>
      </c>
      <c r="AR32" s="36"/>
      <c r="AS32" s="23" t="e">
        <f t="shared" si="1"/>
        <v>#REF!</v>
      </c>
      <c r="AT32" s="23">
        <f>+'Results - Loop 5'!AU35*($H$3*3.785-$H$5/1000*12+$H$4/1000*$A30*60)/($H$3*3.785-$H$5/1000*12)</f>
        <v>21.16440033795677</v>
      </c>
      <c r="AV32" s="23" t="e">
        <f>+'Results - Loop 5'!#REF!*($H$3*3.785-$H$5/1000*12+$H$4/1000*$A30*60)/($H$3*3.785-$H$5/1000*12)</f>
        <v>#REF!</v>
      </c>
      <c r="AW32" s="23" t="e">
        <f>+'Results - Loop 5'!#REF!*($H$3*3.785-$H$5/1000*12+$H$4/1000*$A30*60)/($H$3*3.785-$H$5/1000*12)</f>
        <v>#REF!</v>
      </c>
      <c r="AX32" s="23">
        <f>+'Results - Loop 5'!AW35*($H$3*3.785-$H$5/1000*12+$H$4/1000*$A30*60)/($H$3*3.785-$H$5/1000*12)</f>
        <v>0</v>
      </c>
      <c r="AZ32" s="23" t="e">
        <f>+'Results - Loop 5'!#REF!*($H$3*3.785-$H$5/1000*12+$H$4/1000*$A30*60)/($H$3*3.785-$H$5/1000*12)</f>
        <v>#REF!</v>
      </c>
      <c r="BA32" s="23" t="e">
        <f>+'Results - Loop 5'!#REF!*($H$3*3.785-$H$5/1000*12+$H$4/1000*$A30*60)/($H$3*3.785-$H$5/1000*12)</f>
        <v>#REF!</v>
      </c>
      <c r="BB32" s="23" t="e">
        <f>+'Results - Loop 5'!#REF!*($H$3*3.785-$H$5/1000*12+$H$4/1000*$A30*60)/($H$3*3.785-$H$5/1000*12)</f>
        <v>#REF!</v>
      </c>
      <c r="BD32" s="23" t="e">
        <f>+'Results - Loop 5'!#REF!*($H$3*3.785-$H$5/1000*12+$H$4/1000*$A30*60)/($H$3*3.785-$H$5/1000*12)</f>
        <v>#REF!</v>
      </c>
      <c r="BE32" s="23" t="e">
        <f>+'Results - Loop 5'!#REF!*($H$3*3.785-$H$5/1000*12+$H$4/1000*$A30*60)/($H$3*3.785-$H$5/1000*12)</f>
        <v>#REF!</v>
      </c>
      <c r="BF32" s="23">
        <f>+'Results - Loop 5'!AX35*($H$3*3.785-$H$5/1000*12+$H$4/1000*$A30*60)/($H$3*3.785-$H$5/1000*12)</f>
        <v>0</v>
      </c>
      <c r="BH32" s="23" t="e">
        <f>+'Results - Loop 5'!#REF!*($H$3*3.785-$H$5/1000*12+$H$4/1000*$A30*60)/($H$3*3.785-$H$5/1000*12)</f>
        <v>#REF!</v>
      </c>
      <c r="BI32" s="23" t="e">
        <f>+'Results - Loop 5'!#REF!*($H$3*3.785-$H$5/1000*12+$H$4/1000*$A30*60)/($H$3*3.785-$H$5/1000*12)</f>
        <v>#REF!</v>
      </c>
      <c r="BJ32" s="23">
        <f>+'Results - Loop 5'!AZ35*($H$3*3.785-$H$5/1000*12+$H$4/1000*$A30*60)/($H$3*3.785-$H$5/1000*12)</f>
        <v>76.69185143983665</v>
      </c>
      <c r="BL32" s="23" t="e">
        <f>+'Results - Loop 5'!#REF!*($H$3*3.785-$H$5/1000*12+$H$4/1000*$A30*60)/($H$3*3.785-$H$5/1000*12)</f>
        <v>#REF!</v>
      </c>
      <c r="BM32" s="23" t="e">
        <f>+'Results - Loop 5'!#REF!*($H$3*3.785-$H$5/1000*12+$H$4/1000*$A30*60)/($H$3*3.785-$H$5/1000*12)</f>
        <v>#REF!</v>
      </c>
      <c r="BN32" s="23">
        <f>+'Results - Loop 5'!BB35*($H$3*3.785-$H$5/1000*12+$H$4/1000*$A30*60)/($H$3*3.785-$H$5/1000*12)</f>
        <v>0</v>
      </c>
      <c r="BP32" s="23" t="e">
        <f>+'Results - Loop 5'!#REF!*($H$3*3.785-$H$5/1000*12+$H$4/1000*$A30*60)/($H$3*3.785-$H$5/1000*12)</f>
        <v>#REF!</v>
      </c>
      <c r="BQ32" s="23" t="e">
        <f>+'Results - Loop 5'!#REF!*($H$3*3.785-$H$5/1000*12+$H$4/1000*$A30*60)/($H$3*3.785-$H$5/1000*12)</f>
        <v>#REF!</v>
      </c>
      <c r="BR32" s="23">
        <f>+'Results - Loop 5'!BD35*($H$3*3.785-$H$5/1000*12+$H$4/1000*$A30*60)/($H$3*3.785-$H$5/1000*12)</f>
        <v>0</v>
      </c>
      <c r="BT32" s="23" t="e">
        <f>+'Results - Loop 5'!#REF!*($H$3*3.785-$H$5/1000*12+$H$4/1000*$A30*60)/($H$3*3.785-$H$5/1000*12)</f>
        <v>#REF!</v>
      </c>
      <c r="BU32" s="23" t="e">
        <f>+'Results - Loop 5'!#REF!*($H$3*3.785-$H$5/1000*12+$H$4/1000*$A30*60)/($H$3*3.785-$H$5/1000*12)</f>
        <v>#REF!</v>
      </c>
      <c r="BV32" s="23">
        <f>+'Results - Loop 5'!BF35*($H$3*3.785-$H$5/1000*12+$H$4/1000*$A30*60)/($H$3*3.785-$H$5/1000*12)</f>
        <v>0</v>
      </c>
      <c r="BX32" s="23" t="e">
        <f>+'Results - Loop 5'!#REF!*($H$3*3.785-$H$5/1000*12+$H$4/1000*$A30*60)/($H$3*3.785-$H$5/1000*12)</f>
        <v>#REF!</v>
      </c>
      <c r="BY32" s="23" t="e">
        <f>+'Results - Loop 5'!#REF!*($H$3*3.785-$H$5/1000*12+$H$4/1000*$A30*60)/($H$3*3.785-$H$5/1000*12)</f>
        <v>#REF!</v>
      </c>
      <c r="BZ32" s="23">
        <f>+'Results - Loop 5'!BH35*($H$3*3.785-$H$5/1000*12+$H$4/1000*$A30*60)/($H$3*3.785-$H$5/1000*12)</f>
        <v>0</v>
      </c>
      <c r="CB32" s="23" t="e">
        <f>+'Results - Loop 5'!#REF!*($H$3*3.785-$H$5/1000*12+$H$4/1000*$A30*60)/($H$3*3.785-$H$5/1000*12)</f>
        <v>#REF!</v>
      </c>
      <c r="CC32" s="23" t="e">
        <f>+'Results - Loop 5'!#REF!*($H$3*3.785-$H$5/1000*12+$H$4/1000*$A30*60)/($H$3*3.785-$H$5/1000*12)</f>
        <v>#REF!</v>
      </c>
    </row>
    <row r="33" spans="1:14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8" ht="12.75">
      <c r="A38" s="6"/>
    </row>
    <row r="39" ht="12.75">
      <c r="A39" s="6"/>
    </row>
  </sheetData>
  <sheetProtection/>
  <printOptions/>
  <pageMargins left="0.75" right="0.75" top="1" bottom="1" header="0.5" footer="0.5"/>
  <pageSetup horizontalDpi="600" verticalDpi="600" orientation="landscape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39"/>
  <sheetViews>
    <sheetView zoomScale="75" zoomScaleNormal="75" zoomScalePageLayoutView="0" workbookViewId="0" topLeftCell="A1">
      <pane xSplit="1" ySplit="8" topLeftCell="B9" activePane="bottomRight" state="frozen"/>
      <selection pane="topLeft" activeCell="F5" sqref="F5"/>
      <selection pane="topRight" activeCell="F5" sqref="F5"/>
      <selection pane="bottomLeft" activeCell="F5" sqref="F5"/>
      <selection pane="bottomRight" activeCell="O38" sqref="O38:O40"/>
    </sheetView>
  </sheetViews>
  <sheetFormatPr defaultColWidth="9.140625" defaultRowHeight="12.75"/>
  <cols>
    <col min="1" max="1" width="12.57421875" style="0" bestFit="1" customWidth="1"/>
    <col min="9" max="9" width="7.57421875" style="0" customWidth="1"/>
    <col min="11" max="11" width="7.421875" style="0" bestFit="1" customWidth="1"/>
    <col min="12" max="12" width="8.00390625" style="0" bestFit="1" customWidth="1"/>
    <col min="15" max="15" width="8.140625" style="0" bestFit="1" customWidth="1"/>
    <col min="17" max="17" width="8.140625" style="0" bestFit="1" customWidth="1"/>
    <col min="37" max="37" width="9.140625" style="13" customWidth="1"/>
    <col min="40" max="40" width="9.140625" style="13" customWidth="1"/>
    <col min="42" max="55" width="9.140625" style="13" customWidth="1"/>
    <col min="56" max="56" width="7.8515625" style="13" customWidth="1"/>
    <col min="57" max="69" width="9.140625" style="13" customWidth="1"/>
  </cols>
  <sheetData>
    <row r="1" spans="1:6" ht="12.75">
      <c r="A1" s="14" t="s">
        <v>18</v>
      </c>
      <c r="B1">
        <v>6</v>
      </c>
      <c r="F1" t="s">
        <v>180</v>
      </c>
    </row>
    <row r="2" spans="1:2" ht="12.75">
      <c r="A2" s="14" t="s">
        <v>19</v>
      </c>
      <c r="B2">
        <v>4</v>
      </c>
    </row>
    <row r="3" spans="1:5" ht="12.75">
      <c r="A3" s="14" t="s">
        <v>21</v>
      </c>
      <c r="B3" s="15" t="s">
        <v>106</v>
      </c>
      <c r="C3" s="4" t="s">
        <v>23</v>
      </c>
      <c r="D3" s="4"/>
      <c r="E3" s="4"/>
    </row>
    <row r="4" spans="1:3" ht="12.75">
      <c r="A4" s="14" t="s">
        <v>20</v>
      </c>
      <c r="B4" s="14" t="s">
        <v>107</v>
      </c>
      <c r="C4" t="s">
        <v>23</v>
      </c>
    </row>
    <row r="5" spans="1:25" ht="12.75">
      <c r="A5" s="15" t="s">
        <v>24</v>
      </c>
      <c r="B5" s="4">
        <v>3</v>
      </c>
      <c r="C5" s="4" t="s">
        <v>22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12.75">
      <c r="A6" s="15" t="s">
        <v>25</v>
      </c>
      <c r="B6" s="16">
        <v>2</v>
      </c>
      <c r="C6" s="16" t="s">
        <v>26</v>
      </c>
      <c r="D6" s="16"/>
      <c r="E6" s="16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32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1"/>
      <c r="V7" s="1"/>
      <c r="W7" s="1"/>
      <c r="X7" s="1"/>
      <c r="Y7" s="1"/>
      <c r="AF7" s="31"/>
    </row>
    <row r="8" spans="1:96" ht="39">
      <c r="A8" s="18" t="s">
        <v>5</v>
      </c>
      <c r="B8" s="9"/>
      <c r="C8" s="32" t="s">
        <v>10</v>
      </c>
      <c r="D8" s="32"/>
      <c r="E8" s="32" t="s">
        <v>55</v>
      </c>
      <c r="F8" s="32" t="s">
        <v>9</v>
      </c>
      <c r="G8" s="32"/>
      <c r="H8" s="32" t="s">
        <v>56</v>
      </c>
      <c r="I8" s="9" t="s">
        <v>7</v>
      </c>
      <c r="J8" s="9"/>
      <c r="K8" s="10" t="s">
        <v>103</v>
      </c>
      <c r="L8" s="10" t="s">
        <v>8</v>
      </c>
      <c r="M8" s="10"/>
      <c r="N8" s="10" t="s">
        <v>58</v>
      </c>
      <c r="O8" s="10" t="s">
        <v>16</v>
      </c>
      <c r="P8" s="10"/>
      <c r="Q8" s="10" t="s">
        <v>59</v>
      </c>
      <c r="R8" s="10" t="s">
        <v>54</v>
      </c>
      <c r="S8" s="10"/>
      <c r="T8" s="10" t="s">
        <v>60</v>
      </c>
      <c r="U8" s="10" t="s">
        <v>11</v>
      </c>
      <c r="V8" s="10"/>
      <c r="W8" s="11" t="s">
        <v>32</v>
      </c>
      <c r="X8" s="11" t="s">
        <v>147</v>
      </c>
      <c r="Y8" s="10" t="s">
        <v>34</v>
      </c>
      <c r="Z8" s="11" t="s">
        <v>12</v>
      </c>
      <c r="AA8" s="11"/>
      <c r="AB8" s="11" t="s">
        <v>35</v>
      </c>
      <c r="AC8" s="11" t="s">
        <v>36</v>
      </c>
      <c r="AD8" s="11" t="s">
        <v>49</v>
      </c>
      <c r="AE8" s="11" t="s">
        <v>132</v>
      </c>
      <c r="AF8" s="11"/>
      <c r="AG8" s="11" t="s">
        <v>37</v>
      </c>
      <c r="AH8" s="11" t="s">
        <v>38</v>
      </c>
      <c r="AI8" s="11" t="s">
        <v>50</v>
      </c>
      <c r="AJ8" s="11" t="s">
        <v>40</v>
      </c>
      <c r="AK8" s="11"/>
      <c r="AL8" s="11" t="s">
        <v>41</v>
      </c>
      <c r="AM8" s="11" t="s">
        <v>42</v>
      </c>
      <c r="AN8" s="11" t="s">
        <v>51</v>
      </c>
      <c r="AO8" s="11" t="s">
        <v>43</v>
      </c>
      <c r="AP8" s="11"/>
      <c r="AQ8" s="11" t="s">
        <v>44</v>
      </c>
      <c r="AR8" s="11" t="s">
        <v>45</v>
      </c>
      <c r="AS8" s="11" t="s">
        <v>52</v>
      </c>
      <c r="AT8" s="11" t="s">
        <v>46</v>
      </c>
      <c r="AU8" s="11"/>
      <c r="AV8" s="11" t="s">
        <v>47</v>
      </c>
      <c r="AW8" s="11" t="s">
        <v>48</v>
      </c>
      <c r="AX8" s="11" t="s">
        <v>53</v>
      </c>
      <c r="AY8" s="11" t="s">
        <v>13</v>
      </c>
      <c r="AZ8" s="10" t="s">
        <v>94</v>
      </c>
      <c r="BA8" s="10"/>
      <c r="BB8" s="10" t="s">
        <v>83</v>
      </c>
      <c r="BC8" s="10" t="s">
        <v>67</v>
      </c>
      <c r="BD8" s="10" t="s">
        <v>85</v>
      </c>
      <c r="BE8" s="10" t="s">
        <v>95</v>
      </c>
      <c r="BF8" s="10"/>
      <c r="BG8" s="10" t="s">
        <v>69</v>
      </c>
      <c r="BH8" s="10" t="s">
        <v>68</v>
      </c>
      <c r="BI8" s="10" t="s">
        <v>86</v>
      </c>
      <c r="BJ8" s="10" t="s">
        <v>96</v>
      </c>
      <c r="BK8" s="10"/>
      <c r="BL8" s="10" t="s">
        <v>84</v>
      </c>
      <c r="BM8" s="10" t="s">
        <v>70</v>
      </c>
      <c r="BN8" s="10" t="s">
        <v>87</v>
      </c>
      <c r="BO8" s="10" t="s">
        <v>97</v>
      </c>
      <c r="BP8" s="10"/>
      <c r="BQ8" s="10" t="s">
        <v>71</v>
      </c>
      <c r="BR8" s="10" t="s">
        <v>72</v>
      </c>
      <c r="BS8" s="10" t="s">
        <v>88</v>
      </c>
      <c r="BT8" s="10" t="s">
        <v>98</v>
      </c>
      <c r="BU8" s="10"/>
      <c r="BV8" s="10" t="s">
        <v>73</v>
      </c>
      <c r="BW8" s="10" t="s">
        <v>74</v>
      </c>
      <c r="BX8" s="10" t="s">
        <v>89</v>
      </c>
      <c r="BY8" s="10" t="s">
        <v>99</v>
      </c>
      <c r="BZ8" s="10"/>
      <c r="CA8" s="10" t="s">
        <v>75</v>
      </c>
      <c r="CB8" s="10" t="s">
        <v>76</v>
      </c>
      <c r="CC8" s="10" t="s">
        <v>90</v>
      </c>
      <c r="CD8" s="10" t="s">
        <v>100</v>
      </c>
      <c r="CE8" s="10"/>
      <c r="CF8" s="10" t="s">
        <v>77</v>
      </c>
      <c r="CG8" s="10" t="s">
        <v>78</v>
      </c>
      <c r="CH8" s="10" t="s">
        <v>91</v>
      </c>
      <c r="CI8" s="10" t="s">
        <v>101</v>
      </c>
      <c r="CJ8" s="10"/>
      <c r="CK8" s="10" t="s">
        <v>79</v>
      </c>
      <c r="CL8" s="10" t="s">
        <v>80</v>
      </c>
      <c r="CM8" s="10" t="s">
        <v>92</v>
      </c>
      <c r="CN8" s="10" t="s">
        <v>102</v>
      </c>
      <c r="CO8" s="10"/>
      <c r="CP8" s="10" t="s">
        <v>81</v>
      </c>
      <c r="CQ8" s="10" t="s">
        <v>82</v>
      </c>
      <c r="CR8" s="10" t="s">
        <v>93</v>
      </c>
    </row>
    <row r="9" spans="1:96" ht="12.75">
      <c r="A9" s="17">
        <f>-36/60</f>
        <v>-0.6</v>
      </c>
      <c r="B9" s="7" t="s">
        <v>0</v>
      </c>
      <c r="C9" s="28"/>
      <c r="D9" s="33"/>
      <c r="E9" s="28">
        <v>0.75</v>
      </c>
      <c r="F9" s="28">
        <v>1</v>
      </c>
      <c r="G9" s="33"/>
      <c r="H9" s="28">
        <v>1</v>
      </c>
      <c r="I9" s="19"/>
      <c r="J9" s="19"/>
      <c r="K9" s="19">
        <v>8.48</v>
      </c>
      <c r="L9" s="2"/>
      <c r="M9" s="2"/>
      <c r="N9" s="19">
        <v>0.4</v>
      </c>
      <c r="O9" s="19"/>
      <c r="P9" s="19"/>
      <c r="Q9" s="19">
        <v>27.74</v>
      </c>
      <c r="R9" s="19"/>
      <c r="S9" s="19"/>
      <c r="T9" s="19">
        <v>5.64</v>
      </c>
      <c r="U9" s="20">
        <v>0.47</v>
      </c>
      <c r="V9" s="3"/>
      <c r="W9" s="19"/>
      <c r="X9" s="20"/>
      <c r="Y9" s="20">
        <v>0.47</v>
      </c>
      <c r="Z9" s="23">
        <v>19.42</v>
      </c>
      <c r="AA9" s="23"/>
      <c r="AB9" s="13"/>
      <c r="AC9" s="13"/>
      <c r="AD9" s="23">
        <v>19.42</v>
      </c>
      <c r="AE9" s="23"/>
      <c r="AF9" s="13"/>
      <c r="AG9" s="23"/>
      <c r="AH9" s="23"/>
      <c r="AI9" s="35">
        <v>0.85</v>
      </c>
      <c r="AJ9" s="23"/>
      <c r="AK9" s="23"/>
      <c r="AL9" s="35"/>
      <c r="AM9" s="23"/>
      <c r="AN9" s="23">
        <v>1.8</v>
      </c>
      <c r="AO9" s="23"/>
      <c r="AP9" s="23"/>
      <c r="AQ9" s="23"/>
      <c r="AR9" s="23"/>
      <c r="AS9" s="23">
        <v>6.41</v>
      </c>
      <c r="AT9" s="35"/>
      <c r="AU9" s="23"/>
      <c r="AV9" s="23"/>
      <c r="AX9" s="13">
        <v>10.36</v>
      </c>
      <c r="AY9" s="23">
        <f>+BD9+BI9+BN9+BS9+BX9+CC9+CH9+CM9+CR9</f>
        <v>28.819999999999997</v>
      </c>
      <c r="AZ9" s="23"/>
      <c r="BA9" s="23"/>
      <c r="BB9" s="23"/>
      <c r="BC9" s="35"/>
      <c r="BD9" s="23">
        <v>22.65</v>
      </c>
      <c r="BE9" s="23"/>
      <c r="BF9" s="35"/>
      <c r="BG9" s="23"/>
      <c r="BH9" s="23"/>
      <c r="BI9" s="35">
        <v>0.65</v>
      </c>
      <c r="BJ9" s="23"/>
      <c r="BK9" s="23"/>
      <c r="BL9" s="35"/>
      <c r="BM9" s="23"/>
      <c r="BN9" s="23">
        <v>1.05</v>
      </c>
      <c r="BO9" s="35"/>
      <c r="BP9" s="23"/>
      <c r="BQ9" s="23"/>
      <c r="BR9" s="13"/>
      <c r="BS9" s="13">
        <v>0.61</v>
      </c>
      <c r="BT9" s="13"/>
      <c r="BV9" s="13"/>
      <c r="BW9" s="13"/>
      <c r="BX9" s="23">
        <v>2.3</v>
      </c>
      <c r="BY9" s="13"/>
      <c r="CC9" s="23">
        <v>0</v>
      </c>
      <c r="CH9">
        <v>1.56</v>
      </c>
      <c r="CI9" s="13"/>
      <c r="CM9" s="23">
        <v>0</v>
      </c>
      <c r="CN9" s="13"/>
      <c r="CR9" s="23">
        <v>0</v>
      </c>
    </row>
    <row r="10" spans="1:96" ht="12.75">
      <c r="A10" s="17">
        <f>-32/60</f>
        <v>-0.5333333333333333</v>
      </c>
      <c r="B10" s="7" t="s">
        <v>1</v>
      </c>
      <c r="C10" s="28"/>
      <c r="D10" s="33"/>
      <c r="E10" s="28">
        <v>0.61</v>
      </c>
      <c r="F10" s="28">
        <v>1</v>
      </c>
      <c r="G10" s="33"/>
      <c r="H10" s="28">
        <v>1</v>
      </c>
      <c r="I10" s="19"/>
      <c r="J10" s="19"/>
      <c r="K10" s="19">
        <v>8.51</v>
      </c>
      <c r="L10" s="2"/>
      <c r="M10" s="2"/>
      <c r="N10" s="19">
        <v>0.76</v>
      </c>
      <c r="O10" s="19"/>
      <c r="P10" s="19"/>
      <c r="Q10" s="19">
        <v>28.16</v>
      </c>
      <c r="R10" s="19"/>
      <c r="S10" s="19"/>
      <c r="T10" s="19">
        <v>5.44</v>
      </c>
      <c r="U10" s="20">
        <v>0.5</v>
      </c>
      <c r="V10" s="3"/>
      <c r="W10" s="19"/>
      <c r="X10" s="20"/>
      <c r="Y10" s="20">
        <v>0.5</v>
      </c>
      <c r="Z10" s="23">
        <v>19.74</v>
      </c>
      <c r="AA10" s="23"/>
      <c r="AB10" s="13"/>
      <c r="AC10" s="13"/>
      <c r="AD10" s="23">
        <v>19.74</v>
      </c>
      <c r="AE10" s="23"/>
      <c r="AF10" s="13"/>
      <c r="AG10" s="23"/>
      <c r="AH10" s="23"/>
      <c r="AI10" s="35">
        <v>0.72</v>
      </c>
      <c r="AJ10" s="23"/>
      <c r="AK10" s="23"/>
      <c r="AL10" s="35"/>
      <c r="AM10" s="23"/>
      <c r="AN10" s="23">
        <v>1.82</v>
      </c>
      <c r="AO10" s="23"/>
      <c r="AP10" s="23"/>
      <c r="AQ10" s="23"/>
      <c r="AR10" s="23"/>
      <c r="AS10" s="23">
        <v>6.52</v>
      </c>
      <c r="AT10" s="35"/>
      <c r="AU10" s="23"/>
      <c r="AV10" s="23"/>
      <c r="AX10" s="13">
        <v>10.68</v>
      </c>
      <c r="AY10" s="23">
        <f>+BD10+BI10+BN10+BS10+BX10+CC10+CH10+CM10+CR10</f>
        <v>30.159999999999993</v>
      </c>
      <c r="AZ10" s="23"/>
      <c r="BA10" s="23"/>
      <c r="BB10" s="23"/>
      <c r="BC10" s="35"/>
      <c r="BD10" s="23">
        <v>23.5</v>
      </c>
      <c r="BE10" s="23"/>
      <c r="BF10" s="35"/>
      <c r="BG10" s="23"/>
      <c r="BH10" s="23"/>
      <c r="BI10" s="35">
        <v>0.47</v>
      </c>
      <c r="BJ10" s="23"/>
      <c r="BK10" s="23"/>
      <c r="BL10" s="35"/>
      <c r="BM10" s="23"/>
      <c r="BN10" s="23">
        <v>1.08</v>
      </c>
      <c r="BO10" s="35"/>
      <c r="BP10" s="23"/>
      <c r="BQ10" s="23"/>
      <c r="BR10" s="13"/>
      <c r="BS10" s="13">
        <v>1.38</v>
      </c>
      <c r="BT10" s="13"/>
      <c r="BV10" s="13"/>
      <c r="BW10" s="13"/>
      <c r="BX10" s="13">
        <v>2.17</v>
      </c>
      <c r="BY10" s="13"/>
      <c r="CC10" s="23">
        <v>0</v>
      </c>
      <c r="CH10">
        <v>1.56</v>
      </c>
      <c r="CI10" s="13"/>
      <c r="CM10" s="23">
        <v>0</v>
      </c>
      <c r="CN10" s="13"/>
      <c r="CR10" s="23">
        <v>0</v>
      </c>
    </row>
    <row r="11" spans="1:96" ht="12.75">
      <c r="A11" s="17">
        <f>-28/60</f>
        <v>-0.4666666666666667</v>
      </c>
      <c r="B11" s="7" t="s">
        <v>14</v>
      </c>
      <c r="C11" s="28"/>
      <c r="D11" s="33"/>
      <c r="E11" s="28">
        <v>0.74</v>
      </c>
      <c r="F11" s="28">
        <v>1.05</v>
      </c>
      <c r="G11" s="33"/>
      <c r="H11" s="28">
        <v>1.05</v>
      </c>
      <c r="I11" s="19"/>
      <c r="J11" s="19"/>
      <c r="K11" s="19">
        <v>8.51</v>
      </c>
      <c r="L11" s="2"/>
      <c r="M11" s="2"/>
      <c r="N11" s="19">
        <v>0.61</v>
      </c>
      <c r="O11" s="19"/>
      <c r="P11" s="19"/>
      <c r="Q11" s="19">
        <v>28.3</v>
      </c>
      <c r="R11" s="19"/>
      <c r="S11" s="19"/>
      <c r="T11" s="19">
        <v>5.58</v>
      </c>
      <c r="U11" s="20">
        <v>0.51</v>
      </c>
      <c r="V11" s="3"/>
      <c r="W11" s="19"/>
      <c r="X11" s="20"/>
      <c r="Y11" s="20">
        <v>0.51</v>
      </c>
      <c r="Z11" s="23">
        <v>20.88</v>
      </c>
      <c r="AA11" s="23"/>
      <c r="AB11" s="13"/>
      <c r="AC11" s="13"/>
      <c r="AD11" s="23">
        <v>20.88</v>
      </c>
      <c r="AE11" s="23"/>
      <c r="AF11" s="13"/>
      <c r="AG11" s="23"/>
      <c r="AH11" s="23"/>
      <c r="AI11" s="35">
        <v>1.35</v>
      </c>
      <c r="AJ11" s="23"/>
      <c r="AK11" s="23"/>
      <c r="AL11" s="35"/>
      <c r="AM11" s="23"/>
      <c r="AN11" s="23">
        <v>1.85</v>
      </c>
      <c r="AO11" s="23"/>
      <c r="AP11" s="23"/>
      <c r="AQ11" s="23"/>
      <c r="AR11" s="23"/>
      <c r="AS11" s="23">
        <v>6.7</v>
      </c>
      <c r="AT11" s="35"/>
      <c r="AU11" s="23"/>
      <c r="AV11" s="23"/>
      <c r="AX11" s="13">
        <v>10.98</v>
      </c>
      <c r="AY11" s="23">
        <f>+BD11+BI11+BN11+BS11+BX11+CC11+CH11+CM11+CR11</f>
        <v>30.35</v>
      </c>
      <c r="AZ11" s="23"/>
      <c r="BA11" s="23"/>
      <c r="BB11" s="23"/>
      <c r="BC11" s="35"/>
      <c r="BD11" s="23">
        <v>23.94</v>
      </c>
      <c r="BE11" s="23"/>
      <c r="BF11" s="35"/>
      <c r="BG11" s="23"/>
      <c r="BH11" s="23"/>
      <c r="BI11" s="35">
        <v>1.07</v>
      </c>
      <c r="BJ11" s="23"/>
      <c r="BK11" s="23"/>
      <c r="BL11" s="35"/>
      <c r="BM11" s="23"/>
      <c r="BN11" s="23">
        <v>1.13</v>
      </c>
      <c r="BO11" s="35"/>
      <c r="BP11" s="23"/>
      <c r="BQ11" s="23"/>
      <c r="BR11" s="13"/>
      <c r="BS11" s="13">
        <v>0.49</v>
      </c>
      <c r="BT11" s="13"/>
      <c r="BV11" s="13"/>
      <c r="BW11" s="13"/>
      <c r="BX11" s="13">
        <v>2.26</v>
      </c>
      <c r="BY11" s="13"/>
      <c r="CC11" s="23">
        <v>0</v>
      </c>
      <c r="CH11">
        <v>1.46</v>
      </c>
      <c r="CI11" s="13"/>
      <c r="CM11" s="23">
        <v>0</v>
      </c>
      <c r="CN11" s="13"/>
      <c r="CR11" s="23">
        <v>0</v>
      </c>
    </row>
    <row r="12" spans="1:96" ht="12.75">
      <c r="A12" s="17">
        <f>-1/60</f>
        <v>-0.016666666666666666</v>
      </c>
      <c r="B12" s="7" t="s">
        <v>2</v>
      </c>
      <c r="C12" s="28"/>
      <c r="D12" s="33"/>
      <c r="E12" s="28">
        <v>0.64</v>
      </c>
      <c r="F12" s="28">
        <v>0.93</v>
      </c>
      <c r="G12" s="33"/>
      <c r="H12" s="28">
        <v>0.93</v>
      </c>
      <c r="I12" s="19"/>
      <c r="J12" s="19"/>
      <c r="K12" s="19">
        <v>8.44</v>
      </c>
      <c r="L12" s="2"/>
      <c r="M12" s="2"/>
      <c r="N12" s="19">
        <v>0.69</v>
      </c>
      <c r="O12" s="19"/>
      <c r="P12" s="19"/>
      <c r="Q12" s="19">
        <v>27.9</v>
      </c>
      <c r="R12" s="19"/>
      <c r="S12" s="19"/>
      <c r="T12" s="19">
        <v>6.17</v>
      </c>
      <c r="U12" s="20">
        <v>0.52</v>
      </c>
      <c r="V12" s="3"/>
      <c r="W12" s="19"/>
      <c r="X12" s="20"/>
      <c r="Y12" s="20">
        <v>0.52</v>
      </c>
      <c r="Z12" s="23">
        <v>20</v>
      </c>
      <c r="AA12" s="23"/>
      <c r="AB12" s="13"/>
      <c r="AC12" s="13"/>
      <c r="AD12" s="23">
        <v>20</v>
      </c>
      <c r="AE12" s="23"/>
      <c r="AF12" s="13"/>
      <c r="AG12" s="23"/>
      <c r="AH12" s="23"/>
      <c r="AI12" s="35">
        <v>0.92</v>
      </c>
      <c r="AJ12" s="23"/>
      <c r="AK12" s="23"/>
      <c r="AL12" s="35"/>
      <c r="AM12" s="23"/>
      <c r="AN12" s="23">
        <v>1.74</v>
      </c>
      <c r="AO12" s="23"/>
      <c r="AP12" s="23"/>
      <c r="AQ12" s="23"/>
      <c r="AR12" s="23"/>
      <c r="AS12" s="23">
        <v>6.44</v>
      </c>
      <c r="AT12" s="35"/>
      <c r="AU12" s="23"/>
      <c r="AV12" s="23"/>
      <c r="AX12" s="13">
        <v>10.9</v>
      </c>
      <c r="AY12" s="23">
        <f>+BD12+BI12+BN12+BS12+BX12+CC12+CH12+CM12+CR12</f>
        <v>29.680000000000003</v>
      </c>
      <c r="AZ12" s="23"/>
      <c r="BA12" s="23"/>
      <c r="BB12" s="23"/>
      <c r="BC12" s="35"/>
      <c r="BD12" s="23">
        <v>22.19</v>
      </c>
      <c r="BE12" s="23"/>
      <c r="BF12" s="35"/>
      <c r="BG12" s="23"/>
      <c r="BH12" s="23"/>
      <c r="BI12" s="35">
        <v>0.35</v>
      </c>
      <c r="BJ12" s="23"/>
      <c r="BK12" s="23"/>
      <c r="BL12" s="35"/>
      <c r="BM12" s="23"/>
      <c r="BN12" s="23">
        <v>1.28</v>
      </c>
      <c r="BO12" s="35"/>
      <c r="BP12" s="23"/>
      <c r="BQ12" s="23"/>
      <c r="BR12" s="13"/>
      <c r="BS12" s="13">
        <v>1.94</v>
      </c>
      <c r="BT12" s="13"/>
      <c r="BV12" s="13"/>
      <c r="BW12" s="13"/>
      <c r="BX12" s="13">
        <v>2.36</v>
      </c>
      <c r="BY12" s="13"/>
      <c r="CC12" s="23">
        <v>0</v>
      </c>
      <c r="CH12">
        <v>1.56</v>
      </c>
      <c r="CI12" s="13"/>
      <c r="CM12" s="23">
        <v>0</v>
      </c>
      <c r="CN12" s="13"/>
      <c r="CR12" s="23">
        <v>0</v>
      </c>
    </row>
    <row r="13" spans="1:96" ht="12.75">
      <c r="A13" s="5"/>
      <c r="B13" s="5"/>
      <c r="C13" s="28"/>
      <c r="D13" s="33"/>
      <c r="E13" s="28"/>
      <c r="F13" s="33"/>
      <c r="G13" s="33"/>
      <c r="H13" s="28"/>
      <c r="I13" s="19"/>
      <c r="J13" s="19"/>
      <c r="K13" s="19"/>
      <c r="L13" s="2"/>
      <c r="M13" s="2"/>
      <c r="N13" s="19"/>
      <c r="O13" s="19"/>
      <c r="P13" s="19"/>
      <c r="Q13" s="19"/>
      <c r="R13" s="19"/>
      <c r="S13" s="19"/>
      <c r="T13" s="19"/>
      <c r="U13" s="55"/>
      <c r="V13" s="22"/>
      <c r="W13" s="55"/>
      <c r="X13" s="19"/>
      <c r="Y13" s="19"/>
      <c r="AB13" s="13"/>
      <c r="AC13" s="13"/>
      <c r="AD13" s="13"/>
      <c r="AJ13" s="23"/>
      <c r="AK13" s="23"/>
      <c r="AM13" s="23"/>
      <c r="AN13" s="23"/>
      <c r="AO13" s="23"/>
      <c r="AQ13" s="23"/>
      <c r="AR13" s="23"/>
      <c r="AS13" s="23"/>
      <c r="AT13"/>
      <c r="AU13" s="23"/>
      <c r="AV13" s="23"/>
      <c r="AZ13" s="23"/>
      <c r="BA13" s="23"/>
      <c r="BB13" s="23"/>
      <c r="BC13"/>
      <c r="BD13" s="23"/>
      <c r="BE13" s="23"/>
      <c r="BF13"/>
      <c r="BG13" s="23"/>
      <c r="BH13" s="23"/>
      <c r="BI13"/>
      <c r="BJ13" s="23"/>
      <c r="BK13" s="23"/>
      <c r="BL13"/>
      <c r="BM13" s="23"/>
      <c r="BN13" s="23"/>
      <c r="BO13"/>
      <c r="BP13" s="23"/>
      <c r="BQ13" s="23"/>
      <c r="BR13" s="13"/>
      <c r="BS13" s="13"/>
      <c r="BT13" s="13"/>
      <c r="BV13" s="13"/>
      <c r="BW13" s="13"/>
      <c r="BX13" s="13"/>
      <c r="BY13" s="13"/>
      <c r="CC13" s="23"/>
      <c r="CI13" s="13"/>
      <c r="CM13" s="23"/>
      <c r="CN13" s="13"/>
      <c r="CR13" s="23"/>
    </row>
    <row r="14" spans="1:96" ht="12.75">
      <c r="A14" s="8"/>
      <c r="B14" s="2"/>
      <c r="C14" s="28"/>
      <c r="D14" s="33"/>
      <c r="E14" s="28"/>
      <c r="F14" s="33"/>
      <c r="G14" s="33"/>
      <c r="H14" s="28"/>
      <c r="I14" s="19"/>
      <c r="J14" s="19"/>
      <c r="K14" s="19"/>
      <c r="L14" s="2"/>
      <c r="M14" s="2"/>
      <c r="N14" s="19"/>
      <c r="O14" s="19"/>
      <c r="P14" s="19"/>
      <c r="Q14" s="19"/>
      <c r="R14" s="19"/>
      <c r="S14" s="19"/>
      <c r="T14" s="19"/>
      <c r="U14" s="19"/>
      <c r="V14" s="3"/>
      <c r="W14" s="19"/>
      <c r="X14" s="19"/>
      <c r="Y14" s="19"/>
      <c r="AB14" s="13"/>
      <c r="AC14" s="13"/>
      <c r="AD14" s="13"/>
      <c r="AJ14" s="23"/>
      <c r="AK14" s="23"/>
      <c r="AM14" s="23"/>
      <c r="AN14" s="23"/>
      <c r="AO14" s="23"/>
      <c r="AQ14" s="23"/>
      <c r="AR14" s="23"/>
      <c r="AS14" s="23"/>
      <c r="AT14"/>
      <c r="AU14" s="23"/>
      <c r="AV14" s="23"/>
      <c r="AZ14" s="23"/>
      <c r="BA14" s="23"/>
      <c r="BB14" s="23"/>
      <c r="BC14"/>
      <c r="BD14" s="23"/>
      <c r="BE14" s="23"/>
      <c r="BF14"/>
      <c r="BG14" s="23"/>
      <c r="BH14" s="23"/>
      <c r="BI14"/>
      <c r="BJ14" s="23"/>
      <c r="BK14" s="23"/>
      <c r="BL14"/>
      <c r="BM14" s="23"/>
      <c r="BN14" s="23"/>
      <c r="BO14"/>
      <c r="BP14" s="23"/>
      <c r="BQ14" s="23"/>
      <c r="BR14" s="13"/>
      <c r="BS14" s="13"/>
      <c r="BT14" s="13"/>
      <c r="BV14" s="13"/>
      <c r="BW14" s="13"/>
      <c r="BX14" s="13"/>
      <c r="BY14" s="13"/>
      <c r="CC14" s="23"/>
      <c r="CI14" s="13"/>
      <c r="CM14" s="23"/>
      <c r="CN14" s="13"/>
      <c r="CR14" s="23"/>
    </row>
    <row r="15" spans="1:96" ht="12.75">
      <c r="A15" s="6">
        <v>0</v>
      </c>
      <c r="B15" s="7" t="s">
        <v>6</v>
      </c>
      <c r="C15" s="28">
        <v>0.67</v>
      </c>
      <c r="D15" s="33"/>
      <c r="E15" s="28">
        <v>0.75</v>
      </c>
      <c r="F15" s="19">
        <v>0.93</v>
      </c>
      <c r="G15" s="19"/>
      <c r="H15" s="19">
        <v>0.96</v>
      </c>
      <c r="I15" s="19">
        <v>8.4</v>
      </c>
      <c r="J15" s="19"/>
      <c r="K15" s="20">
        <v>8.48</v>
      </c>
      <c r="L15" s="52">
        <v>0.7</v>
      </c>
      <c r="N15" s="28">
        <v>0.69</v>
      </c>
      <c r="O15" s="47">
        <v>27.36</v>
      </c>
      <c r="Q15" s="25">
        <v>27.63</v>
      </c>
      <c r="R15" s="47">
        <v>5.57</v>
      </c>
      <c r="T15" s="19">
        <v>5.81</v>
      </c>
      <c r="U15" s="19">
        <v>0.66</v>
      </c>
      <c r="V15" s="3"/>
      <c r="W15" s="19">
        <v>0.6</v>
      </c>
      <c r="X15" s="19">
        <v>0.64</v>
      </c>
      <c r="Y15" s="28">
        <v>0.6</v>
      </c>
      <c r="Z15" s="30">
        <v>20.14</v>
      </c>
      <c r="AB15" s="23">
        <v>19.97</v>
      </c>
      <c r="AC15" s="30">
        <v>22.08</v>
      </c>
      <c r="AD15" s="13">
        <v>20.45</v>
      </c>
      <c r="AE15" s="23">
        <v>0.94</v>
      </c>
      <c r="AF15" s="13"/>
      <c r="AG15">
        <v>1.12</v>
      </c>
      <c r="AH15" s="23">
        <v>1.4</v>
      </c>
      <c r="AI15" s="44">
        <v>1.33</v>
      </c>
      <c r="AJ15" s="13">
        <v>1.87</v>
      </c>
      <c r="AK15" s="23"/>
      <c r="AL15" s="30">
        <v>1.87</v>
      </c>
      <c r="AM15" s="13">
        <v>2</v>
      </c>
      <c r="AN15" s="23">
        <v>1.91</v>
      </c>
      <c r="AO15" s="30">
        <v>6.5</v>
      </c>
      <c r="AP15" s="23"/>
      <c r="AQ15" s="30">
        <v>6.38</v>
      </c>
      <c r="AR15" s="13">
        <v>6.99</v>
      </c>
      <c r="AS15" s="23">
        <v>6.58</v>
      </c>
      <c r="AT15" s="30">
        <v>10.83</v>
      </c>
      <c r="AV15" s="23">
        <v>10.6</v>
      </c>
      <c r="AW15" s="13">
        <v>11.69</v>
      </c>
      <c r="AX15" s="13">
        <v>10.63</v>
      </c>
      <c r="AY15" s="23">
        <f>+AZ15+BE15+BJ15+BO15+BT15+BY15+CD15+CI15+CN15</f>
        <v>29.28</v>
      </c>
      <c r="AZ15" s="30">
        <v>21.69</v>
      </c>
      <c r="BA15" s="23"/>
      <c r="BB15" s="30">
        <v>21.32</v>
      </c>
      <c r="BC15" s="30">
        <v>21.57</v>
      </c>
      <c r="BD15" s="13">
        <v>23.18</v>
      </c>
      <c r="BE15" s="23">
        <v>0</v>
      </c>
      <c r="BF15" s="30"/>
      <c r="BG15" s="13">
        <v>0.62</v>
      </c>
      <c r="BH15" s="23">
        <v>0.13</v>
      </c>
      <c r="BI15" s="30">
        <v>0.12</v>
      </c>
      <c r="BJ15" s="13">
        <v>1.52</v>
      </c>
      <c r="BK15" s="23"/>
      <c r="BL15" s="30">
        <v>1.48</v>
      </c>
      <c r="BM15" s="13">
        <v>1.5</v>
      </c>
      <c r="BN15" s="23">
        <v>1.18</v>
      </c>
      <c r="BO15" s="30">
        <v>2.01</v>
      </c>
      <c r="BQ15" s="23">
        <v>1.99</v>
      </c>
      <c r="BR15" s="13">
        <v>1.94</v>
      </c>
      <c r="BS15" s="13">
        <v>0.63</v>
      </c>
      <c r="BT15" s="13">
        <v>2.35</v>
      </c>
      <c r="BV15" s="13">
        <v>2.34</v>
      </c>
      <c r="BW15" s="13">
        <v>2.41</v>
      </c>
      <c r="BX15" s="13">
        <v>2.47</v>
      </c>
      <c r="BY15" s="23">
        <v>0</v>
      </c>
      <c r="CA15" s="23">
        <v>0</v>
      </c>
      <c r="CB15" s="23">
        <v>0</v>
      </c>
      <c r="CC15" s="23">
        <v>0</v>
      </c>
      <c r="CD15" s="23">
        <v>1.71</v>
      </c>
      <c r="CF15" s="23">
        <v>1.56</v>
      </c>
      <c r="CG15" s="23">
        <v>1.56</v>
      </c>
      <c r="CH15" s="23">
        <v>1.36</v>
      </c>
      <c r="CI15" s="23">
        <v>0</v>
      </c>
      <c r="CK15" s="23">
        <v>0</v>
      </c>
      <c r="CL15" s="23">
        <v>0</v>
      </c>
      <c r="CM15" s="23">
        <v>0</v>
      </c>
      <c r="CN15" s="23">
        <v>0</v>
      </c>
      <c r="CP15" s="23">
        <v>0</v>
      </c>
      <c r="CQ15" s="23">
        <v>0</v>
      </c>
      <c r="CR15" s="23">
        <v>0</v>
      </c>
    </row>
    <row r="16" spans="1:96" ht="12.75" hidden="1">
      <c r="A16" s="6">
        <v>0.5</v>
      </c>
      <c r="B16" s="7" t="s">
        <v>6</v>
      </c>
      <c r="C16" s="28"/>
      <c r="D16" s="33"/>
      <c r="E16" s="28"/>
      <c r="F16" s="19"/>
      <c r="G16" s="19"/>
      <c r="H16" s="19"/>
      <c r="I16" s="19"/>
      <c r="J16" s="19"/>
      <c r="K16" s="28"/>
      <c r="L16" s="52"/>
      <c r="N16" s="52"/>
      <c r="O16" s="47"/>
      <c r="Q16" s="19"/>
      <c r="R16" s="47"/>
      <c r="T16" s="19"/>
      <c r="U16" s="19"/>
      <c r="V16" s="3"/>
      <c r="W16" s="19"/>
      <c r="X16" s="19"/>
      <c r="Y16" s="23"/>
      <c r="Z16" s="23"/>
      <c r="AB16" s="23"/>
      <c r="AC16" s="23"/>
      <c r="AD16" s="13"/>
      <c r="AE16" s="23"/>
      <c r="AF16" s="13"/>
      <c r="AH16" s="23"/>
      <c r="AI16" s="13"/>
      <c r="AJ16" s="13"/>
      <c r="AK16" s="23"/>
      <c r="AL16" s="23"/>
      <c r="AM16" s="13"/>
      <c r="AN16" s="23"/>
      <c r="AO16" s="44"/>
      <c r="AQ16" s="30"/>
      <c r="AS16" s="23"/>
      <c r="AT16" s="23"/>
      <c r="AV16" s="23"/>
      <c r="AZ16" s="44"/>
      <c r="BB16" s="44"/>
      <c r="BC16" s="23"/>
      <c r="BE16" s="23"/>
      <c r="BF16" s="23"/>
      <c r="BH16" s="23"/>
      <c r="BI16" s="23"/>
      <c r="BK16" s="23"/>
      <c r="BL16" s="23"/>
      <c r="BN16" s="23"/>
      <c r="BO16" s="23"/>
      <c r="BQ16" s="23"/>
      <c r="BR16" s="13"/>
      <c r="BS16" s="13"/>
      <c r="BT16" s="13"/>
      <c r="BV16" s="13"/>
      <c r="BW16" s="13"/>
      <c r="BX16" s="13"/>
      <c r="BY16" s="23"/>
      <c r="CA16" s="23"/>
      <c r="CB16" s="23"/>
      <c r="CC16" s="23"/>
      <c r="CI16" s="23"/>
      <c r="CK16" s="23"/>
      <c r="CL16" s="23"/>
      <c r="CM16" s="23"/>
      <c r="CN16" s="23"/>
      <c r="CP16" s="23"/>
      <c r="CQ16" s="23"/>
      <c r="CR16" s="23"/>
    </row>
    <row r="17" spans="1:96" ht="12.75">
      <c r="A17" s="6">
        <v>1</v>
      </c>
      <c r="B17" s="7" t="s">
        <v>6</v>
      </c>
      <c r="C17" s="28">
        <v>0.37</v>
      </c>
      <c r="D17" s="33"/>
      <c r="E17" s="28"/>
      <c r="F17" s="28">
        <v>0.56</v>
      </c>
      <c r="G17" s="33"/>
      <c r="H17" s="19"/>
      <c r="I17" s="19">
        <v>8.47</v>
      </c>
      <c r="J17" s="19"/>
      <c r="K17" s="19"/>
      <c r="L17" s="52">
        <v>0.6</v>
      </c>
      <c r="N17" s="52"/>
      <c r="O17" s="47">
        <v>25</v>
      </c>
      <c r="Q17" s="19"/>
      <c r="R17" s="47">
        <v>5.34</v>
      </c>
      <c r="T17" s="19"/>
      <c r="U17" s="19">
        <v>0.53</v>
      </c>
      <c r="V17" s="3"/>
      <c r="W17" s="19"/>
      <c r="X17" s="19"/>
      <c r="Y17" s="23"/>
      <c r="Z17" s="23">
        <v>24.18</v>
      </c>
      <c r="AB17" s="23"/>
      <c r="AC17" s="23" t="s">
        <v>28</v>
      </c>
      <c r="AD17" s="13"/>
      <c r="AE17" s="23">
        <v>1.93</v>
      </c>
      <c r="AF17" s="13"/>
      <c r="AH17" s="23"/>
      <c r="AI17" s="13"/>
      <c r="AJ17" s="13">
        <v>2.97</v>
      </c>
      <c r="AK17" s="23"/>
      <c r="AL17" s="23"/>
      <c r="AM17" s="13"/>
      <c r="AN17" s="23"/>
      <c r="AO17" s="30">
        <v>7.51</v>
      </c>
      <c r="AP17" s="23"/>
      <c r="AQ17" s="30"/>
      <c r="AS17" s="23"/>
      <c r="AT17" s="23">
        <v>11.77</v>
      </c>
      <c r="AV17" s="23"/>
      <c r="AY17" s="23">
        <f aca="true" t="shared" si="0" ref="AY17:AY35">+AZ17+BE17+BJ17+BO17+BT17+BY17+CD17+CI17+CN17</f>
        <v>33.82</v>
      </c>
      <c r="AZ17" s="30">
        <v>23.61</v>
      </c>
      <c r="BA17" s="23"/>
      <c r="BB17" s="30"/>
      <c r="BC17" s="23"/>
      <c r="BE17" s="23">
        <v>1.08</v>
      </c>
      <c r="BF17" s="23"/>
      <c r="BH17" s="23"/>
      <c r="BI17" s="23"/>
      <c r="BJ17" s="13">
        <v>2.99</v>
      </c>
      <c r="BK17" s="23"/>
      <c r="BL17" s="23"/>
      <c r="BN17" s="23"/>
      <c r="BO17" s="23">
        <v>2</v>
      </c>
      <c r="BQ17" s="23"/>
      <c r="BR17" s="13"/>
      <c r="BS17" s="13"/>
      <c r="BT17" s="13">
        <v>2.58</v>
      </c>
      <c r="BV17" s="13"/>
      <c r="BW17" s="13"/>
      <c r="BX17" s="13"/>
      <c r="BY17" s="23">
        <v>0</v>
      </c>
      <c r="CA17" s="23"/>
      <c r="CB17" s="23"/>
      <c r="CC17" s="23"/>
      <c r="CD17">
        <v>1.56</v>
      </c>
      <c r="CI17" s="23">
        <v>0</v>
      </c>
      <c r="CK17" s="23"/>
      <c r="CL17" s="23"/>
      <c r="CM17" s="23"/>
      <c r="CN17" s="23">
        <v>0</v>
      </c>
      <c r="CP17" s="23"/>
      <c r="CQ17" s="23"/>
      <c r="CR17" s="23"/>
    </row>
    <row r="18" spans="1:96" ht="12.75" hidden="1">
      <c r="A18" s="6">
        <v>1.5</v>
      </c>
      <c r="B18" s="7" t="s">
        <v>6</v>
      </c>
      <c r="C18" s="28"/>
      <c r="D18" s="33"/>
      <c r="E18" s="28"/>
      <c r="F18" s="28"/>
      <c r="G18" s="33"/>
      <c r="H18" s="19"/>
      <c r="I18" s="19"/>
      <c r="J18" s="19"/>
      <c r="K18" s="19"/>
      <c r="L18" s="52"/>
      <c r="N18" s="52"/>
      <c r="O18" s="47"/>
      <c r="Q18" s="19"/>
      <c r="R18" s="47"/>
      <c r="T18" s="19"/>
      <c r="U18" s="19"/>
      <c r="V18" s="3"/>
      <c r="W18" s="19"/>
      <c r="X18" s="19"/>
      <c r="Y18" s="23"/>
      <c r="Z18" s="23"/>
      <c r="AB18" s="23"/>
      <c r="AC18" s="23"/>
      <c r="AD18" s="13"/>
      <c r="AE18" s="23"/>
      <c r="AF18" s="13"/>
      <c r="AH18" s="23"/>
      <c r="AI18" s="13"/>
      <c r="AJ18" s="13"/>
      <c r="AK18" s="23"/>
      <c r="AL18" s="23"/>
      <c r="AM18" s="13"/>
      <c r="AN18" s="23"/>
      <c r="AO18" s="30"/>
      <c r="AP18" s="23"/>
      <c r="AQ18" s="30"/>
      <c r="AS18" s="23"/>
      <c r="AT18" s="23"/>
      <c r="AV18" s="23"/>
      <c r="AY18" s="23">
        <f t="shared" si="0"/>
        <v>0</v>
      </c>
      <c r="AZ18" s="30"/>
      <c r="BA18" s="23"/>
      <c r="BB18" s="30"/>
      <c r="BC18" s="23"/>
      <c r="BE18" s="23"/>
      <c r="BF18" s="23"/>
      <c r="BH18" s="23"/>
      <c r="BI18" s="23"/>
      <c r="BK18" s="23"/>
      <c r="BL18" s="23"/>
      <c r="BN18" s="23"/>
      <c r="BO18" s="23"/>
      <c r="BQ18" s="23"/>
      <c r="BR18" s="13"/>
      <c r="BS18" s="13"/>
      <c r="BT18" s="13"/>
      <c r="BV18" s="13"/>
      <c r="BW18" s="13"/>
      <c r="BX18" s="13"/>
      <c r="BY18" s="23"/>
      <c r="CA18" s="23"/>
      <c r="CB18" s="23"/>
      <c r="CC18" s="23"/>
      <c r="CI18" s="23"/>
      <c r="CK18" s="23"/>
      <c r="CL18" s="23"/>
      <c r="CM18" s="23"/>
      <c r="CN18" s="23"/>
      <c r="CP18" s="23"/>
      <c r="CQ18" s="23"/>
      <c r="CR18" s="23"/>
    </row>
    <row r="19" spans="1:96" s="26" customFormat="1" ht="12.75">
      <c r="A19" s="6">
        <v>2</v>
      </c>
      <c r="B19" s="7" t="s">
        <v>6</v>
      </c>
      <c r="C19" s="28">
        <v>0.22</v>
      </c>
      <c r="D19" s="33"/>
      <c r="E19" s="28">
        <v>0.55</v>
      </c>
      <c r="F19" s="28">
        <v>0.36</v>
      </c>
      <c r="G19" s="33"/>
      <c r="H19" s="19">
        <v>0.91</v>
      </c>
      <c r="I19" s="19">
        <v>8.5</v>
      </c>
      <c r="J19" s="19"/>
      <c r="K19" s="19">
        <v>8.47</v>
      </c>
      <c r="L19" s="53">
        <v>0.77</v>
      </c>
      <c r="N19" s="28">
        <v>0.76</v>
      </c>
      <c r="O19" s="47">
        <v>22.69</v>
      </c>
      <c r="Q19" s="19">
        <v>26.02</v>
      </c>
      <c r="R19" s="47">
        <v>5.4</v>
      </c>
      <c r="T19" s="19">
        <v>5.83</v>
      </c>
      <c r="U19" s="19">
        <v>0.6</v>
      </c>
      <c r="V19" s="3"/>
      <c r="W19" s="19">
        <v>0.53</v>
      </c>
      <c r="X19" s="56">
        <v>0.59</v>
      </c>
      <c r="Y19" s="23">
        <v>0.82</v>
      </c>
      <c r="Z19" s="23">
        <v>27.22</v>
      </c>
      <c r="AA19"/>
      <c r="AB19" s="25">
        <v>26.28</v>
      </c>
      <c r="AC19" s="23">
        <v>26.1</v>
      </c>
      <c r="AD19" s="44">
        <v>20.24</v>
      </c>
      <c r="AE19" s="25">
        <v>3.29</v>
      </c>
      <c r="AF19" s="44"/>
      <c r="AG19" s="26">
        <v>2.24</v>
      </c>
      <c r="AH19" s="25">
        <v>3.2</v>
      </c>
      <c r="AI19" s="13">
        <v>1.27</v>
      </c>
      <c r="AJ19" s="44">
        <v>3.4</v>
      </c>
      <c r="AK19" s="25"/>
      <c r="AL19" s="23">
        <v>3.31</v>
      </c>
      <c r="AM19" s="44">
        <v>3.15</v>
      </c>
      <c r="AN19" s="25">
        <v>2.29</v>
      </c>
      <c r="AO19" s="44">
        <v>8.07</v>
      </c>
      <c r="AP19" s="13"/>
      <c r="AQ19" s="30">
        <v>8.15</v>
      </c>
      <c r="AR19" s="44">
        <v>7.7</v>
      </c>
      <c r="AS19" s="23">
        <v>6.67</v>
      </c>
      <c r="AT19" s="23">
        <v>12.46</v>
      </c>
      <c r="AU19" s="44"/>
      <c r="AV19" s="25">
        <v>12.58</v>
      </c>
      <c r="AW19" s="13">
        <v>12.05</v>
      </c>
      <c r="AX19" s="13">
        <v>10.01</v>
      </c>
      <c r="AY19" s="23">
        <f t="shared" si="0"/>
        <v>36.300000000000004</v>
      </c>
      <c r="AZ19" s="25">
        <v>25.42</v>
      </c>
      <c r="BA19" s="13"/>
      <c r="BB19" s="25">
        <v>29.7</v>
      </c>
      <c r="BC19" s="23">
        <v>29.25</v>
      </c>
      <c r="BD19" s="44">
        <v>23.5</v>
      </c>
      <c r="BE19" s="25">
        <v>1.16</v>
      </c>
      <c r="BF19" s="23"/>
      <c r="BG19" s="44">
        <v>1.02</v>
      </c>
      <c r="BH19" s="25">
        <v>0.42</v>
      </c>
      <c r="BI19" s="23">
        <v>0.38</v>
      </c>
      <c r="BJ19" s="44">
        <v>3.43</v>
      </c>
      <c r="BK19" s="25"/>
      <c r="BL19" s="23">
        <v>3.09</v>
      </c>
      <c r="BM19" s="44">
        <v>3.52</v>
      </c>
      <c r="BN19" s="25">
        <v>1.18</v>
      </c>
      <c r="BO19" s="23">
        <v>2.02</v>
      </c>
      <c r="BP19" s="44"/>
      <c r="BQ19" s="25">
        <v>2.04</v>
      </c>
      <c r="BR19" s="13">
        <v>2.08</v>
      </c>
      <c r="BS19" s="13">
        <v>1.97</v>
      </c>
      <c r="BT19" s="13">
        <v>2.71</v>
      </c>
      <c r="BV19" s="23">
        <v>2.6</v>
      </c>
      <c r="BW19" s="13">
        <v>2.67</v>
      </c>
      <c r="BX19" s="13">
        <v>2.22</v>
      </c>
      <c r="BY19" s="23">
        <v>0</v>
      </c>
      <c r="CA19" s="23">
        <v>0</v>
      </c>
      <c r="CB19" s="23">
        <v>0</v>
      </c>
      <c r="CC19" s="23">
        <v>0</v>
      </c>
      <c r="CD19" s="23">
        <v>1.56</v>
      </c>
      <c r="CF19" s="23">
        <v>1.51</v>
      </c>
      <c r="CG19" s="23">
        <v>1.66</v>
      </c>
      <c r="CH19" s="23">
        <v>1.71</v>
      </c>
      <c r="CI19" s="23">
        <v>0</v>
      </c>
      <c r="CK19" s="23">
        <v>0</v>
      </c>
      <c r="CL19" s="23">
        <v>0</v>
      </c>
      <c r="CM19" s="23">
        <v>0</v>
      </c>
      <c r="CN19" s="23">
        <v>0</v>
      </c>
      <c r="CP19" s="23">
        <v>0</v>
      </c>
      <c r="CQ19" s="23">
        <v>0</v>
      </c>
      <c r="CR19" s="23">
        <v>0</v>
      </c>
    </row>
    <row r="20" spans="1:96" ht="12.75" hidden="1">
      <c r="A20" s="6">
        <v>2.5</v>
      </c>
      <c r="B20" s="7" t="s">
        <v>6</v>
      </c>
      <c r="C20" s="28"/>
      <c r="D20" s="33"/>
      <c r="E20" s="28"/>
      <c r="F20" s="28"/>
      <c r="G20" s="33"/>
      <c r="H20" s="19"/>
      <c r="I20" s="19"/>
      <c r="J20" s="19"/>
      <c r="K20" s="19"/>
      <c r="L20" s="52"/>
      <c r="N20" s="52"/>
      <c r="O20" s="47"/>
      <c r="Q20" s="19"/>
      <c r="R20" s="47"/>
      <c r="T20" s="19"/>
      <c r="U20" s="19"/>
      <c r="V20" s="3"/>
      <c r="W20" s="19"/>
      <c r="X20" s="19"/>
      <c r="Y20" s="23"/>
      <c r="Z20" s="23"/>
      <c r="AB20" s="23"/>
      <c r="AC20" s="23"/>
      <c r="AD20" s="44"/>
      <c r="AE20" s="23"/>
      <c r="AF20" s="44"/>
      <c r="AH20" s="23"/>
      <c r="AI20" s="13"/>
      <c r="AJ20" s="44"/>
      <c r="AK20" s="23"/>
      <c r="AL20" s="23"/>
      <c r="AM20" s="44"/>
      <c r="AN20" s="23"/>
      <c r="AO20" s="30"/>
      <c r="AP20" s="23"/>
      <c r="AQ20" s="30"/>
      <c r="AR20" s="44"/>
      <c r="AS20" s="23"/>
      <c r="AT20" s="23"/>
      <c r="AU20" s="44"/>
      <c r="AV20" s="23"/>
      <c r="AY20" s="23">
        <f t="shared" si="0"/>
        <v>0</v>
      </c>
      <c r="AZ20" s="30"/>
      <c r="BA20" s="23"/>
      <c r="BB20" s="30"/>
      <c r="BC20" s="23"/>
      <c r="BD20" s="44"/>
      <c r="BE20" s="23"/>
      <c r="BF20" s="23"/>
      <c r="BG20" s="44"/>
      <c r="BH20" s="23"/>
      <c r="BI20" s="23"/>
      <c r="BJ20" s="44"/>
      <c r="BK20" s="23"/>
      <c r="BL20" s="23"/>
      <c r="BM20" s="44"/>
      <c r="BN20" s="23"/>
      <c r="BO20" s="23"/>
      <c r="BP20" s="44"/>
      <c r="BQ20" s="23"/>
      <c r="BR20" s="13"/>
      <c r="BS20" s="13"/>
      <c r="BT20" s="13"/>
      <c r="BV20" s="13"/>
      <c r="BW20" s="13"/>
      <c r="BX20" s="13"/>
      <c r="BY20" s="23"/>
      <c r="CA20" s="23"/>
      <c r="CB20" s="23"/>
      <c r="CC20" s="23"/>
      <c r="CI20" s="23"/>
      <c r="CK20" s="23"/>
      <c r="CL20" s="23"/>
      <c r="CM20" s="23"/>
      <c r="CN20" s="23"/>
      <c r="CP20" s="23"/>
      <c r="CQ20" s="23"/>
      <c r="CR20" s="23"/>
    </row>
    <row r="21" spans="1:96" ht="12.75">
      <c r="A21" s="6">
        <v>3</v>
      </c>
      <c r="B21" s="7" t="s">
        <v>6</v>
      </c>
      <c r="C21" s="28">
        <v>0.09</v>
      </c>
      <c r="D21" s="33"/>
      <c r="E21" s="28"/>
      <c r="F21" s="28">
        <v>0.3</v>
      </c>
      <c r="G21" s="33"/>
      <c r="H21" s="19"/>
      <c r="I21" s="19">
        <v>8.54</v>
      </c>
      <c r="J21" s="19"/>
      <c r="K21" s="19"/>
      <c r="L21" s="52">
        <v>0.8</v>
      </c>
      <c r="N21" s="52"/>
      <c r="O21" s="47">
        <v>21.45</v>
      </c>
      <c r="Q21" s="19"/>
      <c r="R21" s="47">
        <v>5.36</v>
      </c>
      <c r="T21" s="19"/>
      <c r="U21" s="19">
        <v>0.57</v>
      </c>
      <c r="V21" s="3"/>
      <c r="W21" s="19"/>
      <c r="X21" s="25"/>
      <c r="Y21" s="23"/>
      <c r="Z21" s="23">
        <v>28.44</v>
      </c>
      <c r="AB21" s="30"/>
      <c r="AC21" s="23" t="s">
        <v>28</v>
      </c>
      <c r="AD21" s="44"/>
      <c r="AE21" s="30">
        <v>3.48</v>
      </c>
      <c r="AF21" s="44"/>
      <c r="AH21" s="30"/>
      <c r="AI21" s="13"/>
      <c r="AJ21" s="44">
        <v>3.71</v>
      </c>
      <c r="AK21" s="30"/>
      <c r="AL21" s="23"/>
      <c r="AM21" s="44"/>
      <c r="AN21" s="30"/>
      <c r="AO21" s="44">
        <v>8.42</v>
      </c>
      <c r="AQ21" s="30"/>
      <c r="AR21" s="44"/>
      <c r="AS21" s="23"/>
      <c r="AT21" s="23">
        <v>12.83</v>
      </c>
      <c r="AU21" s="44"/>
      <c r="AV21" s="30"/>
      <c r="AY21" s="23">
        <f t="shared" si="0"/>
        <v>41.61</v>
      </c>
      <c r="AZ21" s="44">
        <v>31.5</v>
      </c>
      <c r="BB21" s="44"/>
      <c r="BC21" s="23"/>
      <c r="BD21" s="44"/>
      <c r="BE21" s="30">
        <v>0.22</v>
      </c>
      <c r="BF21" s="23"/>
      <c r="BG21" s="44"/>
      <c r="BH21" s="30"/>
      <c r="BI21" s="23"/>
      <c r="BJ21" s="44">
        <v>3.62</v>
      </c>
      <c r="BK21" s="30"/>
      <c r="BL21" s="23"/>
      <c r="BM21" s="44"/>
      <c r="BN21" s="30"/>
      <c r="BO21" s="23">
        <v>2.04</v>
      </c>
      <c r="BP21" s="44"/>
      <c r="BQ21" s="30"/>
      <c r="BR21" s="13"/>
      <c r="BS21" s="13"/>
      <c r="BT21" s="13">
        <v>2.77</v>
      </c>
      <c r="BV21" s="13"/>
      <c r="BW21" s="13"/>
      <c r="BX21" s="13"/>
      <c r="BY21" s="23">
        <v>0</v>
      </c>
      <c r="CA21" s="23"/>
      <c r="CB21" s="23"/>
      <c r="CC21" s="23"/>
      <c r="CD21">
        <v>1.46</v>
      </c>
      <c r="CI21" s="23">
        <v>0</v>
      </c>
      <c r="CK21" s="23"/>
      <c r="CL21" s="23"/>
      <c r="CM21" s="23"/>
      <c r="CN21" s="23">
        <v>0</v>
      </c>
      <c r="CP21" s="23"/>
      <c r="CQ21" s="23"/>
      <c r="CR21" s="23"/>
    </row>
    <row r="22" spans="1:96" ht="26.25">
      <c r="A22" s="6">
        <v>4</v>
      </c>
      <c r="B22" s="7" t="s">
        <v>6</v>
      </c>
      <c r="C22" s="28">
        <v>0.02</v>
      </c>
      <c r="D22" s="27" t="s">
        <v>108</v>
      </c>
      <c r="E22" s="28"/>
      <c r="F22" s="28">
        <v>0.23</v>
      </c>
      <c r="G22" s="27" t="s">
        <v>110</v>
      </c>
      <c r="H22" s="19"/>
      <c r="I22" s="19">
        <v>8.58</v>
      </c>
      <c r="J22" s="19" t="s">
        <v>112</v>
      </c>
      <c r="K22" s="19"/>
      <c r="L22" s="52">
        <v>0.79</v>
      </c>
      <c r="M22" t="s">
        <v>114</v>
      </c>
      <c r="N22" s="52"/>
      <c r="O22" s="47">
        <v>22.04</v>
      </c>
      <c r="P22" t="s">
        <v>116</v>
      </c>
      <c r="Q22" s="19"/>
      <c r="R22" s="47">
        <v>4.94</v>
      </c>
      <c r="S22" t="s">
        <v>118</v>
      </c>
      <c r="T22" s="19"/>
      <c r="U22" s="19">
        <v>0.54</v>
      </c>
      <c r="V22" t="s">
        <v>148</v>
      </c>
      <c r="W22" s="19"/>
      <c r="X22" s="56"/>
      <c r="Y22" s="23"/>
      <c r="Z22" s="23">
        <v>32.46</v>
      </c>
      <c r="AA22" s="36" t="s">
        <v>133</v>
      </c>
      <c r="AB22" s="23"/>
      <c r="AC22" s="23"/>
      <c r="AD22" s="44"/>
      <c r="AE22" s="23">
        <v>4.41</v>
      </c>
      <c r="AF22" s="44" t="s">
        <v>135</v>
      </c>
      <c r="AH22" s="23"/>
      <c r="AI22" s="13"/>
      <c r="AJ22" s="44">
        <v>4.28</v>
      </c>
      <c r="AK22" s="44" t="s">
        <v>137</v>
      </c>
      <c r="AL22" s="23"/>
      <c r="AN22" s="23"/>
      <c r="AO22" s="30">
        <v>9.36</v>
      </c>
      <c r="AP22" s="44" t="s">
        <v>139</v>
      </c>
      <c r="AQ22" s="30"/>
      <c r="AR22" s="44"/>
      <c r="AS22" s="23"/>
      <c r="AT22" s="23">
        <v>14.41</v>
      </c>
      <c r="AU22" s="44" t="s">
        <v>141</v>
      </c>
      <c r="AV22" s="23"/>
      <c r="AY22" s="23">
        <f t="shared" si="0"/>
        <v>39.75000000000001</v>
      </c>
      <c r="AZ22" s="30">
        <v>29.1</v>
      </c>
      <c r="BA22" s="23" t="s">
        <v>150</v>
      </c>
      <c r="BB22" s="30"/>
      <c r="BC22" s="23"/>
      <c r="BD22" s="44"/>
      <c r="BE22" s="23">
        <v>0.78</v>
      </c>
      <c r="BF22" s="13" t="s">
        <v>152</v>
      </c>
      <c r="BG22" s="44"/>
      <c r="BH22" s="23"/>
      <c r="BI22" s="23"/>
      <c r="BJ22" s="44">
        <v>3.53</v>
      </c>
      <c r="BK22" s="44" t="s">
        <v>153</v>
      </c>
      <c r="BL22" s="23"/>
      <c r="BN22" s="23"/>
      <c r="BO22" s="23">
        <v>2.06</v>
      </c>
      <c r="BP22" s="44" t="s">
        <v>155</v>
      </c>
      <c r="BQ22" s="23"/>
      <c r="BR22" s="13"/>
      <c r="BS22" s="13"/>
      <c r="BT22" s="13">
        <v>2.67</v>
      </c>
      <c r="BU22" s="44" t="s">
        <v>157</v>
      </c>
      <c r="BV22" s="13"/>
      <c r="BW22" s="13"/>
      <c r="BX22" s="13"/>
      <c r="BY22" s="23">
        <v>0</v>
      </c>
      <c r="BZ22" s="44" t="s">
        <v>104</v>
      </c>
      <c r="CA22" s="23"/>
      <c r="CB22" s="23"/>
      <c r="CC22" s="23"/>
      <c r="CD22">
        <v>1.61</v>
      </c>
      <c r="CE22" s="44" t="s">
        <v>159</v>
      </c>
      <c r="CI22" s="23">
        <v>0</v>
      </c>
      <c r="CJ22" s="44" t="s">
        <v>104</v>
      </c>
      <c r="CK22" s="23"/>
      <c r="CL22" s="23"/>
      <c r="CM22" s="23"/>
      <c r="CN22" s="23">
        <v>0</v>
      </c>
      <c r="CO22" s="44" t="s">
        <v>104</v>
      </c>
      <c r="CP22" s="23"/>
      <c r="CQ22" s="23"/>
      <c r="CR22" s="23"/>
    </row>
    <row r="23" spans="1:96" ht="12.75">
      <c r="A23" s="6">
        <v>5</v>
      </c>
      <c r="B23" s="7" t="s">
        <v>6</v>
      </c>
      <c r="C23" s="19">
        <v>0.03</v>
      </c>
      <c r="D23" s="27"/>
      <c r="E23" s="19">
        <v>0.54</v>
      </c>
      <c r="F23" s="19">
        <v>0.15</v>
      </c>
      <c r="G23" s="27"/>
      <c r="H23" s="19">
        <v>0.91</v>
      </c>
      <c r="I23" s="19">
        <v>8.7</v>
      </c>
      <c r="J23" s="19"/>
      <c r="K23" s="19">
        <v>8.51</v>
      </c>
      <c r="L23" s="52">
        <v>0.55</v>
      </c>
      <c r="N23" s="28">
        <v>0.55</v>
      </c>
      <c r="O23" s="47">
        <v>23.11</v>
      </c>
      <c r="Q23" s="19">
        <v>27.9</v>
      </c>
      <c r="R23" s="47">
        <v>6.16</v>
      </c>
      <c r="T23" s="19">
        <v>5.67</v>
      </c>
      <c r="U23" s="19">
        <v>0.6</v>
      </c>
      <c r="W23" s="19">
        <v>0.61</v>
      </c>
      <c r="X23" s="19">
        <v>0.59</v>
      </c>
      <c r="Y23" s="28">
        <v>0.92</v>
      </c>
      <c r="Z23" s="23">
        <v>32.61</v>
      </c>
      <c r="AA23" s="36"/>
      <c r="AB23" s="23">
        <v>31.21</v>
      </c>
      <c r="AC23" s="23">
        <v>32.25</v>
      </c>
      <c r="AD23" s="44">
        <v>23.08</v>
      </c>
      <c r="AE23" s="23">
        <v>4.76</v>
      </c>
      <c r="AF23" s="44"/>
      <c r="AG23" s="23">
        <v>4.34</v>
      </c>
      <c r="AH23" s="23">
        <v>4.29</v>
      </c>
      <c r="AI23" s="13">
        <v>0.93</v>
      </c>
      <c r="AJ23" s="44">
        <v>4.43</v>
      </c>
      <c r="AK23" s="44"/>
      <c r="AL23" s="23">
        <v>4.28</v>
      </c>
      <c r="AM23">
        <v>4.42</v>
      </c>
      <c r="AN23" s="23">
        <v>2.15</v>
      </c>
      <c r="AO23" s="30">
        <v>9.38</v>
      </c>
      <c r="AP23" s="44"/>
      <c r="AQ23" s="30">
        <v>9.03</v>
      </c>
      <c r="AR23" s="44">
        <v>9.38</v>
      </c>
      <c r="AS23" s="23">
        <v>7.58</v>
      </c>
      <c r="AT23" s="23">
        <v>14.04</v>
      </c>
      <c r="AU23" s="44"/>
      <c r="AV23" s="23">
        <v>13.56</v>
      </c>
      <c r="AW23" s="13">
        <v>14.16</v>
      </c>
      <c r="AX23" s="13">
        <v>12.42</v>
      </c>
      <c r="AY23" s="23">
        <f t="shared" si="0"/>
        <v>41.28999999999999</v>
      </c>
      <c r="AZ23" s="25">
        <v>30</v>
      </c>
      <c r="BA23" s="23"/>
      <c r="BB23" s="30">
        <v>31.99</v>
      </c>
      <c r="BC23" s="23">
        <v>36.81</v>
      </c>
      <c r="BD23" s="44">
        <v>25.44</v>
      </c>
      <c r="BE23" s="23">
        <v>1.08</v>
      </c>
      <c r="BG23" s="44">
        <v>0.27</v>
      </c>
      <c r="BH23" s="23">
        <v>0</v>
      </c>
      <c r="BI23" s="23">
        <v>0.27</v>
      </c>
      <c r="BJ23" s="44">
        <v>3.86</v>
      </c>
      <c r="BK23" s="44"/>
      <c r="BL23" s="23">
        <v>3.76</v>
      </c>
      <c r="BM23" s="13">
        <v>4.03</v>
      </c>
      <c r="BN23" s="23">
        <v>1.11</v>
      </c>
      <c r="BO23" s="23">
        <v>2.08</v>
      </c>
      <c r="BP23" s="44"/>
      <c r="BQ23" s="23">
        <v>2.09</v>
      </c>
      <c r="BR23" s="23">
        <v>2.1</v>
      </c>
      <c r="BS23" s="23">
        <v>1.94</v>
      </c>
      <c r="BT23" s="23">
        <v>2.76</v>
      </c>
      <c r="BU23" s="44"/>
      <c r="BV23" s="23">
        <v>2.75</v>
      </c>
      <c r="BW23" s="23">
        <v>2.94</v>
      </c>
      <c r="BX23" s="23">
        <v>2.18</v>
      </c>
      <c r="BY23" s="23">
        <v>0</v>
      </c>
      <c r="BZ23" s="44"/>
      <c r="CA23" s="23">
        <v>0</v>
      </c>
      <c r="CB23" s="23">
        <v>0</v>
      </c>
      <c r="CC23" s="23">
        <v>0</v>
      </c>
      <c r="CD23" s="23">
        <v>1.51</v>
      </c>
      <c r="CE23" s="44"/>
      <c r="CF23" s="23">
        <v>1.51</v>
      </c>
      <c r="CG23" s="23">
        <v>1.56</v>
      </c>
      <c r="CH23" s="23">
        <v>1.56</v>
      </c>
      <c r="CI23" s="23">
        <v>0</v>
      </c>
      <c r="CJ23" s="44"/>
      <c r="CK23" s="23">
        <v>0</v>
      </c>
      <c r="CL23" s="23">
        <v>0</v>
      </c>
      <c r="CM23" s="23">
        <v>0</v>
      </c>
      <c r="CN23" s="23">
        <v>0</v>
      </c>
      <c r="CO23" s="44"/>
      <c r="CP23" s="23">
        <v>0</v>
      </c>
      <c r="CQ23" s="23">
        <v>0</v>
      </c>
      <c r="CR23" s="23">
        <v>0</v>
      </c>
    </row>
    <row r="24" spans="1:96" ht="12.75" hidden="1">
      <c r="A24" s="6">
        <v>6</v>
      </c>
      <c r="B24" s="7" t="s">
        <v>6</v>
      </c>
      <c r="C24" s="19"/>
      <c r="D24" s="27"/>
      <c r="E24" s="19"/>
      <c r="F24" s="19"/>
      <c r="G24" s="27"/>
      <c r="H24" s="19"/>
      <c r="I24" s="19"/>
      <c r="J24" s="19"/>
      <c r="K24" s="19"/>
      <c r="L24" s="52"/>
      <c r="N24" s="52"/>
      <c r="O24" s="47"/>
      <c r="Q24" s="19"/>
      <c r="R24" s="47"/>
      <c r="T24" s="19"/>
      <c r="U24" s="19"/>
      <c r="W24" s="19"/>
      <c r="X24" s="19"/>
      <c r="Y24" s="23"/>
      <c r="Z24" s="23"/>
      <c r="AA24" s="36"/>
      <c r="AB24" s="23"/>
      <c r="AC24" s="23"/>
      <c r="AD24" s="44"/>
      <c r="AE24" s="23"/>
      <c r="AF24" s="44"/>
      <c r="AH24" s="23"/>
      <c r="AI24" s="13"/>
      <c r="AJ24" s="13"/>
      <c r="AK24" s="44"/>
      <c r="AL24" s="23"/>
      <c r="AN24" s="23"/>
      <c r="AO24" s="30"/>
      <c r="AP24" s="44"/>
      <c r="AQ24" s="30"/>
      <c r="AR24" s="44"/>
      <c r="AS24" s="23"/>
      <c r="AT24" s="23"/>
      <c r="AU24" s="44"/>
      <c r="AV24" s="23"/>
      <c r="AY24" s="23">
        <f t="shared" si="0"/>
        <v>0</v>
      </c>
      <c r="AZ24" s="25"/>
      <c r="BA24" s="23"/>
      <c r="BB24" s="30"/>
      <c r="BC24" s="23"/>
      <c r="BD24" s="44"/>
      <c r="BE24" s="23"/>
      <c r="BG24" s="44"/>
      <c r="BH24" s="23"/>
      <c r="BI24" s="23"/>
      <c r="BJ24" s="44"/>
      <c r="BK24" s="44"/>
      <c r="BL24" s="23"/>
      <c r="BN24" s="23"/>
      <c r="BO24" s="23"/>
      <c r="BP24" s="44"/>
      <c r="BQ24" s="23"/>
      <c r="BR24" s="13"/>
      <c r="BS24" s="13"/>
      <c r="BT24" s="13"/>
      <c r="BU24" s="44"/>
      <c r="BV24" s="13"/>
      <c r="BW24" s="13"/>
      <c r="BX24" s="13"/>
      <c r="BY24" s="23"/>
      <c r="BZ24" s="44"/>
      <c r="CA24" s="23"/>
      <c r="CB24" s="23"/>
      <c r="CC24" s="23"/>
      <c r="CE24" s="44"/>
      <c r="CI24" s="23"/>
      <c r="CJ24" s="44"/>
      <c r="CK24" s="23"/>
      <c r="CL24" s="23"/>
      <c r="CM24" s="23"/>
      <c r="CN24" s="23"/>
      <c r="CO24" s="44"/>
      <c r="CP24" s="23"/>
      <c r="CQ24" s="23"/>
      <c r="CR24" s="23"/>
    </row>
    <row r="25" spans="1:96" ht="12.75" hidden="1">
      <c r="A25" s="6">
        <v>9</v>
      </c>
      <c r="B25" s="7" t="s">
        <v>6</v>
      </c>
      <c r="C25" s="19"/>
      <c r="D25" s="27"/>
      <c r="E25" s="19"/>
      <c r="F25" s="19"/>
      <c r="G25" s="27"/>
      <c r="H25" s="19"/>
      <c r="I25" s="19"/>
      <c r="J25" s="19"/>
      <c r="K25" s="19"/>
      <c r="L25" s="52"/>
      <c r="N25" s="52"/>
      <c r="O25" s="47"/>
      <c r="Q25" s="19"/>
      <c r="R25" s="47"/>
      <c r="T25" s="19"/>
      <c r="U25" s="19"/>
      <c r="W25" s="19"/>
      <c r="X25" s="19"/>
      <c r="Y25" s="23"/>
      <c r="Z25" s="23"/>
      <c r="AA25" s="36"/>
      <c r="AB25" s="23"/>
      <c r="AC25" s="23"/>
      <c r="AD25" s="44"/>
      <c r="AE25" s="23"/>
      <c r="AF25" s="44"/>
      <c r="AH25" s="23"/>
      <c r="AI25" s="13"/>
      <c r="AJ25" s="13"/>
      <c r="AK25" s="44"/>
      <c r="AL25" s="23"/>
      <c r="AN25" s="23"/>
      <c r="AO25" s="30"/>
      <c r="AP25" s="44"/>
      <c r="AQ25" s="30"/>
      <c r="AR25" s="44"/>
      <c r="AS25" s="23"/>
      <c r="AT25" s="23"/>
      <c r="AU25" s="44"/>
      <c r="AV25" s="23"/>
      <c r="AY25" s="23">
        <f t="shared" si="0"/>
        <v>0</v>
      </c>
      <c r="AZ25" s="25"/>
      <c r="BA25" s="23"/>
      <c r="BB25" s="30"/>
      <c r="BC25" s="23"/>
      <c r="BD25" s="44"/>
      <c r="BE25" s="23"/>
      <c r="BG25" s="44"/>
      <c r="BH25" s="23"/>
      <c r="BI25" s="23"/>
      <c r="BJ25" s="44"/>
      <c r="BK25" s="44"/>
      <c r="BL25" s="23"/>
      <c r="BN25" s="23"/>
      <c r="BO25" s="23"/>
      <c r="BP25" s="44"/>
      <c r="BQ25" s="23"/>
      <c r="BR25" s="13"/>
      <c r="BS25" s="13"/>
      <c r="BT25" s="13"/>
      <c r="BU25" s="44"/>
      <c r="BV25" s="13"/>
      <c r="BW25" s="13"/>
      <c r="BX25" s="13"/>
      <c r="BY25" s="23"/>
      <c r="BZ25" s="44"/>
      <c r="CA25" s="23"/>
      <c r="CB25" s="23"/>
      <c r="CC25" s="23"/>
      <c r="CE25" s="44"/>
      <c r="CI25" s="23"/>
      <c r="CJ25" s="44"/>
      <c r="CK25" s="23"/>
      <c r="CL25" s="23"/>
      <c r="CM25" s="23"/>
      <c r="CN25" s="23"/>
      <c r="CO25" s="44"/>
      <c r="CP25" s="23"/>
      <c r="CQ25" s="23"/>
      <c r="CR25" s="23"/>
    </row>
    <row r="26" spans="1:96" ht="12.75">
      <c r="A26" s="6">
        <v>10</v>
      </c>
      <c r="B26" s="7" t="s">
        <v>6</v>
      </c>
      <c r="C26" s="19">
        <v>0.02</v>
      </c>
      <c r="D26" s="27"/>
      <c r="E26" s="19"/>
      <c r="F26" s="19">
        <v>0.06</v>
      </c>
      <c r="G26" s="27"/>
      <c r="H26" s="19"/>
      <c r="I26" s="19">
        <v>8.71</v>
      </c>
      <c r="J26" s="19"/>
      <c r="K26" s="19"/>
      <c r="L26" s="52">
        <v>0.66</v>
      </c>
      <c r="N26" s="52"/>
      <c r="O26" s="47">
        <v>23.97</v>
      </c>
      <c r="Q26" s="24"/>
      <c r="R26" s="47">
        <v>6.41</v>
      </c>
      <c r="T26" s="54"/>
      <c r="U26" s="19">
        <v>0.61</v>
      </c>
      <c r="W26" s="19"/>
      <c r="X26" s="24"/>
      <c r="Y26" s="23"/>
      <c r="Z26" s="23">
        <v>35.53</v>
      </c>
      <c r="AA26" s="36"/>
      <c r="AB26" s="24"/>
      <c r="AC26" s="23"/>
      <c r="AD26" s="44"/>
      <c r="AE26" s="24">
        <v>4.56</v>
      </c>
      <c r="AF26" s="44"/>
      <c r="AH26" s="24"/>
      <c r="AI26" s="13"/>
      <c r="AJ26" s="44">
        <v>5.22</v>
      </c>
      <c r="AK26" s="44"/>
      <c r="AL26" s="23"/>
      <c r="AN26" s="24"/>
      <c r="AO26" s="25">
        <v>10.53</v>
      </c>
      <c r="AP26" s="44"/>
      <c r="AQ26" s="30"/>
      <c r="AR26" s="44"/>
      <c r="AS26" s="23"/>
      <c r="AT26" s="23">
        <v>15.22</v>
      </c>
      <c r="AU26" s="44"/>
      <c r="AV26" s="24"/>
      <c r="AY26" s="23">
        <f t="shared" si="0"/>
        <v>38.4</v>
      </c>
      <c r="AZ26" s="23">
        <v>33.4</v>
      </c>
      <c r="BA26" s="25"/>
      <c r="BB26" s="25"/>
      <c r="BC26" s="23"/>
      <c r="BD26" s="44"/>
      <c r="BE26" s="24">
        <v>0</v>
      </c>
      <c r="BG26" s="44"/>
      <c r="BH26" s="24"/>
      <c r="BI26" s="23"/>
      <c r="BJ26" s="44">
        <v>2.83</v>
      </c>
      <c r="BK26" s="44"/>
      <c r="BL26" s="23"/>
      <c r="BN26" s="24"/>
      <c r="BO26" s="23">
        <v>0.16</v>
      </c>
      <c r="BP26" s="44"/>
      <c r="BQ26" s="24"/>
      <c r="BR26" s="13"/>
      <c r="BS26" s="13"/>
      <c r="BT26" s="13">
        <v>1.38</v>
      </c>
      <c r="BU26" s="44"/>
      <c r="BV26" s="13"/>
      <c r="BW26" s="13"/>
      <c r="BX26" s="13"/>
      <c r="BY26" s="23">
        <v>0</v>
      </c>
      <c r="BZ26" s="44"/>
      <c r="CA26" s="23"/>
      <c r="CB26" s="23"/>
      <c r="CC26" s="23"/>
      <c r="CD26">
        <v>0.63</v>
      </c>
      <c r="CE26" s="44"/>
      <c r="CI26" s="23">
        <v>0</v>
      </c>
      <c r="CJ26" s="44"/>
      <c r="CK26" s="23"/>
      <c r="CL26" s="23"/>
      <c r="CM26" s="23"/>
      <c r="CN26" s="23">
        <v>0</v>
      </c>
      <c r="CO26" s="44"/>
      <c r="CP26" s="23"/>
      <c r="CQ26" s="23"/>
      <c r="CR26" s="23"/>
    </row>
    <row r="27" spans="1:96" ht="12.75" hidden="1">
      <c r="A27" s="6">
        <v>12</v>
      </c>
      <c r="B27" s="7" t="s">
        <v>6</v>
      </c>
      <c r="C27" s="19"/>
      <c r="D27" s="27"/>
      <c r="E27" s="19"/>
      <c r="F27" s="19"/>
      <c r="G27" s="27"/>
      <c r="H27" s="19"/>
      <c r="I27" s="19"/>
      <c r="J27" s="19"/>
      <c r="K27" s="19"/>
      <c r="L27" s="52"/>
      <c r="N27" s="52"/>
      <c r="O27" s="47"/>
      <c r="Q27" s="24"/>
      <c r="R27" s="47"/>
      <c r="T27" s="54"/>
      <c r="U27" s="19"/>
      <c r="W27" s="19"/>
      <c r="X27" s="24"/>
      <c r="Y27" s="57"/>
      <c r="Z27" s="23"/>
      <c r="AA27" s="36"/>
      <c r="AB27" s="24"/>
      <c r="AC27" s="23"/>
      <c r="AD27" s="44"/>
      <c r="AE27" s="24"/>
      <c r="AF27" s="44"/>
      <c r="AH27" s="24"/>
      <c r="AI27" s="13"/>
      <c r="AJ27" s="13"/>
      <c r="AK27" s="44"/>
      <c r="AL27" s="23"/>
      <c r="AN27" s="24"/>
      <c r="AO27" s="25"/>
      <c r="AP27" s="44"/>
      <c r="AQ27" s="30"/>
      <c r="AR27" s="44"/>
      <c r="AS27" s="23"/>
      <c r="AT27" s="23"/>
      <c r="AU27" s="44"/>
      <c r="AV27" s="24"/>
      <c r="AY27" s="23">
        <f t="shared" si="0"/>
        <v>43.36</v>
      </c>
      <c r="AZ27" s="30">
        <v>43.36</v>
      </c>
      <c r="BA27" s="25"/>
      <c r="BB27" s="25"/>
      <c r="BC27" s="23"/>
      <c r="BD27" s="44"/>
      <c r="BE27" s="24"/>
      <c r="BG27" s="44"/>
      <c r="BH27" s="24"/>
      <c r="BI27" s="23"/>
      <c r="BJ27" s="44"/>
      <c r="BK27" s="44"/>
      <c r="BL27" s="23"/>
      <c r="BN27" s="24"/>
      <c r="BO27" s="23"/>
      <c r="BP27" s="44"/>
      <c r="BQ27" s="24"/>
      <c r="BR27" s="13"/>
      <c r="BS27" s="13"/>
      <c r="BT27" s="13"/>
      <c r="BU27" s="44"/>
      <c r="BV27" s="13"/>
      <c r="BW27" s="13"/>
      <c r="BX27" s="13"/>
      <c r="BY27" s="23"/>
      <c r="BZ27" s="44"/>
      <c r="CA27" s="23"/>
      <c r="CB27" s="23"/>
      <c r="CC27" s="23"/>
      <c r="CE27" s="44"/>
      <c r="CI27" s="23"/>
      <c r="CJ27" s="44"/>
      <c r="CK27" s="23"/>
      <c r="CL27" s="23"/>
      <c r="CM27" s="23"/>
      <c r="CN27" s="23"/>
      <c r="CO27" s="44"/>
      <c r="CP27" s="23"/>
      <c r="CQ27" s="23"/>
      <c r="CR27" s="23"/>
    </row>
    <row r="28" spans="1:96" ht="12.75" hidden="1">
      <c r="A28" s="6">
        <v>14</v>
      </c>
      <c r="B28" s="7" t="s">
        <v>6</v>
      </c>
      <c r="C28" s="19"/>
      <c r="D28" s="27"/>
      <c r="E28" s="19"/>
      <c r="F28" s="19"/>
      <c r="G28" s="27"/>
      <c r="H28" s="19"/>
      <c r="I28" s="19"/>
      <c r="J28" s="19"/>
      <c r="K28" s="19"/>
      <c r="L28" s="52"/>
      <c r="N28" s="52"/>
      <c r="O28" s="48"/>
      <c r="P28" s="41"/>
      <c r="Q28" s="24"/>
      <c r="R28" s="48"/>
      <c r="S28" s="41"/>
      <c r="T28" s="54"/>
      <c r="U28" s="19"/>
      <c r="V28" s="41"/>
      <c r="W28" s="19"/>
      <c r="X28" s="24"/>
      <c r="Y28" s="23"/>
      <c r="Z28" s="23"/>
      <c r="AA28" s="36"/>
      <c r="AB28" s="24"/>
      <c r="AC28" s="23"/>
      <c r="AD28" s="44"/>
      <c r="AE28" s="24"/>
      <c r="AF28" s="44"/>
      <c r="AH28" s="24"/>
      <c r="AI28" s="13"/>
      <c r="AJ28" s="13"/>
      <c r="AK28" s="44"/>
      <c r="AL28" s="23"/>
      <c r="AN28" s="24"/>
      <c r="AO28" s="25"/>
      <c r="AP28" s="44"/>
      <c r="AQ28" s="30"/>
      <c r="AR28" s="44"/>
      <c r="AS28" s="23"/>
      <c r="AT28" s="23"/>
      <c r="AU28" s="44"/>
      <c r="AV28" s="24"/>
      <c r="AY28" s="23">
        <f t="shared" si="0"/>
        <v>0</v>
      </c>
      <c r="AZ28" s="30"/>
      <c r="BA28" s="25"/>
      <c r="BB28" s="25"/>
      <c r="BC28" s="23"/>
      <c r="BD28" s="44"/>
      <c r="BE28" s="24"/>
      <c r="BG28" s="44"/>
      <c r="BH28" s="24"/>
      <c r="BI28" s="23"/>
      <c r="BJ28" s="44"/>
      <c r="BK28" s="44"/>
      <c r="BL28" s="23"/>
      <c r="BN28" s="24"/>
      <c r="BO28" s="23"/>
      <c r="BP28" s="44"/>
      <c r="BQ28" s="24"/>
      <c r="BR28" s="13"/>
      <c r="BS28" s="13"/>
      <c r="BT28" s="13"/>
      <c r="BU28" s="44"/>
      <c r="BV28" s="13"/>
      <c r="BW28" s="13"/>
      <c r="BX28" s="13"/>
      <c r="BY28" s="23"/>
      <c r="BZ28" s="44"/>
      <c r="CA28" s="23"/>
      <c r="CB28" s="23"/>
      <c r="CC28" s="23"/>
      <c r="CE28" s="44"/>
      <c r="CI28" s="23"/>
      <c r="CJ28" s="44"/>
      <c r="CK28" s="23"/>
      <c r="CL28" s="23"/>
      <c r="CM28" s="23"/>
      <c r="CN28" s="23"/>
      <c r="CO28" s="44"/>
      <c r="CP28" s="23"/>
      <c r="CQ28" s="23"/>
      <c r="CR28" s="23"/>
    </row>
    <row r="29" spans="1:96" ht="12.75">
      <c r="A29" s="6">
        <v>15</v>
      </c>
      <c r="B29" s="7" t="s">
        <v>6</v>
      </c>
      <c r="C29" s="19">
        <v>0.01</v>
      </c>
      <c r="D29" s="27"/>
      <c r="E29" s="19">
        <v>0.27</v>
      </c>
      <c r="F29" s="19">
        <v>0.04</v>
      </c>
      <c r="G29" s="27"/>
      <c r="H29" s="19">
        <v>0.72</v>
      </c>
      <c r="I29" s="19">
        <v>8.82</v>
      </c>
      <c r="J29" s="19"/>
      <c r="K29" s="19">
        <v>8.5</v>
      </c>
      <c r="L29" s="52">
        <v>0.58</v>
      </c>
      <c r="N29" s="28">
        <v>0.5</v>
      </c>
      <c r="O29" s="49">
        <v>22.66</v>
      </c>
      <c r="P29" s="3"/>
      <c r="Q29" s="19">
        <v>29.15</v>
      </c>
      <c r="R29" s="49">
        <v>4.42</v>
      </c>
      <c r="S29" s="3"/>
      <c r="T29" s="19">
        <v>5.25</v>
      </c>
      <c r="U29" s="23">
        <v>0.61</v>
      </c>
      <c r="V29" s="3"/>
      <c r="W29" s="23">
        <v>0.63</v>
      </c>
      <c r="X29" s="19">
        <v>0.68</v>
      </c>
      <c r="Y29" s="23">
        <v>0.6</v>
      </c>
      <c r="Z29" s="23">
        <v>32.49</v>
      </c>
      <c r="AA29" s="36"/>
      <c r="AB29" s="23">
        <v>33.66</v>
      </c>
      <c r="AC29" s="23">
        <v>32.89</v>
      </c>
      <c r="AD29" s="44">
        <v>25.06</v>
      </c>
      <c r="AE29" s="23">
        <v>5.3</v>
      </c>
      <c r="AF29" s="44"/>
      <c r="AG29" s="23">
        <v>5.61</v>
      </c>
      <c r="AH29" s="23">
        <v>5.54</v>
      </c>
      <c r="AI29" s="13">
        <v>1.2</v>
      </c>
      <c r="AJ29" s="23">
        <v>4.59</v>
      </c>
      <c r="AK29" s="44"/>
      <c r="AL29" s="23">
        <v>4.77</v>
      </c>
      <c r="AM29" s="23">
        <v>4.65</v>
      </c>
      <c r="AN29" s="23">
        <v>2.39</v>
      </c>
      <c r="AO29" s="30">
        <v>9.24</v>
      </c>
      <c r="AP29" s="44"/>
      <c r="AQ29" s="30">
        <v>9.55</v>
      </c>
      <c r="AR29" s="44">
        <v>9.28</v>
      </c>
      <c r="AS29" s="23">
        <v>8.2</v>
      </c>
      <c r="AT29" s="23">
        <v>13.36</v>
      </c>
      <c r="AU29" s="44"/>
      <c r="AV29" s="23">
        <v>13.73</v>
      </c>
      <c r="AW29" s="13">
        <v>13.42</v>
      </c>
      <c r="AX29" s="13">
        <v>13.27</v>
      </c>
      <c r="AY29" s="23">
        <f t="shared" si="0"/>
        <v>36.43</v>
      </c>
      <c r="AZ29" s="23">
        <v>30.95</v>
      </c>
      <c r="BA29" s="23"/>
      <c r="BB29" s="23">
        <v>33.62</v>
      </c>
      <c r="BC29" s="23">
        <v>28.52</v>
      </c>
      <c r="BD29" s="44">
        <v>30.53</v>
      </c>
      <c r="BE29" s="23">
        <v>0.58</v>
      </c>
      <c r="BG29" s="44">
        <v>0</v>
      </c>
      <c r="BH29" s="23">
        <v>0</v>
      </c>
      <c r="BI29" s="23">
        <v>0</v>
      </c>
      <c r="BJ29" s="44">
        <v>2.95</v>
      </c>
      <c r="BK29" s="44"/>
      <c r="BL29" s="23">
        <v>3.34</v>
      </c>
      <c r="BM29" s="13">
        <v>3.53</v>
      </c>
      <c r="BN29" s="23">
        <v>0</v>
      </c>
      <c r="BO29" s="23">
        <v>0.14</v>
      </c>
      <c r="BP29" s="44"/>
      <c r="BQ29" s="23">
        <v>0.21</v>
      </c>
      <c r="BR29" s="23">
        <v>0.17</v>
      </c>
      <c r="BS29" s="23">
        <v>0</v>
      </c>
      <c r="BT29" s="23">
        <v>1.32</v>
      </c>
      <c r="BU29" s="44"/>
      <c r="BV29" s="23">
        <v>1.75</v>
      </c>
      <c r="BW29" s="23">
        <v>1.8</v>
      </c>
      <c r="BX29" s="23">
        <v>1.13</v>
      </c>
      <c r="BY29" s="23">
        <v>0</v>
      </c>
      <c r="BZ29" s="44"/>
      <c r="CA29" s="23">
        <v>0</v>
      </c>
      <c r="CB29" s="23">
        <v>0</v>
      </c>
      <c r="CC29" s="23">
        <v>0</v>
      </c>
      <c r="CD29" s="23">
        <v>0.49</v>
      </c>
      <c r="CE29" s="44"/>
      <c r="CF29" s="23">
        <v>0.29</v>
      </c>
      <c r="CG29" s="23">
        <v>0.29</v>
      </c>
      <c r="CH29" s="23">
        <v>0.29</v>
      </c>
      <c r="CI29" s="23">
        <v>0</v>
      </c>
      <c r="CJ29" s="44"/>
      <c r="CK29" s="23">
        <v>0</v>
      </c>
      <c r="CL29" s="23">
        <v>0</v>
      </c>
      <c r="CM29" s="23">
        <v>0</v>
      </c>
      <c r="CN29" s="23">
        <v>0</v>
      </c>
      <c r="CO29" s="44"/>
      <c r="CP29" s="23">
        <v>0</v>
      </c>
      <c r="CQ29" s="23">
        <v>0</v>
      </c>
      <c r="CR29" s="23">
        <v>0</v>
      </c>
    </row>
    <row r="30" spans="1:95" ht="12.75">
      <c r="A30" s="6">
        <v>20</v>
      </c>
      <c r="B30" s="7" t="s">
        <v>6</v>
      </c>
      <c r="C30" s="19">
        <v>0</v>
      </c>
      <c r="D30" s="27"/>
      <c r="E30" s="19"/>
      <c r="F30" s="19">
        <v>0.02</v>
      </c>
      <c r="G30" s="27"/>
      <c r="H30" s="19"/>
      <c r="I30" s="19">
        <v>8.86</v>
      </c>
      <c r="J30" s="19"/>
      <c r="K30" s="19"/>
      <c r="L30" s="52">
        <v>0.48</v>
      </c>
      <c r="O30" s="50">
        <v>21.46</v>
      </c>
      <c r="P30" s="40"/>
      <c r="Q30" s="40"/>
      <c r="R30" s="50">
        <v>3.2</v>
      </c>
      <c r="S30" s="40"/>
      <c r="T30" s="40"/>
      <c r="U30" s="19">
        <v>0.63</v>
      </c>
      <c r="V30" s="40"/>
      <c r="W30" s="19"/>
      <c r="X30" s="24"/>
      <c r="Y30" s="23"/>
      <c r="Z30" s="23">
        <v>32.12</v>
      </c>
      <c r="AA30" s="36"/>
      <c r="AB30" s="30"/>
      <c r="AC30" s="23"/>
      <c r="AD30" s="44"/>
      <c r="AE30" s="30">
        <v>3.44</v>
      </c>
      <c r="AF30" s="44"/>
      <c r="AH30" s="30"/>
      <c r="AI30" s="13"/>
      <c r="AJ30" s="13">
        <v>4.87</v>
      </c>
      <c r="AK30" s="44"/>
      <c r="AL30" s="23"/>
      <c r="AN30" s="30"/>
      <c r="AO30" s="30">
        <v>9.74</v>
      </c>
      <c r="AP30" s="44"/>
      <c r="AQ30" s="30"/>
      <c r="AR30" s="44"/>
      <c r="AS30" s="23"/>
      <c r="AT30" s="23">
        <v>14.07</v>
      </c>
      <c r="AU30" s="44"/>
      <c r="AV30" s="30"/>
      <c r="AY30" s="23">
        <f t="shared" si="0"/>
        <v>42.36</v>
      </c>
      <c r="AZ30" s="23">
        <v>36.48</v>
      </c>
      <c r="BA30" s="30"/>
      <c r="BB30" s="30"/>
      <c r="BC30" s="23"/>
      <c r="BD30" s="44"/>
      <c r="BE30" s="30">
        <v>0</v>
      </c>
      <c r="BG30" s="44"/>
      <c r="BH30" s="30"/>
      <c r="BI30" s="23"/>
      <c r="BJ30" s="44">
        <v>3.63</v>
      </c>
      <c r="BK30" s="44"/>
      <c r="BL30" s="23"/>
      <c r="BN30" s="30"/>
      <c r="BO30" s="23">
        <v>0.2</v>
      </c>
      <c r="BP30" s="44"/>
      <c r="BQ30" s="30"/>
      <c r="BR30" s="13"/>
      <c r="BS30" s="13"/>
      <c r="BT30" s="13">
        <v>1.76</v>
      </c>
      <c r="BU30" s="44"/>
      <c r="BV30" s="13"/>
      <c r="BW30" s="13"/>
      <c r="BX30" s="13"/>
      <c r="BY30" s="23">
        <v>0</v>
      </c>
      <c r="BZ30" s="44"/>
      <c r="CB30" s="23"/>
      <c r="CD30">
        <v>0.29</v>
      </c>
      <c r="CE30" s="44"/>
      <c r="CI30" s="23">
        <v>0</v>
      </c>
      <c r="CJ30" s="44"/>
      <c r="CL30" s="23"/>
      <c r="CN30" s="23">
        <v>0</v>
      </c>
      <c r="CO30" s="44"/>
      <c r="CQ30" s="23"/>
    </row>
    <row r="31" spans="1:93" ht="12.75" hidden="1">
      <c r="A31" s="6">
        <v>24</v>
      </c>
      <c r="B31" s="7" t="s">
        <v>6</v>
      </c>
      <c r="C31" s="19"/>
      <c r="D31" s="27"/>
      <c r="E31" s="19"/>
      <c r="F31" s="19"/>
      <c r="G31" s="27"/>
      <c r="H31" s="19"/>
      <c r="I31" s="19"/>
      <c r="J31" s="19"/>
      <c r="K31" s="19"/>
      <c r="L31" s="52"/>
      <c r="O31" s="50"/>
      <c r="P31" s="40"/>
      <c r="Q31" s="40"/>
      <c r="R31" s="50"/>
      <c r="S31" s="40"/>
      <c r="T31" s="40"/>
      <c r="U31" s="19"/>
      <c r="V31" s="40"/>
      <c r="W31" s="3"/>
      <c r="X31" s="39"/>
      <c r="Z31" s="23"/>
      <c r="AA31" s="36"/>
      <c r="AB31" s="30"/>
      <c r="AC31" s="23"/>
      <c r="AD31" s="44"/>
      <c r="AE31" s="30"/>
      <c r="AF31" s="44"/>
      <c r="AH31" s="30"/>
      <c r="AI31" s="13"/>
      <c r="AJ31" s="13"/>
      <c r="AK31" s="44"/>
      <c r="AL31" s="23"/>
      <c r="AN31" s="30"/>
      <c r="AO31" s="30"/>
      <c r="AP31" s="44"/>
      <c r="AQ31" s="30"/>
      <c r="AR31" s="44"/>
      <c r="AS31" s="23"/>
      <c r="AT31" s="23"/>
      <c r="AU31" s="44"/>
      <c r="AV31" s="30"/>
      <c r="AY31" s="23">
        <f t="shared" si="0"/>
        <v>43.61</v>
      </c>
      <c r="AZ31" s="23">
        <v>43.61</v>
      </c>
      <c r="BA31" s="30"/>
      <c r="BB31" s="30"/>
      <c r="BC31" s="23"/>
      <c r="BD31" s="44"/>
      <c r="BE31" s="30"/>
      <c r="BG31" s="44"/>
      <c r="BH31" s="30"/>
      <c r="BI31" s="23"/>
      <c r="BJ31" s="44"/>
      <c r="BK31" s="44"/>
      <c r="BL31" s="23"/>
      <c r="BN31" s="30"/>
      <c r="BO31" s="23"/>
      <c r="BP31" s="44"/>
      <c r="BQ31" s="30"/>
      <c r="BR31" s="13"/>
      <c r="BS31" s="13"/>
      <c r="BT31" s="13"/>
      <c r="BU31" s="44"/>
      <c r="BV31" s="13"/>
      <c r="BW31" s="13"/>
      <c r="BX31" s="13"/>
      <c r="BY31" s="23"/>
      <c r="BZ31" s="44"/>
      <c r="CE31" s="44"/>
      <c r="CI31" s="23"/>
      <c r="CJ31" s="44"/>
      <c r="CN31" s="23"/>
      <c r="CO31" s="44"/>
    </row>
    <row r="32" spans="1:93" ht="12.75">
      <c r="A32" s="6">
        <v>25</v>
      </c>
      <c r="B32" s="7" t="s">
        <v>6</v>
      </c>
      <c r="C32" s="19">
        <v>0</v>
      </c>
      <c r="D32" s="27"/>
      <c r="E32" s="19"/>
      <c r="F32" s="19">
        <v>0.02</v>
      </c>
      <c r="G32" s="27"/>
      <c r="H32" s="19"/>
      <c r="I32" s="19">
        <v>8.9</v>
      </c>
      <c r="J32" s="19"/>
      <c r="K32" s="19"/>
      <c r="L32" s="52">
        <v>0.88</v>
      </c>
      <c r="O32" s="49">
        <v>20.5</v>
      </c>
      <c r="P32" s="3"/>
      <c r="Q32" s="3"/>
      <c r="R32" s="49">
        <v>3.5</v>
      </c>
      <c r="S32" s="3"/>
      <c r="T32" s="3"/>
      <c r="U32" s="19">
        <v>0.6</v>
      </c>
      <c r="V32" s="3"/>
      <c r="W32" s="3"/>
      <c r="X32" s="3"/>
      <c r="Z32" s="23">
        <v>31.61</v>
      </c>
      <c r="AA32" s="36"/>
      <c r="AB32" s="23"/>
      <c r="AC32" s="23"/>
      <c r="AD32" s="44"/>
      <c r="AE32" s="23">
        <v>5.27</v>
      </c>
      <c r="AF32" s="44"/>
      <c r="AH32" s="23"/>
      <c r="AI32" s="13"/>
      <c r="AJ32" s="13">
        <v>4.57</v>
      </c>
      <c r="AK32" s="44"/>
      <c r="AL32" s="23"/>
      <c r="AN32" s="23"/>
      <c r="AO32" s="23">
        <v>8.97</v>
      </c>
      <c r="AP32" s="44"/>
      <c r="AQ32" s="30"/>
      <c r="AR32" s="44"/>
      <c r="AS32" s="23"/>
      <c r="AT32" s="23">
        <v>12.84</v>
      </c>
      <c r="AU32" s="44"/>
      <c r="AV32" s="23"/>
      <c r="AY32" s="23">
        <f t="shared" si="0"/>
        <v>38.900000000000006</v>
      </c>
      <c r="AZ32" s="23">
        <v>32.93</v>
      </c>
      <c r="BA32" s="23"/>
      <c r="BB32" s="23"/>
      <c r="BC32" s="23"/>
      <c r="BD32" s="44"/>
      <c r="BE32" s="23">
        <v>0</v>
      </c>
      <c r="BG32" s="44"/>
      <c r="BH32" s="23"/>
      <c r="BI32" s="23"/>
      <c r="BJ32" s="44">
        <v>3.66</v>
      </c>
      <c r="BK32" s="44"/>
      <c r="BL32" s="23"/>
      <c r="BN32" s="23"/>
      <c r="BO32" s="23">
        <v>0.21</v>
      </c>
      <c r="BP32" s="44"/>
      <c r="BQ32" s="23"/>
      <c r="BR32" s="13"/>
      <c r="BS32" s="13"/>
      <c r="BT32" s="13">
        <v>1.76</v>
      </c>
      <c r="BU32" s="44"/>
      <c r="BV32" s="13"/>
      <c r="BW32" s="13"/>
      <c r="BX32" s="13"/>
      <c r="BY32" s="23">
        <v>0</v>
      </c>
      <c r="BZ32" s="44"/>
      <c r="CD32">
        <v>0.34</v>
      </c>
      <c r="CE32" s="44"/>
      <c r="CI32" s="23">
        <v>0</v>
      </c>
      <c r="CJ32" s="44"/>
      <c r="CN32" s="23">
        <v>0</v>
      </c>
      <c r="CO32" s="44"/>
    </row>
    <row r="33" spans="1:93" ht="12.75" hidden="1">
      <c r="A33" s="6">
        <v>28</v>
      </c>
      <c r="B33" s="7" t="s">
        <v>6</v>
      </c>
      <c r="C33" s="19"/>
      <c r="D33" s="27"/>
      <c r="E33" s="19"/>
      <c r="F33" s="19"/>
      <c r="G33" s="27"/>
      <c r="H33" s="2"/>
      <c r="I33" s="19"/>
      <c r="J33" s="19"/>
      <c r="K33" s="19"/>
      <c r="L33" s="52"/>
      <c r="O33" s="49"/>
      <c r="P33" s="3"/>
      <c r="Q33" s="3"/>
      <c r="R33" s="49"/>
      <c r="S33" s="3"/>
      <c r="T33" s="3"/>
      <c r="U33" s="19"/>
      <c r="V33" s="3"/>
      <c r="W33" s="3"/>
      <c r="X33" s="3"/>
      <c r="Z33" s="23"/>
      <c r="AA33" s="36"/>
      <c r="AB33" s="23"/>
      <c r="AC33" s="23"/>
      <c r="AD33" s="44"/>
      <c r="AE33" s="23"/>
      <c r="AF33" s="44"/>
      <c r="AH33" s="23"/>
      <c r="AI33" s="13"/>
      <c r="AJ33" s="13"/>
      <c r="AK33" s="44"/>
      <c r="AL33" s="23"/>
      <c r="AN33" s="23"/>
      <c r="AO33" s="23"/>
      <c r="AP33" s="44"/>
      <c r="AQ33" s="30"/>
      <c r="AR33" s="44"/>
      <c r="AS33" s="23"/>
      <c r="AT33" s="23"/>
      <c r="AU33" s="44"/>
      <c r="AV33" s="23"/>
      <c r="AY33" s="23">
        <f t="shared" si="0"/>
        <v>0</v>
      </c>
      <c r="BA33" s="23"/>
      <c r="BB33" s="23"/>
      <c r="BC33" s="23"/>
      <c r="BD33" s="44"/>
      <c r="BE33" s="23"/>
      <c r="BG33" s="44"/>
      <c r="BH33" s="23"/>
      <c r="BI33" s="23"/>
      <c r="BJ33" s="44"/>
      <c r="BK33" s="44"/>
      <c r="BL33" s="23"/>
      <c r="BN33" s="23"/>
      <c r="BO33" s="23"/>
      <c r="BP33" s="44"/>
      <c r="BQ33" s="23"/>
      <c r="BR33" s="13"/>
      <c r="BS33" s="13"/>
      <c r="BT33" s="13"/>
      <c r="BU33" s="44"/>
      <c r="BV33" s="13"/>
      <c r="BW33" s="13"/>
      <c r="BX33" s="13"/>
      <c r="BY33" s="23"/>
      <c r="BZ33" s="44"/>
      <c r="CE33" s="44"/>
      <c r="CI33" s="23"/>
      <c r="CJ33" s="44"/>
      <c r="CN33" s="23"/>
      <c r="CO33" s="44"/>
    </row>
    <row r="34" spans="1:93" ht="26.25">
      <c r="A34" s="6">
        <v>30</v>
      </c>
      <c r="B34" s="7" t="s">
        <v>6</v>
      </c>
      <c r="C34" s="19">
        <v>0.01</v>
      </c>
      <c r="D34" s="27" t="s">
        <v>109</v>
      </c>
      <c r="E34" s="19"/>
      <c r="F34" s="19">
        <v>0.03</v>
      </c>
      <c r="G34" s="27" t="s">
        <v>111</v>
      </c>
      <c r="H34" s="2"/>
      <c r="I34" s="19">
        <v>8.93</v>
      </c>
      <c r="J34" s="19" t="s">
        <v>113</v>
      </c>
      <c r="K34" s="19"/>
      <c r="L34" s="52">
        <v>1.2</v>
      </c>
      <c r="M34" t="s">
        <v>115</v>
      </c>
      <c r="O34" s="49">
        <v>22.52</v>
      </c>
      <c r="P34" s="3" t="s">
        <v>117</v>
      </c>
      <c r="Q34" s="3"/>
      <c r="R34" s="49">
        <v>3.12</v>
      </c>
      <c r="S34" s="3" t="s">
        <v>119</v>
      </c>
      <c r="T34" s="3"/>
      <c r="U34" s="19">
        <v>0.57</v>
      </c>
      <c r="V34" s="3" t="s">
        <v>149</v>
      </c>
      <c r="W34" s="3"/>
      <c r="X34" s="39"/>
      <c r="Z34" s="23">
        <v>33.7</v>
      </c>
      <c r="AA34" s="36" t="s">
        <v>134</v>
      </c>
      <c r="AB34" s="23"/>
      <c r="AC34" s="23"/>
      <c r="AD34" s="44"/>
      <c r="AE34" s="23">
        <v>5.02</v>
      </c>
      <c r="AF34" s="44" t="s">
        <v>136</v>
      </c>
      <c r="AH34" s="23"/>
      <c r="AI34" s="13"/>
      <c r="AJ34" s="13">
        <v>4.68</v>
      </c>
      <c r="AK34" s="44" t="s">
        <v>138</v>
      </c>
      <c r="AL34" s="23"/>
      <c r="AN34" s="23"/>
      <c r="AO34" s="23">
        <v>9.17</v>
      </c>
      <c r="AP34" s="44" t="s">
        <v>140</v>
      </c>
      <c r="AQ34" s="30"/>
      <c r="AR34" s="44"/>
      <c r="AS34" s="23"/>
      <c r="AT34" s="23">
        <v>13</v>
      </c>
      <c r="AU34" s="44" t="s">
        <v>142</v>
      </c>
      <c r="AV34" s="23"/>
      <c r="AY34" s="23">
        <f t="shared" si="0"/>
        <v>37.35999999999999</v>
      </c>
      <c r="AZ34" s="13">
        <v>31.04</v>
      </c>
      <c r="BA34" s="23" t="s">
        <v>151</v>
      </c>
      <c r="BB34" s="23"/>
      <c r="BC34" s="23"/>
      <c r="BD34" s="44"/>
      <c r="BE34" s="23">
        <v>0.77</v>
      </c>
      <c r="BF34" s="13" t="s">
        <v>104</v>
      </c>
      <c r="BG34" s="44"/>
      <c r="BH34" s="23"/>
      <c r="BI34" s="23"/>
      <c r="BJ34" s="44">
        <v>3.46</v>
      </c>
      <c r="BK34" s="44" t="s">
        <v>154</v>
      </c>
      <c r="BL34" s="23"/>
      <c r="BN34" s="23"/>
      <c r="BO34" s="23">
        <v>0.23</v>
      </c>
      <c r="BP34" s="44" t="s">
        <v>156</v>
      </c>
      <c r="BQ34" s="23"/>
      <c r="BR34" s="13"/>
      <c r="BS34" s="13"/>
      <c r="BT34" s="13">
        <v>1.57</v>
      </c>
      <c r="BU34" s="44" t="s">
        <v>158</v>
      </c>
      <c r="BV34" s="13"/>
      <c r="BW34" s="13"/>
      <c r="BX34" s="13"/>
      <c r="BY34" s="23">
        <v>0</v>
      </c>
      <c r="BZ34" s="44" t="s">
        <v>104</v>
      </c>
      <c r="CD34">
        <v>0.29</v>
      </c>
      <c r="CE34" s="44" t="s">
        <v>160</v>
      </c>
      <c r="CI34" s="23">
        <v>0</v>
      </c>
      <c r="CJ34" s="44" t="s">
        <v>104</v>
      </c>
      <c r="CN34" s="23">
        <v>0</v>
      </c>
      <c r="CO34" s="44" t="s">
        <v>104</v>
      </c>
    </row>
    <row r="35" spans="1:92" ht="12.75">
      <c r="A35" s="6">
        <v>35</v>
      </c>
      <c r="B35" s="7" t="s">
        <v>6</v>
      </c>
      <c r="C35" s="19">
        <v>0</v>
      </c>
      <c r="D35" s="27"/>
      <c r="E35" s="19"/>
      <c r="F35" s="19">
        <v>0.04</v>
      </c>
      <c r="G35" s="27"/>
      <c r="H35" s="2"/>
      <c r="I35" s="19">
        <v>8.94</v>
      </c>
      <c r="J35" s="19"/>
      <c r="K35" s="19"/>
      <c r="L35" s="52">
        <v>1.11</v>
      </c>
      <c r="O35" s="49">
        <v>23.39</v>
      </c>
      <c r="P35" s="3"/>
      <c r="Q35" s="3"/>
      <c r="R35" s="49">
        <v>2.22</v>
      </c>
      <c r="S35" s="3"/>
      <c r="T35" s="3"/>
      <c r="U35" s="28">
        <v>0.59</v>
      </c>
      <c r="V35" s="43"/>
      <c r="W35" s="43"/>
      <c r="X35" s="3"/>
      <c r="Z35" s="23">
        <v>29.72</v>
      </c>
      <c r="AB35" s="23"/>
      <c r="AC35" s="23"/>
      <c r="AD35" s="44"/>
      <c r="AE35" s="23">
        <v>4.11</v>
      </c>
      <c r="AF35" s="44"/>
      <c r="AH35" s="23"/>
      <c r="AI35" s="13"/>
      <c r="AJ35" s="44">
        <v>4.47</v>
      </c>
      <c r="AK35" s="23"/>
      <c r="AL35" s="23"/>
      <c r="AM35" s="44"/>
      <c r="AN35" s="23"/>
      <c r="AO35" s="23">
        <v>8.77</v>
      </c>
      <c r="AP35" s="23"/>
      <c r="AQ35" s="30"/>
      <c r="AR35" s="44"/>
      <c r="AS35" s="23"/>
      <c r="AT35" s="23">
        <v>12.37</v>
      </c>
      <c r="AU35" s="44"/>
      <c r="AV35" s="23"/>
      <c r="AY35" s="23">
        <f t="shared" si="0"/>
        <v>36.690000000000005</v>
      </c>
      <c r="AZ35" s="13">
        <v>30.99</v>
      </c>
      <c r="BA35" s="23"/>
      <c r="BB35" s="23"/>
      <c r="BC35" s="23"/>
      <c r="BD35" s="44"/>
      <c r="BE35" s="23">
        <v>0</v>
      </c>
      <c r="BF35" s="23"/>
      <c r="BG35" s="44"/>
      <c r="BH35" s="23"/>
      <c r="BI35" s="23"/>
      <c r="BJ35" s="44">
        <v>3.55</v>
      </c>
      <c r="BK35" s="44"/>
      <c r="BL35" s="23"/>
      <c r="BN35" s="23"/>
      <c r="BO35" s="23">
        <v>0.28</v>
      </c>
      <c r="BP35" s="44"/>
      <c r="BQ35" s="23"/>
      <c r="BR35" s="13"/>
      <c r="BS35" s="13"/>
      <c r="BT35" s="13">
        <v>1.53</v>
      </c>
      <c r="BV35" s="13"/>
      <c r="BW35" s="13"/>
      <c r="BX35" s="13"/>
      <c r="BY35" s="23">
        <v>0</v>
      </c>
      <c r="CD35">
        <v>0.34</v>
      </c>
      <c r="CI35" s="23">
        <v>0</v>
      </c>
      <c r="CN35" s="23">
        <v>0</v>
      </c>
    </row>
    <row r="36" spans="1:72" ht="12.75" hidden="1">
      <c r="A36" s="6">
        <v>36</v>
      </c>
      <c r="B36" s="45" t="s">
        <v>6</v>
      </c>
      <c r="C36" s="4"/>
      <c r="D36" s="4"/>
      <c r="E36" s="4"/>
      <c r="F36" s="51"/>
      <c r="G36" s="4"/>
      <c r="H36" s="4"/>
      <c r="I36" s="4"/>
      <c r="J36" s="4"/>
      <c r="K36" s="4"/>
      <c r="L36" s="52"/>
      <c r="O36" s="4"/>
      <c r="P36" s="4"/>
      <c r="Q36" s="4"/>
      <c r="R36" s="4"/>
      <c r="S36" s="4"/>
      <c r="T36" s="4"/>
      <c r="U36" s="21"/>
      <c r="V36" s="21"/>
      <c r="W36" s="21"/>
      <c r="X36" s="4"/>
      <c r="AC36" s="13"/>
      <c r="AD36" s="13"/>
      <c r="AF36" s="13"/>
      <c r="AI36" s="13"/>
      <c r="AJ36" s="13"/>
      <c r="AK36"/>
      <c r="AL36" s="13"/>
      <c r="AM36" s="13"/>
      <c r="AO36" s="13"/>
      <c r="BK36"/>
      <c r="BL36"/>
      <c r="BM36"/>
      <c r="BN36"/>
      <c r="BO36"/>
      <c r="BP36"/>
      <c r="BR36" s="13"/>
      <c r="BS36" s="13"/>
      <c r="BT36" s="13"/>
    </row>
    <row r="37" spans="6:72" ht="12.75">
      <c r="F37" s="52"/>
      <c r="L37" s="52"/>
      <c r="AJ37" s="13"/>
      <c r="BR37" s="13"/>
      <c r="BS37" s="13"/>
      <c r="BT37" s="13"/>
    </row>
    <row r="38" ht="12.75">
      <c r="O38" s="52">
        <f>AVERAGE(O15:O35)</f>
        <v>23.0125</v>
      </c>
    </row>
    <row r="39" ht="12.75">
      <c r="O39">
        <f>STDEV(O14:O35)</f>
        <v>1.8216033147652197</v>
      </c>
    </row>
  </sheetData>
  <sheetProtection/>
  <printOptions/>
  <pageMargins left="0.75" right="0.75" top="1" bottom="1" header="0.5" footer="0.5"/>
  <pageSetup fitToWidth="10" fitToHeight="1" horizontalDpi="600" verticalDpi="600" orientation="landscape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S46"/>
  <sheetViews>
    <sheetView tabSelected="1" zoomScale="75" zoomScaleNormal="75" zoomScalePageLayoutView="0" workbookViewId="0" topLeftCell="A1">
      <pane xSplit="1" ySplit="8" topLeftCell="B9" activePane="bottomRight" state="frozen"/>
      <selection pane="topLeft" activeCell="E3" sqref="E3"/>
      <selection pane="topRight" activeCell="E3" sqref="E3"/>
      <selection pane="bottomLeft" activeCell="E3" sqref="E3"/>
      <selection pane="bottomRight" activeCell="O40" sqref="O40"/>
    </sheetView>
  </sheetViews>
  <sheetFormatPr defaultColWidth="9.140625" defaultRowHeight="12.75"/>
  <cols>
    <col min="35" max="38" width="9.140625" style="13" customWidth="1"/>
    <col min="41" max="42" width="9.140625" style="13" customWidth="1"/>
    <col min="44" max="52" width="9.140625" style="13" customWidth="1"/>
    <col min="53" max="53" width="8.00390625" style="13" customWidth="1"/>
    <col min="54" max="61" width="9.140625" style="13" customWidth="1"/>
  </cols>
  <sheetData>
    <row r="1" spans="1:6" ht="12.75">
      <c r="A1" s="14" t="s">
        <v>18</v>
      </c>
      <c r="B1">
        <v>6</v>
      </c>
      <c r="F1" t="s">
        <v>180</v>
      </c>
    </row>
    <row r="2" spans="1:2" ht="12.75">
      <c r="A2" s="14" t="s">
        <v>19</v>
      </c>
      <c r="B2">
        <v>5</v>
      </c>
    </row>
    <row r="3" spans="1:5" ht="12.75">
      <c r="A3" s="14" t="s">
        <v>21</v>
      </c>
      <c r="B3" s="15" t="s">
        <v>106</v>
      </c>
      <c r="C3" t="s">
        <v>23</v>
      </c>
      <c r="D3" s="4"/>
      <c r="E3" s="4"/>
    </row>
    <row r="4" spans="1:3" ht="12.75">
      <c r="A4" s="14" t="s">
        <v>20</v>
      </c>
      <c r="B4" s="14" t="s">
        <v>105</v>
      </c>
      <c r="C4" t="s">
        <v>23</v>
      </c>
    </row>
    <row r="5" spans="1:26" ht="12.75">
      <c r="A5" s="15" t="s">
        <v>24</v>
      </c>
      <c r="B5" s="4">
        <v>3</v>
      </c>
      <c r="C5" s="4" t="s">
        <v>22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2.75">
      <c r="A6" s="15" t="s">
        <v>25</v>
      </c>
      <c r="B6" s="16">
        <v>2</v>
      </c>
      <c r="C6" s="16" t="s">
        <v>26</v>
      </c>
      <c r="D6" s="16"/>
      <c r="E6" s="16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8" spans="1:97" ht="39">
      <c r="A8" s="18" t="s">
        <v>5</v>
      </c>
      <c r="B8" s="9"/>
      <c r="C8" s="32" t="s">
        <v>10</v>
      </c>
      <c r="D8" s="32"/>
      <c r="E8" s="32" t="s">
        <v>55</v>
      </c>
      <c r="F8" s="32" t="s">
        <v>9</v>
      </c>
      <c r="G8" s="32"/>
      <c r="H8" s="32" t="s">
        <v>56</v>
      </c>
      <c r="I8" s="9" t="s">
        <v>7</v>
      </c>
      <c r="J8" s="9"/>
      <c r="K8" s="10" t="s">
        <v>103</v>
      </c>
      <c r="L8" s="10" t="s">
        <v>8</v>
      </c>
      <c r="M8" s="10"/>
      <c r="N8" s="10" t="s">
        <v>58</v>
      </c>
      <c r="O8" s="10" t="s">
        <v>16</v>
      </c>
      <c r="P8" s="10"/>
      <c r="Q8" s="10" t="s">
        <v>59</v>
      </c>
      <c r="R8" s="10" t="s">
        <v>54</v>
      </c>
      <c r="S8" s="10"/>
      <c r="T8" s="10" t="s">
        <v>60</v>
      </c>
      <c r="U8" s="10" t="s">
        <v>11</v>
      </c>
      <c r="V8" s="10"/>
      <c r="W8" s="11" t="s">
        <v>161</v>
      </c>
      <c r="X8" s="11" t="s">
        <v>147</v>
      </c>
      <c r="Y8" s="10" t="s">
        <v>34</v>
      </c>
      <c r="Z8" s="10"/>
      <c r="AA8" s="11" t="s">
        <v>12</v>
      </c>
      <c r="AB8" s="11"/>
      <c r="AC8" s="11" t="s">
        <v>35</v>
      </c>
      <c r="AD8" s="11" t="s">
        <v>36</v>
      </c>
      <c r="AE8" s="11" t="s">
        <v>49</v>
      </c>
      <c r="AF8" s="11" t="s">
        <v>132</v>
      </c>
      <c r="AG8" s="11"/>
      <c r="AH8" s="11" t="s">
        <v>37</v>
      </c>
      <c r="AI8" s="11" t="s">
        <v>38</v>
      </c>
      <c r="AJ8" s="11" t="s">
        <v>50</v>
      </c>
      <c r="AK8" s="11" t="s">
        <v>40</v>
      </c>
      <c r="AL8" s="11"/>
      <c r="AM8" s="11" t="s">
        <v>41</v>
      </c>
      <c r="AN8" s="11" t="s">
        <v>42</v>
      </c>
      <c r="AO8" s="11" t="s">
        <v>51</v>
      </c>
      <c r="AP8" s="11" t="s">
        <v>43</v>
      </c>
      <c r="AQ8" s="11"/>
      <c r="AR8" s="11" t="s">
        <v>44</v>
      </c>
      <c r="AS8" s="11" t="s">
        <v>45</v>
      </c>
      <c r="AT8" s="11" t="s">
        <v>52</v>
      </c>
      <c r="AU8" s="11" t="s">
        <v>46</v>
      </c>
      <c r="AV8" s="11"/>
      <c r="AW8" s="11" t="s">
        <v>47</v>
      </c>
      <c r="AX8" s="11" t="s">
        <v>48</v>
      </c>
      <c r="AY8" s="11" t="s">
        <v>53</v>
      </c>
      <c r="AZ8" s="11" t="s">
        <v>13</v>
      </c>
      <c r="BA8" s="10" t="s">
        <v>94</v>
      </c>
      <c r="BB8" s="10"/>
      <c r="BC8" s="10" t="s">
        <v>83</v>
      </c>
      <c r="BD8" s="10" t="s">
        <v>67</v>
      </c>
      <c r="BE8" s="10" t="s">
        <v>85</v>
      </c>
      <c r="BF8" s="10" t="s">
        <v>95</v>
      </c>
      <c r="BG8" s="10"/>
      <c r="BH8" s="10" t="s">
        <v>69</v>
      </c>
      <c r="BI8" s="10" t="s">
        <v>68</v>
      </c>
      <c r="BJ8" s="10" t="s">
        <v>86</v>
      </c>
      <c r="BK8" s="10" t="s">
        <v>96</v>
      </c>
      <c r="BL8" s="10"/>
      <c r="BM8" s="10" t="s">
        <v>84</v>
      </c>
      <c r="BN8" s="10" t="s">
        <v>70</v>
      </c>
      <c r="BO8" s="10" t="s">
        <v>87</v>
      </c>
      <c r="BP8" s="10" t="s">
        <v>97</v>
      </c>
      <c r="BQ8" s="10"/>
      <c r="BR8" s="10" t="s">
        <v>71</v>
      </c>
      <c r="BS8" s="10" t="s">
        <v>72</v>
      </c>
      <c r="BT8" s="10" t="s">
        <v>88</v>
      </c>
      <c r="BU8" s="10" t="s">
        <v>98</v>
      </c>
      <c r="BV8" s="10"/>
      <c r="BW8" s="10" t="s">
        <v>73</v>
      </c>
      <c r="BX8" s="10" t="s">
        <v>74</v>
      </c>
      <c r="BY8" s="10" t="s">
        <v>89</v>
      </c>
      <c r="BZ8" s="10" t="s">
        <v>99</v>
      </c>
      <c r="CA8" s="10"/>
      <c r="CB8" s="10" t="s">
        <v>75</v>
      </c>
      <c r="CC8" s="10" t="s">
        <v>76</v>
      </c>
      <c r="CD8" s="10" t="s">
        <v>90</v>
      </c>
      <c r="CE8" s="10" t="s">
        <v>100</v>
      </c>
      <c r="CF8" s="10"/>
      <c r="CG8" s="10" t="s">
        <v>77</v>
      </c>
      <c r="CH8" s="10" t="s">
        <v>78</v>
      </c>
      <c r="CI8" s="10" t="s">
        <v>91</v>
      </c>
      <c r="CJ8" s="10" t="s">
        <v>101</v>
      </c>
      <c r="CK8" s="10"/>
      <c r="CL8" s="10" t="s">
        <v>79</v>
      </c>
      <c r="CM8" s="10" t="s">
        <v>80</v>
      </c>
      <c r="CN8" s="10" t="s">
        <v>92</v>
      </c>
      <c r="CO8" s="10" t="s">
        <v>102</v>
      </c>
      <c r="CP8" s="10"/>
      <c r="CQ8" s="10" t="s">
        <v>81</v>
      </c>
      <c r="CR8" s="10" t="s">
        <v>82</v>
      </c>
      <c r="CS8" s="10" t="s">
        <v>93</v>
      </c>
    </row>
    <row r="9" spans="1:97" ht="12.75">
      <c r="A9" s="17">
        <f>-43/60</f>
        <v>-0.7166666666666667</v>
      </c>
      <c r="B9" s="7" t="s">
        <v>0</v>
      </c>
      <c r="C9" s="33"/>
      <c r="D9" s="33"/>
      <c r="E9" s="33" t="s">
        <v>28</v>
      </c>
      <c r="F9" s="33"/>
      <c r="G9" s="33"/>
      <c r="H9" s="33" t="s">
        <v>28</v>
      </c>
      <c r="I9" s="19"/>
      <c r="J9" s="19"/>
      <c r="K9" s="19">
        <v>8.63</v>
      </c>
      <c r="L9" s="2"/>
      <c r="M9" s="2"/>
      <c r="N9" s="2">
        <v>1.12</v>
      </c>
      <c r="O9" s="19"/>
      <c r="P9" s="19"/>
      <c r="Q9" s="19">
        <v>28.18</v>
      </c>
      <c r="R9" s="19"/>
      <c r="S9" s="19"/>
      <c r="T9" s="19">
        <v>5.86</v>
      </c>
      <c r="U9" s="21">
        <v>0.44</v>
      </c>
      <c r="V9" s="3"/>
      <c r="W9" s="3"/>
      <c r="X9" s="12"/>
      <c r="Y9" s="21">
        <v>0.44</v>
      </c>
      <c r="Z9" s="12"/>
      <c r="AA9" s="23">
        <v>18.66</v>
      </c>
      <c r="AB9" s="23"/>
      <c r="AC9" s="23"/>
      <c r="AD9" s="23"/>
      <c r="AE9" s="23">
        <v>18.66</v>
      </c>
      <c r="AF9" s="23"/>
      <c r="AG9" s="23"/>
      <c r="AH9" s="23"/>
      <c r="AI9" s="23"/>
      <c r="AJ9" s="23">
        <v>0</v>
      </c>
      <c r="AK9" s="23"/>
      <c r="AL9" s="23"/>
      <c r="AM9" s="23"/>
      <c r="AN9" s="23"/>
      <c r="AO9" s="23">
        <v>1.77</v>
      </c>
      <c r="AP9" s="23"/>
      <c r="AQ9" s="23"/>
      <c r="AT9" s="13">
        <v>6.41</v>
      </c>
      <c r="AU9" s="23"/>
      <c r="AV9" s="23"/>
      <c r="AW9" s="23"/>
      <c r="AX9" s="23"/>
      <c r="AY9" s="23">
        <v>10.48</v>
      </c>
      <c r="AZ9" s="23">
        <f>+BE9+BJ9+BO9+BT9+BY9+CD9+CI9+CN9+CS9</f>
        <v>26.009999999999998</v>
      </c>
      <c r="BB9"/>
      <c r="BC9"/>
      <c r="BD9"/>
      <c r="BE9" s="23">
        <v>21.43</v>
      </c>
      <c r="BG9"/>
      <c r="BH9"/>
      <c r="BI9"/>
      <c r="BJ9" s="23">
        <v>0</v>
      </c>
      <c r="BK9" s="13"/>
      <c r="BO9" s="23">
        <v>1.06</v>
      </c>
      <c r="BP9" s="13"/>
      <c r="BT9" s="23">
        <v>0</v>
      </c>
      <c r="BU9" s="13"/>
      <c r="BY9" s="23">
        <v>2.2</v>
      </c>
      <c r="BZ9" s="13"/>
      <c r="CD9" s="23">
        <v>0</v>
      </c>
      <c r="CE9" s="13"/>
      <c r="CI9" s="23">
        <v>1.32</v>
      </c>
      <c r="CJ9" s="13"/>
      <c r="CN9" s="23">
        <v>0</v>
      </c>
      <c r="CO9" s="13"/>
      <c r="CS9" s="23">
        <v>0</v>
      </c>
    </row>
    <row r="10" spans="1:97" ht="12.75">
      <c r="A10" s="17">
        <f>-41/60</f>
        <v>-0.6833333333333333</v>
      </c>
      <c r="B10" s="7" t="s">
        <v>1</v>
      </c>
      <c r="C10" s="33"/>
      <c r="D10" s="33"/>
      <c r="E10" s="28">
        <v>0.64</v>
      </c>
      <c r="F10" s="28">
        <v>0.99</v>
      </c>
      <c r="G10" s="33"/>
      <c r="H10" s="28">
        <v>0.99</v>
      </c>
      <c r="I10" s="19"/>
      <c r="J10" s="19"/>
      <c r="K10" s="19">
        <v>8.55</v>
      </c>
      <c r="L10" s="2"/>
      <c r="M10" s="2"/>
      <c r="N10" s="2">
        <v>0.49</v>
      </c>
      <c r="O10" s="19"/>
      <c r="P10" s="19"/>
      <c r="Q10" s="19">
        <v>28.56</v>
      </c>
      <c r="R10" s="19"/>
      <c r="S10" s="19"/>
      <c r="T10" s="19">
        <v>6</v>
      </c>
      <c r="U10" s="21">
        <v>0.46</v>
      </c>
      <c r="V10" s="3"/>
      <c r="W10" s="3"/>
      <c r="X10" s="12"/>
      <c r="Y10" s="21">
        <v>0.46</v>
      </c>
      <c r="Z10" s="12"/>
      <c r="AA10" s="23">
        <v>18.36</v>
      </c>
      <c r="AB10" s="23"/>
      <c r="AC10" s="23"/>
      <c r="AD10" s="23"/>
      <c r="AE10" s="23">
        <v>18.36</v>
      </c>
      <c r="AF10" s="23"/>
      <c r="AG10" s="23"/>
      <c r="AH10" s="23"/>
      <c r="AI10" s="23"/>
      <c r="AJ10" s="23">
        <v>0.27</v>
      </c>
      <c r="AK10" s="23"/>
      <c r="AL10" s="23"/>
      <c r="AM10" s="23"/>
      <c r="AN10" s="23"/>
      <c r="AO10" s="23">
        <v>1.71</v>
      </c>
      <c r="AP10" s="23"/>
      <c r="AQ10" s="23"/>
      <c r="AT10" s="13">
        <v>6.16</v>
      </c>
      <c r="AU10" s="23"/>
      <c r="AV10" s="23"/>
      <c r="AW10" s="23"/>
      <c r="AX10" s="23"/>
      <c r="AY10" s="23">
        <v>10.22</v>
      </c>
      <c r="AZ10" s="23">
        <f>+BE10+BJ10+BO10+BT10+BY10+CD10+CI10+CN10+CS10</f>
        <v>26.47</v>
      </c>
      <c r="BB10"/>
      <c r="BC10"/>
      <c r="BD10"/>
      <c r="BE10" s="23">
        <v>21</v>
      </c>
      <c r="BG10"/>
      <c r="BH10"/>
      <c r="BI10"/>
      <c r="BJ10" s="23">
        <v>0.96</v>
      </c>
      <c r="BK10" s="13"/>
      <c r="BO10" s="23">
        <v>1.15</v>
      </c>
      <c r="BP10" s="13"/>
      <c r="BT10" s="23">
        <v>0</v>
      </c>
      <c r="BU10" s="13"/>
      <c r="BY10" s="23">
        <v>2.19</v>
      </c>
      <c r="BZ10" s="13"/>
      <c r="CD10" s="23">
        <v>0</v>
      </c>
      <c r="CE10" s="13"/>
      <c r="CI10" s="23">
        <v>1.17</v>
      </c>
      <c r="CJ10" s="13"/>
      <c r="CN10" s="23">
        <v>0</v>
      </c>
      <c r="CO10" s="13"/>
      <c r="CS10" s="23">
        <v>0</v>
      </c>
    </row>
    <row r="11" spans="1:97" ht="12.75">
      <c r="A11" s="17">
        <f>-39/60</f>
        <v>-0.65</v>
      </c>
      <c r="B11" s="7" t="s">
        <v>14</v>
      </c>
      <c r="C11" s="33"/>
      <c r="D11" s="33"/>
      <c r="E11" s="28">
        <v>0.82</v>
      </c>
      <c r="F11" s="28">
        <v>1.03</v>
      </c>
      <c r="G11" s="33"/>
      <c r="H11" s="28">
        <v>1.03</v>
      </c>
      <c r="I11" s="19"/>
      <c r="J11" s="19"/>
      <c r="K11" s="19">
        <v>8.53</v>
      </c>
      <c r="L11" s="2"/>
      <c r="M11" s="2"/>
      <c r="N11" s="2">
        <v>0.53</v>
      </c>
      <c r="O11" s="19"/>
      <c r="P11" s="19"/>
      <c r="Q11" s="19">
        <v>28.44</v>
      </c>
      <c r="R11" s="19"/>
      <c r="S11" s="19"/>
      <c r="T11" s="19">
        <v>5.84</v>
      </c>
      <c r="U11" s="21">
        <v>0.45</v>
      </c>
      <c r="V11" s="3"/>
      <c r="W11" s="3"/>
      <c r="X11" s="12"/>
      <c r="Y11" s="21">
        <v>0.45</v>
      </c>
      <c r="Z11" s="12"/>
      <c r="AA11" s="23">
        <v>19.63</v>
      </c>
      <c r="AB11" s="23"/>
      <c r="AC11" s="23"/>
      <c r="AD11" s="23"/>
      <c r="AE11" s="23">
        <v>19.63</v>
      </c>
      <c r="AF11" s="23"/>
      <c r="AG11" s="23"/>
      <c r="AH11" s="23"/>
      <c r="AI11" s="23"/>
      <c r="AJ11" s="23">
        <v>0.61</v>
      </c>
      <c r="AK11" s="23"/>
      <c r="AL11" s="23"/>
      <c r="AM11" s="23"/>
      <c r="AN11" s="23"/>
      <c r="AO11" s="23">
        <v>1.77</v>
      </c>
      <c r="AP11" s="23"/>
      <c r="AQ11" s="23"/>
      <c r="AT11" s="13">
        <v>6.46</v>
      </c>
      <c r="AU11" s="23"/>
      <c r="AV11" s="23"/>
      <c r="AW11" s="23"/>
      <c r="AX11" s="23"/>
      <c r="AY11" s="23">
        <v>10.79</v>
      </c>
      <c r="AZ11" s="23">
        <f>+BE11+BJ11+BO11+BT11+BY11+CD11+CI11+CN11+CS11</f>
        <v>24.479999999999997</v>
      </c>
      <c r="BB11"/>
      <c r="BC11"/>
      <c r="BD11"/>
      <c r="BE11" s="23">
        <v>20.16</v>
      </c>
      <c r="BG11"/>
      <c r="BH11"/>
      <c r="BI11"/>
      <c r="BJ11" s="23">
        <v>0</v>
      </c>
      <c r="BK11" s="13"/>
      <c r="BO11" s="23">
        <v>1.04</v>
      </c>
      <c r="BP11" s="13"/>
      <c r="BT11" s="23">
        <v>0</v>
      </c>
      <c r="BU11" s="13"/>
      <c r="BY11" s="23">
        <v>2.06</v>
      </c>
      <c r="BZ11" s="13"/>
      <c r="CD11" s="23">
        <v>0</v>
      </c>
      <c r="CE11" s="13"/>
      <c r="CI11" s="23">
        <v>1.22</v>
      </c>
      <c r="CJ11" s="13"/>
      <c r="CN11" s="23">
        <v>0</v>
      </c>
      <c r="CO11" s="13"/>
      <c r="CS11" s="23">
        <v>0</v>
      </c>
    </row>
    <row r="12" spans="1:97" ht="12.75">
      <c r="A12" s="17">
        <f>-37/60</f>
        <v>-0.6166666666666667</v>
      </c>
      <c r="B12" s="7" t="s">
        <v>2</v>
      </c>
      <c r="C12" s="33"/>
      <c r="D12" s="33"/>
      <c r="E12" s="28">
        <v>0.61</v>
      </c>
      <c r="F12" s="28">
        <v>0.9</v>
      </c>
      <c r="G12" s="33"/>
      <c r="H12" s="28">
        <v>0.9</v>
      </c>
      <c r="I12" s="19"/>
      <c r="J12" s="19"/>
      <c r="K12" s="19">
        <v>8.21</v>
      </c>
      <c r="L12" s="2"/>
      <c r="M12" s="2"/>
      <c r="N12" s="2">
        <v>0.71</v>
      </c>
      <c r="O12" s="19"/>
      <c r="P12" s="19"/>
      <c r="Q12" s="19">
        <v>27.63</v>
      </c>
      <c r="R12" s="19"/>
      <c r="S12" s="19"/>
      <c r="T12" s="19">
        <v>5.84</v>
      </c>
      <c r="U12" s="21">
        <v>0.44</v>
      </c>
      <c r="V12" s="3"/>
      <c r="W12" s="3"/>
      <c r="X12" s="12"/>
      <c r="Y12" s="21">
        <v>0.44</v>
      </c>
      <c r="Z12" s="12"/>
      <c r="AA12" s="23">
        <v>18.13</v>
      </c>
      <c r="AB12" s="23"/>
      <c r="AC12" s="23"/>
      <c r="AD12" s="23"/>
      <c r="AE12" s="23">
        <v>18.13</v>
      </c>
      <c r="AF12" s="23"/>
      <c r="AG12" s="23"/>
      <c r="AH12" s="23"/>
      <c r="AI12" s="23"/>
      <c r="AJ12" s="23">
        <v>0.59</v>
      </c>
      <c r="AK12" s="23"/>
      <c r="AL12" s="23"/>
      <c r="AM12" s="23"/>
      <c r="AN12" s="23"/>
      <c r="AO12" s="23">
        <v>1.62</v>
      </c>
      <c r="AP12" s="23"/>
      <c r="AQ12" s="23"/>
      <c r="AT12" s="13">
        <v>5.91</v>
      </c>
      <c r="AU12" s="23"/>
      <c r="AV12" s="23"/>
      <c r="AW12" s="23"/>
      <c r="AX12" s="23"/>
      <c r="AY12" s="23">
        <v>10.03</v>
      </c>
      <c r="AZ12" s="23">
        <f>+BE12+BJ12+BO12+BT12+BY12+CD12+CI12+CN12+CS12</f>
        <v>25.23</v>
      </c>
      <c r="BB12"/>
      <c r="BC12"/>
      <c r="BD12"/>
      <c r="BE12" s="23">
        <v>18.64</v>
      </c>
      <c r="BG12"/>
      <c r="BH12"/>
      <c r="BI12"/>
      <c r="BJ12" s="23">
        <v>0</v>
      </c>
      <c r="BK12" s="13"/>
      <c r="BO12" s="23">
        <v>1.36</v>
      </c>
      <c r="BP12" s="13"/>
      <c r="BT12" s="23">
        <v>2.03</v>
      </c>
      <c r="BU12" s="13"/>
      <c r="BY12" s="23">
        <v>2.13</v>
      </c>
      <c r="BZ12" s="13"/>
      <c r="CD12" s="23">
        <v>0</v>
      </c>
      <c r="CE12" s="13"/>
      <c r="CI12" s="23">
        <v>1.07</v>
      </c>
      <c r="CJ12" s="13"/>
      <c r="CN12" s="23">
        <v>0</v>
      </c>
      <c r="CO12" s="13"/>
      <c r="CS12" s="23">
        <v>0</v>
      </c>
    </row>
    <row r="13" spans="1:97" ht="12.75">
      <c r="A13" s="5"/>
      <c r="B13" s="5"/>
      <c r="C13" s="33"/>
      <c r="D13" s="33"/>
      <c r="E13" s="33"/>
      <c r="F13" s="33"/>
      <c r="G13" s="33"/>
      <c r="H13" s="28"/>
      <c r="I13" s="19"/>
      <c r="J13" s="19"/>
      <c r="K13" s="19"/>
      <c r="L13" s="2"/>
      <c r="M13" s="2"/>
      <c r="N13" s="2"/>
      <c r="O13" s="19"/>
      <c r="P13" s="19"/>
      <c r="Q13" s="19"/>
      <c r="R13" s="23"/>
      <c r="S13" s="23"/>
      <c r="T13" s="23"/>
      <c r="U13" s="22"/>
      <c r="V13" s="22"/>
      <c r="W13" s="22"/>
      <c r="X13" s="2"/>
      <c r="Y13" s="3"/>
      <c r="Z13" s="2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13"/>
      <c r="AU13" s="23"/>
      <c r="AV13" s="23"/>
      <c r="AW13" s="23"/>
      <c r="AX13" s="23"/>
      <c r="AY13" s="23"/>
      <c r="AZ13" s="23"/>
      <c r="BB13"/>
      <c r="BC13"/>
      <c r="BD13"/>
      <c r="BE13" s="23"/>
      <c r="BG13"/>
      <c r="BH13"/>
      <c r="BI13"/>
      <c r="BJ13" s="23"/>
      <c r="BK13" s="13"/>
      <c r="BO13" s="23"/>
      <c r="BP13" s="13"/>
      <c r="BT13" s="23"/>
      <c r="BU13" s="13"/>
      <c r="BY13" s="23"/>
      <c r="BZ13" s="13"/>
      <c r="CD13" s="23"/>
      <c r="CE13" s="13"/>
      <c r="CI13" s="23"/>
      <c r="CJ13" s="13"/>
      <c r="CN13" s="23"/>
      <c r="CO13" s="13"/>
      <c r="CS13" s="23"/>
    </row>
    <row r="14" spans="1:97" ht="12.75">
      <c r="A14" s="8"/>
      <c r="B14" s="2"/>
      <c r="C14" s="33"/>
      <c r="D14" s="33"/>
      <c r="E14" s="33"/>
      <c r="F14" s="33"/>
      <c r="G14" s="33"/>
      <c r="H14" s="33"/>
      <c r="I14" s="19"/>
      <c r="J14" s="19"/>
      <c r="K14" s="19"/>
      <c r="L14" s="2"/>
      <c r="M14" s="2"/>
      <c r="N14" s="2"/>
      <c r="O14" s="19"/>
      <c r="P14" s="19"/>
      <c r="Q14" s="19"/>
      <c r="R14" s="23"/>
      <c r="S14" s="23"/>
      <c r="T14" s="23"/>
      <c r="U14" s="3"/>
      <c r="V14" s="3"/>
      <c r="W14" s="3"/>
      <c r="X14" s="2"/>
      <c r="Y14" s="3"/>
      <c r="Z14" s="2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13"/>
      <c r="AU14" s="23"/>
      <c r="AV14" s="23"/>
      <c r="AW14" s="23"/>
      <c r="AX14" s="23"/>
      <c r="AY14" s="23"/>
      <c r="AZ14" s="23"/>
      <c r="BB14"/>
      <c r="BC14"/>
      <c r="BD14"/>
      <c r="BE14" s="23"/>
      <c r="BG14"/>
      <c r="BH14"/>
      <c r="BI14"/>
      <c r="BJ14" s="23"/>
      <c r="BK14" s="13"/>
      <c r="BO14" s="23"/>
      <c r="BP14" s="13"/>
      <c r="BT14" s="23"/>
      <c r="BU14" s="13"/>
      <c r="BY14" s="23"/>
      <c r="BZ14" s="13"/>
      <c r="CD14" s="23"/>
      <c r="CE14" s="13"/>
      <c r="CI14" s="23"/>
      <c r="CJ14" s="13"/>
      <c r="CN14" s="23"/>
      <c r="CO14" s="13"/>
      <c r="CS14" s="23"/>
    </row>
    <row r="15" spans="1:97" ht="12.75">
      <c r="A15" s="6">
        <v>0</v>
      </c>
      <c r="B15" s="7" t="s">
        <v>6</v>
      </c>
      <c r="C15" s="28">
        <v>0.48</v>
      </c>
      <c r="D15" s="33"/>
      <c r="E15" s="33"/>
      <c r="F15" s="28">
        <v>0.88</v>
      </c>
      <c r="G15" s="33"/>
      <c r="H15" s="33"/>
      <c r="I15" s="19">
        <v>8.29</v>
      </c>
      <c r="J15" s="19"/>
      <c r="K15" s="19"/>
      <c r="L15" s="2">
        <v>8.79</v>
      </c>
      <c r="M15" s="2"/>
      <c r="N15" s="2"/>
      <c r="O15" s="19">
        <v>27.93</v>
      </c>
      <c r="P15" s="19"/>
      <c r="Q15" s="19"/>
      <c r="R15" s="20">
        <v>5.78</v>
      </c>
      <c r="S15" s="20"/>
      <c r="T15" s="20"/>
      <c r="U15" s="3">
        <v>0.47</v>
      </c>
      <c r="V15" s="3"/>
      <c r="W15" s="3">
        <v>0.54</v>
      </c>
      <c r="X15" s="2">
        <v>0.45</v>
      </c>
      <c r="Y15" s="3"/>
      <c r="Z15" s="2"/>
      <c r="AA15" s="23">
        <v>19.02</v>
      </c>
      <c r="AB15" s="23"/>
      <c r="AC15" s="23">
        <v>19.24</v>
      </c>
      <c r="AD15" s="44">
        <v>18.81</v>
      </c>
      <c r="AF15" s="23">
        <v>1.12</v>
      </c>
      <c r="AG15" s="23"/>
      <c r="AH15" s="23">
        <v>0.79</v>
      </c>
      <c r="AI15" s="44">
        <v>0.69</v>
      </c>
      <c r="AJ15" s="44"/>
      <c r="AK15" s="13">
        <v>1.69</v>
      </c>
      <c r="AM15" s="30">
        <v>1.75</v>
      </c>
      <c r="AN15" s="13">
        <v>1.71</v>
      </c>
      <c r="AO15" s="23"/>
      <c r="AP15" s="13">
        <v>6.01</v>
      </c>
      <c r="AQ15" s="23"/>
      <c r="AR15" s="13">
        <v>6.23</v>
      </c>
      <c r="AS15" s="13">
        <v>6.09</v>
      </c>
      <c r="AU15" s="30">
        <v>10.2</v>
      </c>
      <c r="AW15" s="23">
        <v>10.47</v>
      </c>
      <c r="AX15" s="23">
        <v>10.32</v>
      </c>
      <c r="AY15" s="30"/>
      <c r="AZ15" s="23">
        <f>+BA15+BF15+BK15+BP15+BU15+BZ15+CE15+CJ15+CO15</f>
        <v>25.959999999999997</v>
      </c>
      <c r="BA15" s="23">
        <v>19.02</v>
      </c>
      <c r="BB15"/>
      <c r="BC15" s="23">
        <v>21.55</v>
      </c>
      <c r="BD15" s="23">
        <v>22.92</v>
      </c>
      <c r="BE15" s="23"/>
      <c r="BF15" s="23">
        <v>0</v>
      </c>
      <c r="BG15"/>
      <c r="BH15" s="23">
        <v>0</v>
      </c>
      <c r="BI15" s="23">
        <v>0</v>
      </c>
      <c r="BJ15" s="23"/>
      <c r="BK15" s="23">
        <v>1.07</v>
      </c>
      <c r="BM15" s="23">
        <v>1.11</v>
      </c>
      <c r="BN15" s="23">
        <v>1.19</v>
      </c>
      <c r="BO15" s="23"/>
      <c r="BP15" s="23">
        <v>1.95</v>
      </c>
      <c r="BR15" s="23">
        <v>1.94</v>
      </c>
      <c r="BS15" s="23">
        <v>0</v>
      </c>
      <c r="BT15" s="23"/>
      <c r="BU15" s="23">
        <v>1.97</v>
      </c>
      <c r="BW15" s="23">
        <v>1.92</v>
      </c>
      <c r="BX15" s="23">
        <v>2.01</v>
      </c>
      <c r="BY15" s="23"/>
      <c r="BZ15" s="23">
        <v>0</v>
      </c>
      <c r="CB15" s="23">
        <v>0</v>
      </c>
      <c r="CC15" s="23">
        <v>0</v>
      </c>
      <c r="CD15" s="23"/>
      <c r="CE15" s="23">
        <v>1.95</v>
      </c>
      <c r="CG15" s="23">
        <v>1.95</v>
      </c>
      <c r="CH15" s="23">
        <v>1.8</v>
      </c>
      <c r="CI15" s="23"/>
      <c r="CJ15" s="23">
        <v>0</v>
      </c>
      <c r="CL15" s="23">
        <v>0</v>
      </c>
      <c r="CM15" s="23">
        <v>0</v>
      </c>
      <c r="CN15" s="23"/>
      <c r="CO15" s="23">
        <v>0</v>
      </c>
      <c r="CQ15" s="23">
        <v>0</v>
      </c>
      <c r="CR15" s="23">
        <v>0</v>
      </c>
      <c r="CS15" s="23"/>
    </row>
    <row r="16" spans="1:97" ht="12.75" hidden="1">
      <c r="A16" s="6">
        <v>0.5</v>
      </c>
      <c r="B16" s="7" t="s">
        <v>6</v>
      </c>
      <c r="C16" s="28"/>
      <c r="D16" s="33"/>
      <c r="E16" s="33"/>
      <c r="F16" s="28"/>
      <c r="G16" s="33"/>
      <c r="H16" s="33"/>
      <c r="I16" s="19"/>
      <c r="J16" s="19"/>
      <c r="K16" s="19"/>
      <c r="L16" s="2"/>
      <c r="M16" s="2"/>
      <c r="N16" s="2"/>
      <c r="O16" s="19"/>
      <c r="P16" s="19"/>
      <c r="Q16" s="19"/>
      <c r="R16" s="28"/>
      <c r="S16" s="28"/>
      <c r="T16" s="28"/>
      <c r="U16" s="3"/>
      <c r="V16" s="3"/>
      <c r="W16" s="3"/>
      <c r="X16" s="2"/>
      <c r="Y16" s="3"/>
      <c r="Z16" s="3"/>
      <c r="AA16" s="23"/>
      <c r="AB16" s="23"/>
      <c r="AC16" s="13"/>
      <c r="AD16" s="13"/>
      <c r="AF16" s="13"/>
      <c r="AG16" s="23"/>
      <c r="AH16" s="23"/>
      <c r="AM16" s="23"/>
      <c r="AN16" s="13"/>
      <c r="AO16" s="23"/>
      <c r="AQ16" s="23"/>
      <c r="AU16" s="23"/>
      <c r="AW16" s="23"/>
      <c r="AY16" s="44"/>
      <c r="BA16" s="23"/>
      <c r="BB16"/>
      <c r="BC16" s="23"/>
      <c r="BD16" s="23"/>
      <c r="BE16" s="23"/>
      <c r="BF16" s="23"/>
      <c r="BG16"/>
      <c r="BH16" s="23"/>
      <c r="BI16" s="23"/>
      <c r="BJ16" s="23"/>
      <c r="BK16" s="23"/>
      <c r="BM16" s="23"/>
      <c r="BN16" s="23"/>
      <c r="BO16" s="23"/>
      <c r="BP16" s="23"/>
      <c r="BR16" s="23"/>
      <c r="BS16" s="23"/>
      <c r="BT16" s="23"/>
      <c r="BU16" s="23"/>
      <c r="BW16" s="23"/>
      <c r="BX16" s="23"/>
      <c r="BY16" s="23"/>
      <c r="BZ16" s="23"/>
      <c r="CB16" s="23"/>
      <c r="CC16" s="23"/>
      <c r="CD16" s="23"/>
      <c r="CE16" s="23"/>
      <c r="CG16" s="23"/>
      <c r="CH16" s="23"/>
      <c r="CI16" s="23"/>
      <c r="CJ16" s="23"/>
      <c r="CL16" s="23"/>
      <c r="CM16" s="23"/>
      <c r="CN16" s="23"/>
      <c r="CO16" s="23"/>
      <c r="CQ16" s="23"/>
      <c r="CR16" s="23"/>
      <c r="CS16" s="23"/>
    </row>
    <row r="17" spans="1:97" ht="12.75">
      <c r="A17" s="6">
        <v>1</v>
      </c>
      <c r="B17" s="7" t="s">
        <v>6</v>
      </c>
      <c r="C17" s="28">
        <v>0.1</v>
      </c>
      <c r="D17" s="33"/>
      <c r="E17" s="33"/>
      <c r="F17" s="28">
        <v>0.38</v>
      </c>
      <c r="G17" s="33"/>
      <c r="H17" s="33"/>
      <c r="I17" s="19">
        <v>7.85</v>
      </c>
      <c r="J17" s="19"/>
      <c r="K17" s="19"/>
      <c r="L17" s="2">
        <v>21.6</v>
      </c>
      <c r="M17" s="2"/>
      <c r="N17" s="2"/>
      <c r="O17" s="19">
        <v>22.85</v>
      </c>
      <c r="P17" s="19"/>
      <c r="Q17" s="19"/>
      <c r="R17" s="19">
        <v>6.36</v>
      </c>
      <c r="S17" s="19"/>
      <c r="T17" s="19"/>
      <c r="U17" s="3">
        <v>0.6</v>
      </c>
      <c r="V17" s="3"/>
      <c r="W17" s="3"/>
      <c r="X17" s="2"/>
      <c r="Y17" s="3"/>
      <c r="Z17" s="3"/>
      <c r="AA17" s="23">
        <v>22.77</v>
      </c>
      <c r="AB17" s="23"/>
      <c r="AC17" s="13"/>
      <c r="AD17" s="13"/>
      <c r="AF17" s="13">
        <v>2.2</v>
      </c>
      <c r="AG17" s="23"/>
      <c r="AH17" s="23"/>
      <c r="AK17" s="13">
        <v>2.31</v>
      </c>
      <c r="AM17" s="23"/>
      <c r="AN17" s="13"/>
      <c r="AO17" s="23"/>
      <c r="AP17" s="13">
        <v>6.94</v>
      </c>
      <c r="AQ17" s="23"/>
      <c r="AU17" s="23">
        <v>11.32</v>
      </c>
      <c r="AW17" s="23"/>
      <c r="AX17" s="23"/>
      <c r="AY17" s="30"/>
      <c r="AZ17" s="23">
        <f aca="true" t="shared" si="0" ref="AZ17:AZ35">+BA17+BF17+BK17+BP17+BU17+BZ17+CE17+CJ17+CO17</f>
        <v>31.29</v>
      </c>
      <c r="BA17" s="23">
        <v>23.52</v>
      </c>
      <c r="BB17"/>
      <c r="BC17" s="23"/>
      <c r="BD17" s="23"/>
      <c r="BE17" s="23"/>
      <c r="BF17" s="23">
        <v>0</v>
      </c>
      <c r="BG17"/>
      <c r="BH17" s="23"/>
      <c r="BI17" s="23"/>
      <c r="BJ17" s="23"/>
      <c r="BK17" s="23">
        <v>1.59</v>
      </c>
      <c r="BM17" s="23"/>
      <c r="BN17" s="23"/>
      <c r="BO17" s="23"/>
      <c r="BP17" s="23">
        <v>1.99</v>
      </c>
      <c r="BR17" s="23"/>
      <c r="BS17" s="23"/>
      <c r="BT17" s="23"/>
      <c r="BU17" s="23">
        <v>2.19</v>
      </c>
      <c r="BW17" s="23"/>
      <c r="BX17" s="23"/>
      <c r="BY17" s="23"/>
      <c r="BZ17" s="23">
        <v>0</v>
      </c>
      <c r="CB17" s="23"/>
      <c r="CC17" s="23"/>
      <c r="CD17" s="23"/>
      <c r="CE17" s="23">
        <v>2</v>
      </c>
      <c r="CG17" s="23"/>
      <c r="CH17" s="23"/>
      <c r="CI17" s="23"/>
      <c r="CJ17" s="23">
        <v>0</v>
      </c>
      <c r="CL17" s="23"/>
      <c r="CM17" s="23"/>
      <c r="CN17" s="23"/>
      <c r="CO17" s="23">
        <v>0</v>
      </c>
      <c r="CQ17" s="23"/>
      <c r="CR17" s="23"/>
      <c r="CS17" s="23"/>
    </row>
    <row r="18" spans="1:97" ht="12.75" hidden="1">
      <c r="A18" s="6">
        <v>1.5</v>
      </c>
      <c r="B18" s="7" t="s">
        <v>6</v>
      </c>
      <c r="C18" s="28"/>
      <c r="D18" s="33"/>
      <c r="E18" s="33"/>
      <c r="F18" s="28"/>
      <c r="G18" s="33"/>
      <c r="H18" s="33"/>
      <c r="I18" s="19"/>
      <c r="J18" s="19"/>
      <c r="K18" s="19"/>
      <c r="L18" s="2"/>
      <c r="M18" s="2"/>
      <c r="N18" s="2"/>
      <c r="O18" s="19"/>
      <c r="P18" s="19"/>
      <c r="Q18" s="19"/>
      <c r="R18" s="19"/>
      <c r="S18" s="19"/>
      <c r="T18" s="19"/>
      <c r="U18" s="3"/>
      <c r="V18" s="3"/>
      <c r="W18" s="3"/>
      <c r="X18" s="2"/>
      <c r="Y18" s="3"/>
      <c r="Z18" s="2"/>
      <c r="AA18" s="23"/>
      <c r="AB18" s="23"/>
      <c r="AC18" s="13"/>
      <c r="AD18" s="13"/>
      <c r="AF18" s="13"/>
      <c r="AG18" s="23"/>
      <c r="AH18" s="23"/>
      <c r="AM18" s="23"/>
      <c r="AN18" s="13"/>
      <c r="AO18" s="23"/>
      <c r="AQ18" s="23"/>
      <c r="AU18" s="23"/>
      <c r="AW18" s="23"/>
      <c r="AX18" s="23"/>
      <c r="AY18" s="30"/>
      <c r="AZ18" s="23">
        <f t="shared" si="0"/>
        <v>0</v>
      </c>
      <c r="BA18" s="23"/>
      <c r="BB18"/>
      <c r="BC18" s="23"/>
      <c r="BD18" s="23"/>
      <c r="BE18" s="23"/>
      <c r="BF18" s="23"/>
      <c r="BG18"/>
      <c r="BH18" s="23"/>
      <c r="BI18" s="23"/>
      <c r="BJ18" s="23"/>
      <c r="BK18" s="23"/>
      <c r="BM18" s="23"/>
      <c r="BN18" s="23"/>
      <c r="BO18" s="23"/>
      <c r="BP18" s="23"/>
      <c r="BR18" s="23"/>
      <c r="BS18" s="23"/>
      <c r="BT18" s="23"/>
      <c r="BU18" s="23"/>
      <c r="BW18" s="23"/>
      <c r="BX18" s="23"/>
      <c r="BY18" s="23"/>
      <c r="BZ18" s="23"/>
      <c r="CB18" s="23"/>
      <c r="CC18" s="23"/>
      <c r="CD18" s="23"/>
      <c r="CE18" s="23"/>
      <c r="CG18" s="23"/>
      <c r="CH18" s="23"/>
      <c r="CI18" s="23"/>
      <c r="CJ18" s="23"/>
      <c r="CL18" s="23"/>
      <c r="CM18" s="23"/>
      <c r="CN18" s="23"/>
      <c r="CO18" s="23"/>
      <c r="CQ18" s="23"/>
      <c r="CR18" s="23"/>
      <c r="CS18" s="23"/>
    </row>
    <row r="19" spans="1:97" s="26" customFormat="1" ht="12.75">
      <c r="A19" s="6">
        <v>2</v>
      </c>
      <c r="B19" s="7" t="s">
        <v>6</v>
      </c>
      <c r="C19" s="28">
        <v>0.39</v>
      </c>
      <c r="D19" s="33"/>
      <c r="E19" s="33"/>
      <c r="F19" s="28">
        <v>0.72</v>
      </c>
      <c r="G19" s="33"/>
      <c r="H19" s="33"/>
      <c r="I19" s="19">
        <v>8.43</v>
      </c>
      <c r="J19" s="19"/>
      <c r="K19" s="19"/>
      <c r="L19" s="19">
        <v>1</v>
      </c>
      <c r="M19" s="2"/>
      <c r="N19" s="2"/>
      <c r="O19" s="19">
        <v>21.62</v>
      </c>
      <c r="P19" s="19"/>
      <c r="Q19" s="19"/>
      <c r="R19" s="19">
        <v>6.5</v>
      </c>
      <c r="S19" s="19"/>
      <c r="T19" s="19"/>
      <c r="U19" s="3">
        <v>0.55</v>
      </c>
      <c r="V19" s="3"/>
      <c r="W19" s="3">
        <v>0.54</v>
      </c>
      <c r="X19" s="26">
        <v>0.62</v>
      </c>
      <c r="Y19" s="3"/>
      <c r="Z19" s="3"/>
      <c r="AA19" s="23">
        <v>26.86</v>
      </c>
      <c r="AB19" s="23"/>
      <c r="AC19" s="13">
        <v>26.2</v>
      </c>
      <c r="AD19" s="13">
        <v>27.91</v>
      </c>
      <c r="AE19"/>
      <c r="AF19" s="44">
        <v>3.59</v>
      </c>
      <c r="AG19" s="25"/>
      <c r="AH19" s="25">
        <v>3.23</v>
      </c>
      <c r="AI19" s="13">
        <v>3.76</v>
      </c>
      <c r="AJ19" s="13"/>
      <c r="AK19" s="44">
        <v>2.97</v>
      </c>
      <c r="AL19" s="44"/>
      <c r="AM19" s="23">
        <v>2.91</v>
      </c>
      <c r="AN19" s="44">
        <v>3.03</v>
      </c>
      <c r="AO19" s="30"/>
      <c r="AP19" s="44">
        <v>7.89</v>
      </c>
      <c r="AQ19" s="23"/>
      <c r="AR19" s="26">
        <v>7.77</v>
      </c>
      <c r="AS19" s="26">
        <v>8.15</v>
      </c>
      <c r="AU19" s="23">
        <v>12.41</v>
      </c>
      <c r="AV19" s="44"/>
      <c r="AW19" s="30">
        <v>12.29</v>
      </c>
      <c r="AX19" s="13">
        <v>12.97</v>
      </c>
      <c r="AY19" s="25"/>
      <c r="AZ19" s="23">
        <f t="shared" si="0"/>
        <v>36.53</v>
      </c>
      <c r="BA19" s="23">
        <v>25.63</v>
      </c>
      <c r="BC19" s="23">
        <v>26.17</v>
      </c>
      <c r="BD19" s="23">
        <v>24.98</v>
      </c>
      <c r="BE19" s="23"/>
      <c r="BF19" s="23">
        <v>0.92</v>
      </c>
      <c r="BH19" s="23">
        <v>0</v>
      </c>
      <c r="BI19" s="23">
        <v>0</v>
      </c>
      <c r="BJ19" s="23"/>
      <c r="BK19" s="23">
        <v>2.05</v>
      </c>
      <c r="BM19" s="23">
        <v>2.05</v>
      </c>
      <c r="BN19" s="23">
        <v>2.34</v>
      </c>
      <c r="BO19" s="23"/>
      <c r="BP19" s="23">
        <v>2.06</v>
      </c>
      <c r="BR19" s="23">
        <v>2.08</v>
      </c>
      <c r="BS19" s="23">
        <v>2.09</v>
      </c>
      <c r="BT19" s="23"/>
      <c r="BU19" s="23">
        <v>2.3</v>
      </c>
      <c r="BW19" s="23">
        <v>2.27</v>
      </c>
      <c r="BX19" s="23">
        <v>2.35</v>
      </c>
      <c r="BY19" s="23"/>
      <c r="BZ19" s="23">
        <v>0</v>
      </c>
      <c r="CB19" s="23">
        <v>0</v>
      </c>
      <c r="CC19" s="23">
        <v>0</v>
      </c>
      <c r="CD19" s="23"/>
      <c r="CE19" s="23">
        <v>3.57</v>
      </c>
      <c r="CG19" s="23">
        <v>3.44</v>
      </c>
      <c r="CH19" s="23">
        <v>3.64</v>
      </c>
      <c r="CI19" s="23"/>
      <c r="CJ19" s="23">
        <v>0</v>
      </c>
      <c r="CL19" s="23">
        <v>0</v>
      </c>
      <c r="CM19" s="23">
        <v>0</v>
      </c>
      <c r="CN19" s="23"/>
      <c r="CO19" s="23">
        <v>0</v>
      </c>
      <c r="CQ19" s="23">
        <v>0</v>
      </c>
      <c r="CR19" s="23">
        <v>0</v>
      </c>
      <c r="CS19" s="23"/>
    </row>
    <row r="20" spans="1:97" ht="12.75" hidden="1">
      <c r="A20" s="6">
        <v>2.5</v>
      </c>
      <c r="B20" s="7" t="s">
        <v>6</v>
      </c>
      <c r="C20" s="28">
        <v>0</v>
      </c>
      <c r="D20" s="33"/>
      <c r="E20" s="33"/>
      <c r="F20" s="28">
        <v>0</v>
      </c>
      <c r="G20" s="33"/>
      <c r="H20" s="33"/>
      <c r="I20" s="19"/>
      <c r="J20" s="19"/>
      <c r="K20" s="19"/>
      <c r="L20" s="2"/>
      <c r="M20" s="2"/>
      <c r="N20" s="2"/>
      <c r="O20" s="19"/>
      <c r="P20" s="19"/>
      <c r="Q20" s="19"/>
      <c r="R20" s="19"/>
      <c r="S20" s="19"/>
      <c r="T20" s="19"/>
      <c r="U20" s="3"/>
      <c r="V20" s="3"/>
      <c r="W20" s="3"/>
      <c r="X20" s="3"/>
      <c r="Y20" s="3"/>
      <c r="Z20" s="3"/>
      <c r="AA20" s="23"/>
      <c r="AB20" s="23"/>
      <c r="AC20" s="13"/>
      <c r="AD20" s="13"/>
      <c r="AF20" s="44"/>
      <c r="AG20" s="23"/>
      <c r="AH20" s="23"/>
      <c r="AK20" s="44"/>
      <c r="AL20" s="44"/>
      <c r="AM20" s="23"/>
      <c r="AN20" s="44"/>
      <c r="AO20" s="30"/>
      <c r="AP20" s="44"/>
      <c r="AQ20" s="23"/>
      <c r="AU20" s="23"/>
      <c r="AV20" s="44"/>
      <c r="AW20" s="30"/>
      <c r="AX20" s="23"/>
      <c r="AY20" s="30"/>
      <c r="AZ20" s="23">
        <f t="shared" si="0"/>
        <v>0</v>
      </c>
      <c r="BA20" s="23"/>
      <c r="BB20"/>
      <c r="BC20" s="23"/>
      <c r="BD20" s="23"/>
      <c r="BE20" s="23"/>
      <c r="BF20" s="23"/>
      <c r="BG20"/>
      <c r="BH20" s="23"/>
      <c r="BI20" s="23"/>
      <c r="BJ20" s="23"/>
      <c r="BK20" s="23"/>
      <c r="BM20" s="23"/>
      <c r="BN20" s="23"/>
      <c r="BO20" s="23"/>
      <c r="BP20" s="23"/>
      <c r="BR20" s="23"/>
      <c r="BS20" s="23"/>
      <c r="BT20" s="23"/>
      <c r="BU20" s="23"/>
      <c r="BW20" s="23"/>
      <c r="BX20" s="23"/>
      <c r="BY20" s="23"/>
      <c r="BZ20" s="23"/>
      <c r="CB20" s="23"/>
      <c r="CC20" s="23"/>
      <c r="CD20" s="23"/>
      <c r="CE20" s="23"/>
      <c r="CG20" s="23"/>
      <c r="CH20" s="23"/>
      <c r="CI20" s="23"/>
      <c r="CJ20" s="23"/>
      <c r="CL20" s="23"/>
      <c r="CM20" s="23"/>
      <c r="CN20" s="23"/>
      <c r="CO20" s="23"/>
      <c r="CQ20" s="23"/>
      <c r="CR20" s="23"/>
      <c r="CS20" s="23"/>
    </row>
    <row r="21" spans="1:97" ht="12.75">
      <c r="A21" s="6">
        <v>3</v>
      </c>
      <c r="B21" s="7" t="s">
        <v>6</v>
      </c>
      <c r="C21" s="28">
        <v>0.34</v>
      </c>
      <c r="D21" s="33"/>
      <c r="E21" s="33"/>
      <c r="F21" s="28">
        <v>0.62</v>
      </c>
      <c r="G21" s="33"/>
      <c r="H21" s="33"/>
      <c r="I21" s="19">
        <v>8.46</v>
      </c>
      <c r="J21" s="19"/>
      <c r="K21" s="19"/>
      <c r="L21" s="2">
        <v>0.88</v>
      </c>
      <c r="M21" s="2"/>
      <c r="N21" s="2"/>
      <c r="O21" s="19">
        <v>21.54</v>
      </c>
      <c r="P21" s="19"/>
      <c r="Q21" s="19"/>
      <c r="R21" s="19">
        <v>6.82</v>
      </c>
      <c r="S21" s="19"/>
      <c r="T21" s="19"/>
      <c r="U21" s="3">
        <v>0.52</v>
      </c>
      <c r="V21" s="3"/>
      <c r="W21" s="3"/>
      <c r="X21" s="38"/>
      <c r="Y21" s="3"/>
      <c r="Z21" s="3"/>
      <c r="AA21" s="23">
        <v>29.18</v>
      </c>
      <c r="AB21" s="30"/>
      <c r="AC21" s="13"/>
      <c r="AD21" s="13"/>
      <c r="AF21" s="44">
        <v>4.38</v>
      </c>
      <c r="AG21" s="23"/>
      <c r="AH21" s="30"/>
      <c r="AK21" s="44">
        <v>3.42</v>
      </c>
      <c r="AL21" s="44"/>
      <c r="AM21" s="23"/>
      <c r="AN21" s="44"/>
      <c r="AO21" s="30"/>
      <c r="AP21" s="44">
        <v>8.4</v>
      </c>
      <c r="AQ21" s="23"/>
      <c r="AU21" s="23">
        <v>12.98</v>
      </c>
      <c r="AV21" s="44"/>
      <c r="AW21" s="30"/>
      <c r="AY21" s="44"/>
      <c r="AZ21" s="23">
        <f t="shared" si="0"/>
        <v>40.41</v>
      </c>
      <c r="BA21" s="23">
        <v>29.35</v>
      </c>
      <c r="BB21"/>
      <c r="BC21" s="23"/>
      <c r="BD21" s="23"/>
      <c r="BE21" s="23"/>
      <c r="BF21" s="23">
        <v>0</v>
      </c>
      <c r="BG21"/>
      <c r="BH21" s="23"/>
      <c r="BI21" s="23"/>
      <c r="BJ21" s="23"/>
      <c r="BK21" s="23">
        <v>2.56</v>
      </c>
      <c r="BM21" s="23"/>
      <c r="BN21" s="23"/>
      <c r="BO21" s="23"/>
      <c r="BP21" s="23">
        <v>2.14</v>
      </c>
      <c r="BR21" s="23"/>
      <c r="BS21" s="23"/>
      <c r="BT21" s="23"/>
      <c r="BU21" s="23">
        <v>2.51</v>
      </c>
      <c r="BW21" s="23"/>
      <c r="BX21" s="23"/>
      <c r="BY21" s="23"/>
      <c r="BZ21" s="23">
        <v>0</v>
      </c>
      <c r="CB21" s="23"/>
      <c r="CC21" s="23"/>
      <c r="CD21" s="23"/>
      <c r="CE21" s="23">
        <v>3.85</v>
      </c>
      <c r="CG21" s="23"/>
      <c r="CH21" s="23"/>
      <c r="CI21" s="23"/>
      <c r="CJ21" s="23">
        <v>0</v>
      </c>
      <c r="CL21" s="23"/>
      <c r="CM21" s="23"/>
      <c r="CN21" s="23"/>
      <c r="CO21" s="23">
        <v>0</v>
      </c>
      <c r="CQ21" s="23"/>
      <c r="CR21" s="23"/>
      <c r="CS21" s="23"/>
    </row>
    <row r="22" spans="1:97" ht="26.25">
      <c r="A22" s="6">
        <v>4</v>
      </c>
      <c r="B22" s="7" t="s">
        <v>6</v>
      </c>
      <c r="C22" s="28">
        <v>0.46</v>
      </c>
      <c r="D22" s="33" t="s">
        <v>120</v>
      </c>
      <c r="E22" s="33"/>
      <c r="F22" s="28">
        <v>0.59</v>
      </c>
      <c r="G22" s="33" t="s">
        <v>122</v>
      </c>
      <c r="H22" s="33"/>
      <c r="I22" s="19">
        <v>8.46</v>
      </c>
      <c r="J22" s="19" t="s">
        <v>124</v>
      </c>
      <c r="K22" s="19"/>
      <c r="L22" s="2">
        <v>0.88</v>
      </c>
      <c r="M22" s="2" t="s">
        <v>126</v>
      </c>
      <c r="N22" s="2"/>
      <c r="O22" s="19">
        <v>21.79</v>
      </c>
      <c r="P22" s="19" t="s">
        <v>128</v>
      </c>
      <c r="Q22" s="19"/>
      <c r="R22" s="19">
        <v>6.46</v>
      </c>
      <c r="S22" s="19" t="s">
        <v>130</v>
      </c>
      <c r="T22" s="19"/>
      <c r="U22" s="3">
        <v>0.54</v>
      </c>
      <c r="V22" s="19" t="s">
        <v>162</v>
      </c>
      <c r="W22" s="3"/>
      <c r="X22" s="39"/>
      <c r="Y22" s="3"/>
      <c r="Z22" s="3"/>
      <c r="AA22" s="23">
        <v>31.7</v>
      </c>
      <c r="AB22" s="30" t="s">
        <v>143</v>
      </c>
      <c r="AC22" s="13"/>
      <c r="AD22" s="13"/>
      <c r="AF22" s="44">
        <v>4.69</v>
      </c>
      <c r="AG22" s="30" t="s">
        <v>145</v>
      </c>
      <c r="AH22" s="23"/>
      <c r="AK22" s="44">
        <v>3.96</v>
      </c>
      <c r="AL22" s="30" t="s">
        <v>164</v>
      </c>
      <c r="AM22" s="23"/>
      <c r="AN22" s="44"/>
      <c r="AO22" s="30"/>
      <c r="AP22" s="44">
        <v>9.19</v>
      </c>
      <c r="AQ22" s="30" t="s">
        <v>166</v>
      </c>
      <c r="AS22" s="44"/>
      <c r="AU22" s="23">
        <v>13.86</v>
      </c>
      <c r="AV22" s="44" t="s">
        <v>168</v>
      </c>
      <c r="AW22" s="30"/>
      <c r="AX22" s="23"/>
      <c r="AY22" s="30"/>
      <c r="AZ22" s="23">
        <f t="shared" si="0"/>
        <v>41.53</v>
      </c>
      <c r="BA22" s="23">
        <v>29.48</v>
      </c>
      <c r="BB22" s="44" t="s">
        <v>173</v>
      </c>
      <c r="BC22" s="23"/>
      <c r="BD22" s="23"/>
      <c r="BE22" s="23"/>
      <c r="BF22" s="23">
        <v>0</v>
      </c>
      <c r="BG22" s="44" t="s">
        <v>104</v>
      </c>
      <c r="BH22" s="23"/>
      <c r="BI22" s="23"/>
      <c r="BJ22" s="23"/>
      <c r="BK22" s="23">
        <v>3.02</v>
      </c>
      <c r="BL22" s="44" t="s">
        <v>175</v>
      </c>
      <c r="BM22" s="23"/>
      <c r="BN22" s="23"/>
      <c r="BO22" s="23"/>
      <c r="BP22" s="23">
        <v>2.17</v>
      </c>
      <c r="BQ22" s="44" t="s">
        <v>177</v>
      </c>
      <c r="BR22" s="23"/>
      <c r="BS22" s="23"/>
      <c r="BT22" s="23"/>
      <c r="BU22" s="23">
        <v>2.77</v>
      </c>
      <c r="BV22" s="44" t="s">
        <v>178</v>
      </c>
      <c r="BW22" s="23"/>
      <c r="BX22" s="23"/>
      <c r="BY22" s="23"/>
      <c r="BZ22" s="23">
        <v>0</v>
      </c>
      <c r="CA22" s="44" t="s">
        <v>104</v>
      </c>
      <c r="CB22" s="23"/>
      <c r="CC22" s="23"/>
      <c r="CD22" s="23"/>
      <c r="CE22" s="23">
        <v>4.09</v>
      </c>
      <c r="CF22" s="44" t="s">
        <v>170</v>
      </c>
      <c r="CG22" s="23"/>
      <c r="CH22" s="23"/>
      <c r="CI22" s="23"/>
      <c r="CJ22" s="23">
        <v>0</v>
      </c>
      <c r="CK22" s="44" t="s">
        <v>104</v>
      </c>
      <c r="CL22" s="23"/>
      <c r="CM22" s="23"/>
      <c r="CN22" s="23"/>
      <c r="CO22" s="23">
        <v>0</v>
      </c>
      <c r="CP22" s="44" t="s">
        <v>104</v>
      </c>
      <c r="CQ22" s="23"/>
      <c r="CR22" s="23"/>
      <c r="CS22" s="23"/>
    </row>
    <row r="23" spans="1:97" ht="12.75">
      <c r="A23" s="6">
        <v>5</v>
      </c>
      <c r="B23" s="7" t="s">
        <v>6</v>
      </c>
      <c r="C23" s="28">
        <v>0.38</v>
      </c>
      <c r="D23" s="27"/>
      <c r="E23" s="27"/>
      <c r="F23" s="28">
        <v>0.58</v>
      </c>
      <c r="G23" s="27"/>
      <c r="H23" s="27"/>
      <c r="I23" s="19">
        <v>8.47</v>
      </c>
      <c r="J23" s="19"/>
      <c r="K23" s="19"/>
      <c r="L23" s="2">
        <v>0.81</v>
      </c>
      <c r="M23" s="2"/>
      <c r="N23" s="2"/>
      <c r="O23" s="19">
        <v>22.13</v>
      </c>
      <c r="P23" s="19"/>
      <c r="Q23" s="19"/>
      <c r="R23" s="19">
        <v>6.33</v>
      </c>
      <c r="S23" s="19" t="s">
        <v>28</v>
      </c>
      <c r="T23" s="19"/>
      <c r="U23" s="3">
        <v>0.51</v>
      </c>
      <c r="V23" s="19" t="s">
        <v>28</v>
      </c>
      <c r="W23" s="3">
        <v>0.53</v>
      </c>
      <c r="X23" s="3">
        <v>0.63</v>
      </c>
      <c r="Y23" s="3"/>
      <c r="Z23" s="3"/>
      <c r="AA23" s="23">
        <v>33.4</v>
      </c>
      <c r="AB23" s="23"/>
      <c r="AC23" s="13">
        <v>34.15</v>
      </c>
      <c r="AD23" s="13">
        <v>32.79</v>
      </c>
      <c r="AF23" s="44">
        <v>5.15</v>
      </c>
      <c r="AG23" s="23"/>
      <c r="AH23" s="23">
        <v>5.59</v>
      </c>
      <c r="AI23" s="13">
        <v>4.96</v>
      </c>
      <c r="AK23" s="44">
        <v>4.32</v>
      </c>
      <c r="AL23" s="23"/>
      <c r="AM23" s="23">
        <v>4.36</v>
      </c>
      <c r="AN23" s="44">
        <v>4.25</v>
      </c>
      <c r="AO23" s="30"/>
      <c r="AP23" s="44">
        <v>9.63</v>
      </c>
      <c r="AQ23" s="23"/>
      <c r="AR23" s="13">
        <v>9.7</v>
      </c>
      <c r="AS23" s="44">
        <v>9.46</v>
      </c>
      <c r="AU23" s="23">
        <v>14.3</v>
      </c>
      <c r="AV23" s="44"/>
      <c r="AW23" s="30">
        <v>14.5</v>
      </c>
      <c r="AX23" s="23">
        <v>14.12</v>
      </c>
      <c r="AY23" s="30"/>
      <c r="AZ23" s="23">
        <f t="shared" si="0"/>
        <v>45.8</v>
      </c>
      <c r="BA23" s="23">
        <v>33.37</v>
      </c>
      <c r="BB23" s="44"/>
      <c r="BC23" s="23">
        <v>36.83</v>
      </c>
      <c r="BD23" s="23">
        <v>29.91</v>
      </c>
      <c r="BE23" s="23"/>
      <c r="BF23" s="23">
        <v>0</v>
      </c>
      <c r="BG23" s="44"/>
      <c r="BH23" s="23">
        <v>1.18</v>
      </c>
      <c r="BI23" s="23">
        <v>0</v>
      </c>
      <c r="BJ23" s="23"/>
      <c r="BK23" s="23">
        <v>3.3</v>
      </c>
      <c r="BL23" s="44"/>
      <c r="BM23" s="23">
        <v>4</v>
      </c>
      <c r="BN23" s="23">
        <v>3.77</v>
      </c>
      <c r="BO23" s="23"/>
      <c r="BP23" s="23">
        <v>2.22</v>
      </c>
      <c r="BQ23" s="44"/>
      <c r="BR23" s="23">
        <v>2.3</v>
      </c>
      <c r="BS23" s="23">
        <v>2.24</v>
      </c>
      <c r="BT23" s="23"/>
      <c r="BU23" s="23">
        <v>2.78</v>
      </c>
      <c r="BV23" s="44"/>
      <c r="BW23" s="23">
        <v>3.08</v>
      </c>
      <c r="BX23" s="23">
        <v>2.92</v>
      </c>
      <c r="BY23" s="23"/>
      <c r="BZ23" s="23">
        <v>0</v>
      </c>
      <c r="CA23" s="44"/>
      <c r="CB23" s="23">
        <v>0</v>
      </c>
      <c r="CC23" s="23">
        <v>0</v>
      </c>
      <c r="CD23" s="23"/>
      <c r="CE23" s="23">
        <v>4.13</v>
      </c>
      <c r="CF23" s="44"/>
      <c r="CG23" s="23">
        <v>1.61</v>
      </c>
      <c r="CH23" s="23">
        <v>4.24</v>
      </c>
      <c r="CI23" s="23"/>
      <c r="CJ23" s="23">
        <v>0</v>
      </c>
      <c r="CK23" s="44"/>
      <c r="CL23" s="23">
        <v>0</v>
      </c>
      <c r="CM23" s="23">
        <v>0</v>
      </c>
      <c r="CN23" s="23"/>
      <c r="CO23" s="23">
        <v>0</v>
      </c>
      <c r="CP23" s="44"/>
      <c r="CQ23" s="23">
        <v>0</v>
      </c>
      <c r="CR23" s="23">
        <v>0</v>
      </c>
      <c r="CS23" s="23"/>
    </row>
    <row r="24" spans="1:97" ht="12.75" hidden="1">
      <c r="A24" s="6">
        <v>6</v>
      </c>
      <c r="B24" s="7" t="s">
        <v>6</v>
      </c>
      <c r="C24" s="28">
        <v>0</v>
      </c>
      <c r="D24" s="27"/>
      <c r="E24" s="27"/>
      <c r="F24" s="28">
        <v>0</v>
      </c>
      <c r="G24" s="27"/>
      <c r="H24" s="27"/>
      <c r="I24" s="19"/>
      <c r="J24" s="19"/>
      <c r="K24" s="19"/>
      <c r="L24" s="2"/>
      <c r="M24" s="2"/>
      <c r="N24" s="2"/>
      <c r="O24" s="19"/>
      <c r="P24" s="19"/>
      <c r="Q24" s="19"/>
      <c r="R24" s="19"/>
      <c r="S24" s="19"/>
      <c r="T24" s="19"/>
      <c r="U24" s="3"/>
      <c r="V24" s="19"/>
      <c r="W24" s="3"/>
      <c r="X24" s="3"/>
      <c r="Y24" s="3"/>
      <c r="Z24" s="3"/>
      <c r="AA24" s="23"/>
      <c r="AB24" s="23"/>
      <c r="AC24" s="13"/>
      <c r="AD24" s="13"/>
      <c r="AF24" s="44"/>
      <c r="AG24" s="23"/>
      <c r="AH24" s="23"/>
      <c r="AK24" s="44"/>
      <c r="AL24" s="23"/>
      <c r="AM24" s="23"/>
      <c r="AN24" s="44"/>
      <c r="AO24" s="30"/>
      <c r="AP24" s="44"/>
      <c r="AQ24" s="23"/>
      <c r="AS24" s="44"/>
      <c r="AU24" s="23"/>
      <c r="AV24" s="44"/>
      <c r="AW24" s="30"/>
      <c r="AX24" s="23"/>
      <c r="AY24" s="30"/>
      <c r="AZ24" s="23">
        <f t="shared" si="0"/>
        <v>0</v>
      </c>
      <c r="BA24" s="23"/>
      <c r="BB24" s="44"/>
      <c r="BC24" s="23"/>
      <c r="BD24" s="23"/>
      <c r="BE24" s="23"/>
      <c r="BF24" s="23"/>
      <c r="BG24" s="44"/>
      <c r="BH24" s="23"/>
      <c r="BI24" s="23"/>
      <c r="BJ24" s="23"/>
      <c r="BK24" s="23"/>
      <c r="BL24" s="44"/>
      <c r="BM24" s="23"/>
      <c r="BN24" s="23"/>
      <c r="BO24" s="23"/>
      <c r="BP24" s="23"/>
      <c r="BQ24" s="44"/>
      <c r="BR24" s="23"/>
      <c r="BS24" s="23"/>
      <c r="BT24" s="23"/>
      <c r="BU24" s="23"/>
      <c r="BV24" s="44"/>
      <c r="BW24" s="23"/>
      <c r="BX24" s="23"/>
      <c r="BY24" s="23"/>
      <c r="BZ24" s="23"/>
      <c r="CA24" s="44"/>
      <c r="CB24" s="23"/>
      <c r="CC24" s="23"/>
      <c r="CD24" s="23"/>
      <c r="CE24" s="23"/>
      <c r="CF24" s="44"/>
      <c r="CG24" s="23"/>
      <c r="CH24" s="23"/>
      <c r="CI24" s="23"/>
      <c r="CJ24" s="23"/>
      <c r="CK24" s="44"/>
      <c r="CL24" s="23"/>
      <c r="CM24" s="23"/>
      <c r="CN24" s="23"/>
      <c r="CO24" s="23"/>
      <c r="CP24" s="44"/>
      <c r="CQ24" s="23"/>
      <c r="CR24" s="23"/>
      <c r="CS24" s="23"/>
    </row>
    <row r="25" spans="1:97" ht="12.75" hidden="1">
      <c r="A25" s="6">
        <v>9</v>
      </c>
      <c r="B25" s="7" t="s">
        <v>6</v>
      </c>
      <c r="C25" s="28">
        <v>0</v>
      </c>
      <c r="D25" s="27"/>
      <c r="E25" s="27"/>
      <c r="F25" s="28">
        <v>0</v>
      </c>
      <c r="G25" s="27"/>
      <c r="H25" s="27"/>
      <c r="I25" s="19"/>
      <c r="J25" s="19"/>
      <c r="K25" s="19"/>
      <c r="L25" s="2"/>
      <c r="M25" s="2"/>
      <c r="N25" s="2"/>
      <c r="O25" s="19"/>
      <c r="P25" s="19"/>
      <c r="Q25" s="19"/>
      <c r="R25" s="19"/>
      <c r="S25" s="19"/>
      <c r="T25" s="19"/>
      <c r="U25" s="3"/>
      <c r="V25" s="19"/>
      <c r="W25" s="3"/>
      <c r="X25" s="3"/>
      <c r="Y25" s="3"/>
      <c r="Z25" s="3"/>
      <c r="AA25" s="23"/>
      <c r="AB25" s="23"/>
      <c r="AC25" s="13"/>
      <c r="AD25" s="13"/>
      <c r="AF25" s="44"/>
      <c r="AG25" s="23"/>
      <c r="AH25" s="23"/>
      <c r="AK25" s="44"/>
      <c r="AL25" s="23"/>
      <c r="AM25" s="23"/>
      <c r="AN25" s="44"/>
      <c r="AO25" s="30"/>
      <c r="AP25" s="44"/>
      <c r="AQ25" s="23"/>
      <c r="AS25" s="44"/>
      <c r="AU25" s="23"/>
      <c r="AV25" s="44"/>
      <c r="AW25" s="30"/>
      <c r="AX25" s="23"/>
      <c r="AY25" s="30"/>
      <c r="AZ25" s="23">
        <f t="shared" si="0"/>
        <v>0</v>
      </c>
      <c r="BA25" s="23"/>
      <c r="BB25" s="44"/>
      <c r="BC25" s="23"/>
      <c r="BD25" s="23"/>
      <c r="BE25" s="23"/>
      <c r="BF25" s="23"/>
      <c r="BG25" s="44"/>
      <c r="BH25" s="23"/>
      <c r="BI25" s="23"/>
      <c r="BJ25" s="23"/>
      <c r="BK25" s="23"/>
      <c r="BL25" s="44"/>
      <c r="BM25" s="23"/>
      <c r="BN25" s="23"/>
      <c r="BO25" s="23"/>
      <c r="BP25" s="23"/>
      <c r="BQ25" s="44"/>
      <c r="BR25" s="23"/>
      <c r="BS25" s="23"/>
      <c r="BT25" s="23"/>
      <c r="BU25" s="23"/>
      <c r="BV25" s="44"/>
      <c r="BW25" s="23"/>
      <c r="BX25" s="23"/>
      <c r="BY25" s="23"/>
      <c r="BZ25" s="23"/>
      <c r="CA25" s="44"/>
      <c r="CB25" s="23"/>
      <c r="CC25" s="23"/>
      <c r="CD25" s="23"/>
      <c r="CE25" s="23"/>
      <c r="CF25" s="44"/>
      <c r="CG25" s="23"/>
      <c r="CH25" s="23"/>
      <c r="CI25" s="23"/>
      <c r="CJ25" s="23"/>
      <c r="CK25" s="44"/>
      <c r="CL25" s="23"/>
      <c r="CM25" s="23"/>
      <c r="CN25" s="23"/>
      <c r="CO25" s="23"/>
      <c r="CP25" s="44"/>
      <c r="CQ25" s="23"/>
      <c r="CR25" s="23"/>
      <c r="CS25" s="23"/>
    </row>
    <row r="26" spans="1:97" ht="12.75">
      <c r="A26" s="6">
        <v>10</v>
      </c>
      <c r="B26" s="7" t="s">
        <v>6</v>
      </c>
      <c r="C26" s="28">
        <v>0.31</v>
      </c>
      <c r="D26" s="27"/>
      <c r="E26" s="27"/>
      <c r="F26" s="28">
        <v>0.34</v>
      </c>
      <c r="G26" s="27"/>
      <c r="H26" s="27"/>
      <c r="I26" s="19">
        <v>8.44</v>
      </c>
      <c r="J26" s="19"/>
      <c r="K26" s="19"/>
      <c r="L26" s="2">
        <v>0.42</v>
      </c>
      <c r="M26" s="2"/>
      <c r="N26" s="2"/>
      <c r="O26" s="19">
        <v>23.41</v>
      </c>
      <c r="P26" s="19"/>
      <c r="Q26" s="19"/>
      <c r="R26" s="19">
        <v>8.38</v>
      </c>
      <c r="S26" s="19"/>
      <c r="T26" s="19"/>
      <c r="U26" s="3">
        <v>0.67</v>
      </c>
      <c r="V26" s="19"/>
      <c r="W26" s="3"/>
      <c r="X26" s="40"/>
      <c r="Y26" s="41"/>
      <c r="Z26" s="40"/>
      <c r="AA26" s="23">
        <v>42.61</v>
      </c>
      <c r="AB26" s="23"/>
      <c r="AC26" s="13"/>
      <c r="AD26" s="13"/>
      <c r="AF26" s="44">
        <v>7.27</v>
      </c>
      <c r="AG26" s="23"/>
      <c r="AH26" s="24"/>
      <c r="AK26" s="44">
        <v>6.09</v>
      </c>
      <c r="AL26" s="23"/>
      <c r="AM26" s="23"/>
      <c r="AN26" s="44"/>
      <c r="AO26" s="30"/>
      <c r="AP26" s="44">
        <v>12.14</v>
      </c>
      <c r="AQ26" s="23"/>
      <c r="AS26" s="44"/>
      <c r="AU26" s="23">
        <v>17.11</v>
      </c>
      <c r="AV26" s="44"/>
      <c r="AW26" s="30"/>
      <c r="AX26" s="25"/>
      <c r="AY26" s="25"/>
      <c r="AZ26" s="23">
        <f t="shared" si="0"/>
        <v>52.49</v>
      </c>
      <c r="BA26" s="23">
        <v>39.99</v>
      </c>
      <c r="BB26" s="44"/>
      <c r="BC26" s="23"/>
      <c r="BD26" s="23"/>
      <c r="BE26" s="23"/>
      <c r="BF26" s="23">
        <v>0</v>
      </c>
      <c r="BG26" s="44"/>
      <c r="BH26" s="23"/>
      <c r="BI26" s="23"/>
      <c r="BJ26" s="23"/>
      <c r="BK26" s="23">
        <v>5</v>
      </c>
      <c r="BL26" s="44"/>
      <c r="BM26" s="23"/>
      <c r="BN26" s="23"/>
      <c r="BO26" s="23"/>
      <c r="BP26" s="23">
        <v>2.44</v>
      </c>
      <c r="BQ26" s="44"/>
      <c r="BR26" s="23"/>
      <c r="BS26" s="23"/>
      <c r="BT26" s="23"/>
      <c r="BU26" s="23">
        <v>3.6</v>
      </c>
      <c r="BV26" s="44"/>
      <c r="BW26" s="23"/>
      <c r="BX26" s="23"/>
      <c r="BY26" s="23"/>
      <c r="BZ26" s="23">
        <v>0</v>
      </c>
      <c r="CA26" s="44"/>
      <c r="CB26" s="23"/>
      <c r="CC26" s="23"/>
      <c r="CD26" s="23"/>
      <c r="CE26" s="23">
        <v>1.46</v>
      </c>
      <c r="CF26" s="44"/>
      <c r="CG26" s="23"/>
      <c r="CH26" s="23"/>
      <c r="CI26" s="23"/>
      <c r="CJ26" s="23">
        <v>0</v>
      </c>
      <c r="CK26" s="44"/>
      <c r="CL26" s="23"/>
      <c r="CM26" s="23"/>
      <c r="CN26" s="23"/>
      <c r="CO26" s="23">
        <v>0</v>
      </c>
      <c r="CP26" s="44"/>
      <c r="CQ26" s="23"/>
      <c r="CR26" s="23"/>
      <c r="CS26" s="23"/>
    </row>
    <row r="27" spans="1:97" ht="12.75" hidden="1">
      <c r="A27" s="6">
        <v>12</v>
      </c>
      <c r="B27" s="7" t="s">
        <v>6</v>
      </c>
      <c r="C27" s="28">
        <v>0</v>
      </c>
      <c r="D27" s="27"/>
      <c r="E27" s="27"/>
      <c r="F27" s="28">
        <v>0</v>
      </c>
      <c r="G27" s="27"/>
      <c r="H27" s="27"/>
      <c r="I27" s="19"/>
      <c r="J27" s="19"/>
      <c r="K27" s="19"/>
      <c r="L27" s="2"/>
      <c r="M27" s="2"/>
      <c r="N27" s="2"/>
      <c r="O27" s="19"/>
      <c r="P27" s="19"/>
      <c r="Q27" s="19"/>
      <c r="R27" s="19"/>
      <c r="S27" s="19"/>
      <c r="T27" s="19"/>
      <c r="U27" s="3"/>
      <c r="V27" s="19"/>
      <c r="W27" s="3"/>
      <c r="X27" s="40"/>
      <c r="Y27" s="41"/>
      <c r="Z27" s="40"/>
      <c r="AA27" s="23"/>
      <c r="AB27" s="23"/>
      <c r="AC27" s="13"/>
      <c r="AD27" s="13"/>
      <c r="AF27" s="44"/>
      <c r="AG27" s="23"/>
      <c r="AH27" s="24"/>
      <c r="AK27" s="44"/>
      <c r="AL27" s="23"/>
      <c r="AM27" s="23"/>
      <c r="AN27" s="44"/>
      <c r="AO27" s="30"/>
      <c r="AP27" s="44"/>
      <c r="AQ27" s="23"/>
      <c r="AS27" s="44"/>
      <c r="AU27" s="23"/>
      <c r="AV27" s="44"/>
      <c r="AW27" s="30"/>
      <c r="AX27" s="25"/>
      <c r="AY27" s="25"/>
      <c r="AZ27" s="23">
        <f t="shared" si="0"/>
        <v>0</v>
      </c>
      <c r="BA27" s="23"/>
      <c r="BB27" s="44"/>
      <c r="BC27" s="23"/>
      <c r="BD27" s="23"/>
      <c r="BE27" s="23"/>
      <c r="BF27" s="23"/>
      <c r="BG27" s="44"/>
      <c r="BH27" s="23"/>
      <c r="BI27" s="23"/>
      <c r="BJ27" s="23"/>
      <c r="BK27" s="23"/>
      <c r="BL27" s="44"/>
      <c r="BM27" s="23"/>
      <c r="BN27" s="23"/>
      <c r="BO27" s="23"/>
      <c r="BP27" s="23"/>
      <c r="BQ27" s="44"/>
      <c r="BR27" s="23"/>
      <c r="BS27" s="23"/>
      <c r="BT27" s="23"/>
      <c r="BU27" s="23"/>
      <c r="BV27" s="44"/>
      <c r="BW27" s="23"/>
      <c r="BX27" s="23"/>
      <c r="BY27" s="23"/>
      <c r="BZ27" s="23"/>
      <c r="CA27" s="44"/>
      <c r="CB27" s="23"/>
      <c r="CC27" s="23"/>
      <c r="CD27" s="23"/>
      <c r="CE27" s="23"/>
      <c r="CF27" s="44"/>
      <c r="CG27" s="23"/>
      <c r="CH27" s="23"/>
      <c r="CI27" s="23"/>
      <c r="CJ27" s="23"/>
      <c r="CK27" s="44"/>
      <c r="CL27" s="23"/>
      <c r="CM27" s="23"/>
      <c r="CN27" s="23"/>
      <c r="CO27" s="23"/>
      <c r="CP27" s="44"/>
      <c r="CQ27" s="23"/>
      <c r="CR27" s="23"/>
      <c r="CS27" s="23"/>
    </row>
    <row r="28" spans="1:97" ht="12.75" hidden="1">
      <c r="A28" s="6">
        <v>14</v>
      </c>
      <c r="B28" s="7" t="s">
        <v>6</v>
      </c>
      <c r="C28" s="28">
        <v>0</v>
      </c>
      <c r="D28" s="27"/>
      <c r="E28" s="27"/>
      <c r="F28" s="28">
        <v>0</v>
      </c>
      <c r="G28" s="27"/>
      <c r="H28" s="27"/>
      <c r="I28" s="19"/>
      <c r="J28" s="19"/>
      <c r="K28" s="19"/>
      <c r="L28" s="2"/>
      <c r="M28" s="2"/>
      <c r="N28" s="2"/>
      <c r="O28" s="19"/>
      <c r="P28" s="19"/>
      <c r="Q28" s="19"/>
      <c r="R28" s="19"/>
      <c r="S28" s="19"/>
      <c r="T28" s="19"/>
      <c r="U28" s="3"/>
      <c r="V28" s="19"/>
      <c r="W28" s="3"/>
      <c r="X28" s="40"/>
      <c r="Y28" s="41"/>
      <c r="Z28" s="40"/>
      <c r="AA28" s="23"/>
      <c r="AB28" s="23"/>
      <c r="AC28" s="13"/>
      <c r="AD28" s="13"/>
      <c r="AF28" s="44"/>
      <c r="AG28" s="23"/>
      <c r="AH28" s="24"/>
      <c r="AK28" s="44"/>
      <c r="AL28" s="23"/>
      <c r="AM28" s="23"/>
      <c r="AN28" s="44"/>
      <c r="AO28" s="30"/>
      <c r="AP28" s="44"/>
      <c r="AQ28" s="23"/>
      <c r="AS28" s="44"/>
      <c r="AU28" s="23"/>
      <c r="AV28" s="44"/>
      <c r="AW28" s="30"/>
      <c r="AX28" s="25"/>
      <c r="AY28" s="25"/>
      <c r="AZ28" s="23">
        <f t="shared" si="0"/>
        <v>0</v>
      </c>
      <c r="BA28" s="23"/>
      <c r="BB28" s="44"/>
      <c r="BC28" s="23"/>
      <c r="BD28" s="23"/>
      <c r="BE28" s="23"/>
      <c r="BF28" s="23"/>
      <c r="BG28" s="44"/>
      <c r="BH28" s="23"/>
      <c r="BI28" s="23"/>
      <c r="BJ28" s="23"/>
      <c r="BK28" s="23"/>
      <c r="BL28" s="44"/>
      <c r="BM28" s="23"/>
      <c r="BN28" s="23"/>
      <c r="BO28" s="23"/>
      <c r="BP28" s="23"/>
      <c r="BQ28" s="44"/>
      <c r="BR28" s="23"/>
      <c r="BS28" s="23"/>
      <c r="BT28" s="23"/>
      <c r="BU28" s="23"/>
      <c r="BV28" s="44"/>
      <c r="BW28" s="23"/>
      <c r="BX28" s="23"/>
      <c r="BY28" s="23"/>
      <c r="BZ28" s="23"/>
      <c r="CA28" s="44"/>
      <c r="CB28" s="23"/>
      <c r="CC28" s="23"/>
      <c r="CD28" s="23"/>
      <c r="CE28" s="23"/>
      <c r="CF28" s="44"/>
      <c r="CG28" s="23"/>
      <c r="CH28" s="23"/>
      <c r="CI28" s="23"/>
      <c r="CJ28" s="23"/>
      <c r="CK28" s="44"/>
      <c r="CL28" s="23"/>
      <c r="CM28" s="23"/>
      <c r="CN28" s="23"/>
      <c r="CO28" s="23"/>
      <c r="CP28" s="44"/>
      <c r="CQ28" s="23"/>
      <c r="CR28" s="23"/>
      <c r="CS28" s="23"/>
    </row>
    <row r="29" spans="1:97" ht="12.75">
      <c r="A29" s="6">
        <v>15</v>
      </c>
      <c r="B29" s="7" t="s">
        <v>6</v>
      </c>
      <c r="C29" s="28">
        <v>0.15</v>
      </c>
      <c r="D29" s="27"/>
      <c r="E29" s="27"/>
      <c r="F29" s="28">
        <v>0.25</v>
      </c>
      <c r="G29" s="27"/>
      <c r="H29" s="27"/>
      <c r="I29" s="19">
        <v>8.28</v>
      </c>
      <c r="J29" s="19"/>
      <c r="K29" s="19"/>
      <c r="L29" s="2">
        <v>0.44</v>
      </c>
      <c r="M29" s="2"/>
      <c r="N29" s="2"/>
      <c r="O29" s="19">
        <v>23.02</v>
      </c>
      <c r="P29" s="19"/>
      <c r="Q29" s="19"/>
      <c r="R29" s="19">
        <v>7.28</v>
      </c>
      <c r="S29" s="19"/>
      <c r="T29" s="19"/>
      <c r="U29" s="46">
        <v>0.69</v>
      </c>
      <c r="V29" s="19"/>
      <c r="W29" s="46">
        <v>0.67</v>
      </c>
      <c r="X29" s="3">
        <v>0.6</v>
      </c>
      <c r="Y29" s="3"/>
      <c r="Z29" s="3"/>
      <c r="AA29" s="23">
        <v>51.87</v>
      </c>
      <c r="AB29" s="23"/>
      <c r="AC29" s="13">
        <v>50.95</v>
      </c>
      <c r="AD29" s="13">
        <v>51.84</v>
      </c>
      <c r="AF29" s="44">
        <v>10.48</v>
      </c>
      <c r="AG29" s="23"/>
      <c r="AH29" s="23">
        <v>9.93</v>
      </c>
      <c r="AI29" s="13">
        <v>9.49</v>
      </c>
      <c r="AK29" s="44">
        <v>7.62</v>
      </c>
      <c r="AL29" s="23"/>
      <c r="AM29" s="23">
        <v>7.42</v>
      </c>
      <c r="AN29" s="44">
        <v>7.45</v>
      </c>
      <c r="AO29" s="30"/>
      <c r="AP29" s="44">
        <v>14.28</v>
      </c>
      <c r="AQ29" s="23"/>
      <c r="AR29" s="13">
        <v>13.96</v>
      </c>
      <c r="AS29" s="44">
        <v>14.52</v>
      </c>
      <c r="AU29" s="23">
        <v>19.49</v>
      </c>
      <c r="AV29" s="44"/>
      <c r="AW29" s="30">
        <v>19.08</v>
      </c>
      <c r="AX29" s="23">
        <v>20.38</v>
      </c>
      <c r="AY29" s="30"/>
      <c r="AZ29" s="23">
        <f t="shared" si="0"/>
        <v>62.79</v>
      </c>
      <c r="BA29" s="23">
        <v>53.47</v>
      </c>
      <c r="BB29" s="44"/>
      <c r="BC29" s="23">
        <v>53.02</v>
      </c>
      <c r="BD29" s="23">
        <v>50.51</v>
      </c>
      <c r="BE29" s="23"/>
      <c r="BF29" s="23">
        <v>0.67</v>
      </c>
      <c r="BG29" s="44"/>
      <c r="BH29" s="23">
        <v>0</v>
      </c>
      <c r="BI29" s="23">
        <v>0</v>
      </c>
      <c r="BJ29" s="23"/>
      <c r="BK29" s="23">
        <v>4.82</v>
      </c>
      <c r="BL29" s="44"/>
      <c r="BM29" s="23">
        <v>4.62</v>
      </c>
      <c r="BN29" s="23">
        <v>5.23</v>
      </c>
      <c r="BO29" s="23"/>
      <c r="BP29" s="23">
        <v>0.72</v>
      </c>
      <c r="BQ29" s="44"/>
      <c r="BR29" s="23">
        <v>0.67</v>
      </c>
      <c r="BS29" s="23">
        <v>0.75</v>
      </c>
      <c r="BT29" s="23"/>
      <c r="BU29" s="23">
        <v>2.62</v>
      </c>
      <c r="BV29" s="44"/>
      <c r="BW29" s="23">
        <v>2.59</v>
      </c>
      <c r="BX29" s="23">
        <v>2.63</v>
      </c>
      <c r="BY29" s="23"/>
      <c r="BZ29" s="23">
        <v>0</v>
      </c>
      <c r="CA29" s="44"/>
      <c r="CB29" s="23">
        <v>0</v>
      </c>
      <c r="CC29" s="23">
        <v>0</v>
      </c>
      <c r="CD29" s="23"/>
      <c r="CE29" s="23">
        <v>0.49</v>
      </c>
      <c r="CF29" s="44"/>
      <c r="CG29" s="23">
        <v>0.58</v>
      </c>
      <c r="CH29" s="23">
        <v>0.58</v>
      </c>
      <c r="CI29" s="23"/>
      <c r="CJ29" s="23">
        <v>0</v>
      </c>
      <c r="CK29" s="44"/>
      <c r="CL29" s="23">
        <v>0</v>
      </c>
      <c r="CM29" s="23">
        <v>0</v>
      </c>
      <c r="CN29" s="23"/>
      <c r="CO29" s="23">
        <v>0</v>
      </c>
      <c r="CP29" s="44"/>
      <c r="CQ29" s="23">
        <v>0</v>
      </c>
      <c r="CR29" s="23">
        <v>0</v>
      </c>
      <c r="CS29" s="23"/>
    </row>
    <row r="30" spans="1:96" ht="12.75">
      <c r="A30" s="6">
        <v>20</v>
      </c>
      <c r="B30" s="7" t="s">
        <v>6</v>
      </c>
      <c r="C30" s="28">
        <v>0.02</v>
      </c>
      <c r="D30" s="27"/>
      <c r="E30" s="27"/>
      <c r="F30" s="28">
        <v>0.14</v>
      </c>
      <c r="G30" s="27"/>
      <c r="H30" s="27"/>
      <c r="I30" s="19">
        <v>8.74</v>
      </c>
      <c r="J30" s="19"/>
      <c r="K30" s="19"/>
      <c r="L30" s="2">
        <v>0.52</v>
      </c>
      <c r="M30" s="2"/>
      <c r="N30" s="2"/>
      <c r="O30" s="19">
        <v>21.69</v>
      </c>
      <c r="P30" s="19"/>
      <c r="Q30" s="19"/>
      <c r="R30" s="19">
        <v>6.52</v>
      </c>
      <c r="S30" s="19"/>
      <c r="T30" s="19"/>
      <c r="U30" s="3">
        <v>0.69</v>
      </c>
      <c r="V30" s="19"/>
      <c r="W30" s="3"/>
      <c r="X30" s="40"/>
      <c r="Y30" s="40"/>
      <c r="Z30" s="40"/>
      <c r="AA30" s="23">
        <v>54.15</v>
      </c>
      <c r="AB30" s="24"/>
      <c r="AC30" s="13"/>
      <c r="AF30" s="44">
        <v>11.08</v>
      </c>
      <c r="AG30" s="24"/>
      <c r="AH30" s="30"/>
      <c r="AK30" s="44">
        <v>8.13</v>
      </c>
      <c r="AL30" s="24"/>
      <c r="AM30" s="23"/>
      <c r="AN30" s="44"/>
      <c r="AO30" s="30"/>
      <c r="AP30" s="44">
        <v>14.9</v>
      </c>
      <c r="AQ30" s="24"/>
      <c r="AS30" s="44"/>
      <c r="AU30" s="23">
        <v>20.04</v>
      </c>
      <c r="AV30" s="44"/>
      <c r="AW30" s="30"/>
      <c r="AX30" s="30"/>
      <c r="AY30" s="30"/>
      <c r="AZ30" s="23">
        <f t="shared" si="0"/>
        <v>66.28999999999999</v>
      </c>
      <c r="BA30" s="23">
        <v>55.57</v>
      </c>
      <c r="BB30" s="44"/>
      <c r="BC30"/>
      <c r="BD30" s="23"/>
      <c r="BE30"/>
      <c r="BF30" s="23">
        <v>0.98</v>
      </c>
      <c r="BG30" s="44"/>
      <c r="BH30"/>
      <c r="BI30" s="23"/>
      <c r="BK30" s="23">
        <v>5.25</v>
      </c>
      <c r="BL30" s="44"/>
      <c r="BN30" s="23"/>
      <c r="BP30" s="23">
        <v>0.78</v>
      </c>
      <c r="BQ30" s="44"/>
      <c r="BS30" s="23"/>
      <c r="BU30" s="23">
        <v>2.74</v>
      </c>
      <c r="BV30" s="44"/>
      <c r="BX30" s="23"/>
      <c r="BZ30" s="23">
        <v>0</v>
      </c>
      <c r="CA30" s="44"/>
      <c r="CC30" s="23"/>
      <c r="CE30" s="23">
        <v>0.97</v>
      </c>
      <c r="CF30" s="44"/>
      <c r="CH30" s="23"/>
      <c r="CJ30" s="23">
        <v>0</v>
      </c>
      <c r="CK30" s="44"/>
      <c r="CM30" s="23"/>
      <c r="CO30" s="23">
        <v>0</v>
      </c>
      <c r="CP30" s="44"/>
      <c r="CR30" s="23"/>
    </row>
    <row r="31" spans="1:94" ht="12.75" hidden="1">
      <c r="A31" s="6">
        <v>24</v>
      </c>
      <c r="B31" s="7" t="s">
        <v>6</v>
      </c>
      <c r="C31" s="28">
        <v>0</v>
      </c>
      <c r="D31" s="27"/>
      <c r="E31" s="27"/>
      <c r="F31" s="28">
        <v>0</v>
      </c>
      <c r="G31" s="27"/>
      <c r="H31" s="27"/>
      <c r="I31" s="19"/>
      <c r="J31" s="19"/>
      <c r="K31" s="19"/>
      <c r="L31" s="2"/>
      <c r="M31" s="2"/>
      <c r="N31" s="2"/>
      <c r="O31" s="19"/>
      <c r="P31" s="19"/>
      <c r="Q31" s="19"/>
      <c r="R31" s="19"/>
      <c r="S31" s="19"/>
      <c r="T31" s="19"/>
      <c r="U31" s="3"/>
      <c r="V31" s="19"/>
      <c r="W31" s="3"/>
      <c r="X31" s="39"/>
      <c r="Y31" s="40"/>
      <c r="Z31" s="40"/>
      <c r="AA31" s="23"/>
      <c r="AB31" s="24"/>
      <c r="AC31" s="13"/>
      <c r="AF31" s="44"/>
      <c r="AG31" s="24"/>
      <c r="AH31" s="30"/>
      <c r="AK31" s="44"/>
      <c r="AL31" s="24"/>
      <c r="AM31" s="23"/>
      <c r="AN31" s="44"/>
      <c r="AO31" s="44"/>
      <c r="AP31" s="44"/>
      <c r="AQ31" s="24"/>
      <c r="AS31" s="44"/>
      <c r="AU31" s="23"/>
      <c r="AV31" s="44"/>
      <c r="AW31" s="44"/>
      <c r="AX31" s="30"/>
      <c r="AY31" s="30"/>
      <c r="AZ31" s="23">
        <f t="shared" si="0"/>
        <v>0</v>
      </c>
      <c r="BA31" s="23"/>
      <c r="BB31" s="44"/>
      <c r="BC31"/>
      <c r="BD31"/>
      <c r="BE31"/>
      <c r="BF31" s="23"/>
      <c r="BG31" s="44"/>
      <c r="BH31"/>
      <c r="BI31"/>
      <c r="BK31" s="23"/>
      <c r="BL31" s="44"/>
      <c r="BP31" s="23"/>
      <c r="BQ31" s="44"/>
      <c r="BU31" s="23"/>
      <c r="BV31" s="44"/>
      <c r="BZ31" s="23"/>
      <c r="CA31" s="44"/>
      <c r="CE31" s="23"/>
      <c r="CF31" s="44"/>
      <c r="CJ31" s="23"/>
      <c r="CK31" s="44"/>
      <c r="CO31" s="23"/>
      <c r="CP31" s="44"/>
    </row>
    <row r="32" spans="1:94" ht="12.75">
      <c r="A32" s="6">
        <v>25</v>
      </c>
      <c r="B32" s="7" t="s">
        <v>6</v>
      </c>
      <c r="C32" s="28">
        <v>0.02</v>
      </c>
      <c r="D32" s="27"/>
      <c r="E32" s="27"/>
      <c r="F32" s="28">
        <v>0.09</v>
      </c>
      <c r="G32" s="27"/>
      <c r="H32" s="27"/>
      <c r="I32" s="19">
        <v>8.5</v>
      </c>
      <c r="J32" s="19"/>
      <c r="K32" s="19"/>
      <c r="L32" s="2">
        <v>0.57</v>
      </c>
      <c r="M32" s="2"/>
      <c r="N32" s="2"/>
      <c r="O32" s="19">
        <v>21.21</v>
      </c>
      <c r="P32" s="19"/>
      <c r="Q32" s="19"/>
      <c r="R32" s="19">
        <v>6.5</v>
      </c>
      <c r="S32" s="19"/>
      <c r="T32" s="19"/>
      <c r="U32" s="3">
        <v>0.66</v>
      </c>
      <c r="V32" s="19"/>
      <c r="W32" s="3"/>
      <c r="X32" s="3"/>
      <c r="Y32" s="3"/>
      <c r="Z32" s="3"/>
      <c r="AA32" s="23">
        <v>58.56</v>
      </c>
      <c r="AB32" s="23"/>
      <c r="AC32" s="13"/>
      <c r="AF32" s="44">
        <v>11.85</v>
      </c>
      <c r="AG32" s="23"/>
      <c r="AH32" s="23"/>
      <c r="AK32" s="44">
        <v>9.03</v>
      </c>
      <c r="AL32" s="23"/>
      <c r="AM32" s="23"/>
      <c r="AN32" s="44"/>
      <c r="AO32" s="44"/>
      <c r="AP32" s="44">
        <v>16.32</v>
      </c>
      <c r="AQ32" s="23"/>
      <c r="AS32" s="44"/>
      <c r="AU32" s="23">
        <v>21.36</v>
      </c>
      <c r="AV32" s="44"/>
      <c r="AW32" s="44"/>
      <c r="AX32" s="23"/>
      <c r="AY32" s="30"/>
      <c r="AZ32" s="23">
        <f t="shared" si="0"/>
        <v>72.83999999999999</v>
      </c>
      <c r="BA32" s="23">
        <v>62.87</v>
      </c>
      <c r="BB32" s="44"/>
      <c r="BC32"/>
      <c r="BD32"/>
      <c r="BE32"/>
      <c r="BF32" s="23">
        <v>0</v>
      </c>
      <c r="BG32" s="44"/>
      <c r="BH32"/>
      <c r="BI32"/>
      <c r="BK32" s="23">
        <v>5.35</v>
      </c>
      <c r="BL32" s="44"/>
      <c r="BP32" s="23">
        <v>0.77</v>
      </c>
      <c r="BQ32" s="44"/>
      <c r="BU32" s="23">
        <v>2.88</v>
      </c>
      <c r="BV32" s="44"/>
      <c r="BZ32" s="23">
        <v>0</v>
      </c>
      <c r="CA32" s="44"/>
      <c r="CE32" s="23">
        <v>0.97</v>
      </c>
      <c r="CF32" s="44"/>
      <c r="CJ32" s="23">
        <v>0</v>
      </c>
      <c r="CK32" s="44"/>
      <c r="CO32" s="23">
        <v>0</v>
      </c>
      <c r="CP32" s="44"/>
    </row>
    <row r="33" spans="1:94" ht="12.75" hidden="1">
      <c r="A33" s="6">
        <v>28</v>
      </c>
      <c r="B33" s="7" t="s">
        <v>6</v>
      </c>
      <c r="C33" s="28">
        <v>0</v>
      </c>
      <c r="D33" s="27"/>
      <c r="E33" s="27"/>
      <c r="F33" s="28">
        <v>0</v>
      </c>
      <c r="G33" s="27"/>
      <c r="H33" s="27"/>
      <c r="I33" s="19"/>
      <c r="J33" s="19"/>
      <c r="K33" s="19"/>
      <c r="L33" s="2"/>
      <c r="M33" s="2"/>
      <c r="N33" s="2"/>
      <c r="O33" s="19"/>
      <c r="P33" s="19"/>
      <c r="Q33" s="19"/>
      <c r="R33" s="19"/>
      <c r="S33" s="19"/>
      <c r="T33" s="19"/>
      <c r="U33" s="3"/>
      <c r="V33" s="19"/>
      <c r="W33" s="3"/>
      <c r="X33" s="3"/>
      <c r="Y33" s="3"/>
      <c r="Z33" s="3"/>
      <c r="AA33" s="23"/>
      <c r="AB33" s="23"/>
      <c r="AC33" s="13"/>
      <c r="AF33" s="44"/>
      <c r="AG33" s="23"/>
      <c r="AH33" s="23"/>
      <c r="AK33" s="44"/>
      <c r="AL33" s="23"/>
      <c r="AM33" s="23"/>
      <c r="AN33" s="44"/>
      <c r="AO33" s="44"/>
      <c r="AP33" s="44"/>
      <c r="AQ33" s="23"/>
      <c r="AS33" s="44"/>
      <c r="AU33" s="23"/>
      <c r="AV33" s="44"/>
      <c r="AW33" s="44"/>
      <c r="AX33" s="23"/>
      <c r="AY33" s="30"/>
      <c r="AZ33" s="23">
        <f t="shared" si="0"/>
        <v>0</v>
      </c>
      <c r="BA33" s="23"/>
      <c r="BB33" s="44"/>
      <c r="BC33"/>
      <c r="BD33"/>
      <c r="BE33"/>
      <c r="BF33" s="23"/>
      <c r="BG33" s="44"/>
      <c r="BH33"/>
      <c r="BI33"/>
      <c r="BK33" s="23"/>
      <c r="BL33" s="44"/>
      <c r="BP33" s="23"/>
      <c r="BQ33" s="44"/>
      <c r="BU33" s="23"/>
      <c r="BV33" s="44"/>
      <c r="BZ33" s="23"/>
      <c r="CA33" s="44"/>
      <c r="CE33" s="23"/>
      <c r="CF33" s="44"/>
      <c r="CJ33" s="23"/>
      <c r="CK33" s="44"/>
      <c r="CO33" s="23"/>
      <c r="CP33" s="44"/>
    </row>
    <row r="34" spans="1:94" ht="26.25">
      <c r="A34" s="6">
        <v>30</v>
      </c>
      <c r="B34" s="7" t="s">
        <v>6</v>
      </c>
      <c r="C34" s="28">
        <v>0.02</v>
      </c>
      <c r="D34" s="27" t="s">
        <v>121</v>
      </c>
      <c r="E34" s="27"/>
      <c r="F34" s="28">
        <v>0.05</v>
      </c>
      <c r="G34" s="27" t="s">
        <v>123</v>
      </c>
      <c r="H34" s="27"/>
      <c r="I34" s="19">
        <v>8.49</v>
      </c>
      <c r="J34" s="19" t="s">
        <v>125</v>
      </c>
      <c r="K34" s="19"/>
      <c r="L34" s="2">
        <v>0.63</v>
      </c>
      <c r="M34" s="2" t="s">
        <v>127</v>
      </c>
      <c r="N34" s="2"/>
      <c r="O34" s="19">
        <v>22.62</v>
      </c>
      <c r="P34" s="19" t="s">
        <v>129</v>
      </c>
      <c r="Q34" s="19"/>
      <c r="R34" s="19">
        <v>6.5</v>
      </c>
      <c r="S34" s="19" t="s">
        <v>131</v>
      </c>
      <c r="T34" s="19"/>
      <c r="U34" s="3">
        <v>0.58</v>
      </c>
      <c r="V34" s="19" t="s">
        <v>163</v>
      </c>
      <c r="W34" s="3"/>
      <c r="X34" s="39"/>
      <c r="Y34" s="3"/>
      <c r="Z34" s="3"/>
      <c r="AA34" s="23">
        <v>59.28</v>
      </c>
      <c r="AB34" s="30" t="s">
        <v>144</v>
      </c>
      <c r="AC34" s="13"/>
      <c r="AE34" s="36"/>
      <c r="AF34" s="44">
        <v>11.75</v>
      </c>
      <c r="AG34" s="30" t="s">
        <v>146</v>
      </c>
      <c r="AH34" s="30"/>
      <c r="AK34" s="44">
        <v>9.36</v>
      </c>
      <c r="AL34" s="30" t="s">
        <v>165</v>
      </c>
      <c r="AM34" s="23"/>
      <c r="AN34" s="44"/>
      <c r="AO34" s="44"/>
      <c r="AP34" s="44">
        <v>16.79</v>
      </c>
      <c r="AQ34" s="30" t="s">
        <v>167</v>
      </c>
      <c r="AS34" s="44"/>
      <c r="AU34" s="23">
        <v>21.38</v>
      </c>
      <c r="AV34" s="44" t="s">
        <v>169</v>
      </c>
      <c r="AW34" s="44"/>
      <c r="AX34" s="23"/>
      <c r="AY34" s="30"/>
      <c r="AZ34" s="23">
        <f t="shared" si="0"/>
        <v>68.32999999999998</v>
      </c>
      <c r="BA34" s="23">
        <v>57.79</v>
      </c>
      <c r="BB34" s="44" t="s">
        <v>174</v>
      </c>
      <c r="BC34"/>
      <c r="BD34"/>
      <c r="BE34"/>
      <c r="BF34" s="23">
        <v>0</v>
      </c>
      <c r="BG34" s="44" t="s">
        <v>172</v>
      </c>
      <c r="BH34"/>
      <c r="BI34"/>
      <c r="BK34" s="23">
        <v>5.87</v>
      </c>
      <c r="BL34" s="44" t="s">
        <v>176</v>
      </c>
      <c r="BP34" s="23">
        <v>0.71</v>
      </c>
      <c r="BQ34" s="44" t="s">
        <v>172</v>
      </c>
      <c r="BU34" s="23">
        <v>2.94</v>
      </c>
      <c r="BV34" s="44" t="s">
        <v>179</v>
      </c>
      <c r="BZ34" s="23">
        <v>0</v>
      </c>
      <c r="CA34" s="44" t="s">
        <v>104</v>
      </c>
      <c r="CE34" s="23">
        <v>1.02</v>
      </c>
      <c r="CF34" s="44" t="s">
        <v>171</v>
      </c>
      <c r="CJ34" s="23">
        <v>0</v>
      </c>
      <c r="CK34" s="44" t="s">
        <v>104</v>
      </c>
      <c r="CO34" s="23">
        <v>0</v>
      </c>
      <c r="CP34" s="44" t="s">
        <v>104</v>
      </c>
    </row>
    <row r="35" spans="1:93" ht="12.75">
      <c r="A35" s="6">
        <v>35</v>
      </c>
      <c r="B35" s="7" t="s">
        <v>6</v>
      </c>
      <c r="C35" s="28">
        <v>0.03</v>
      </c>
      <c r="D35" s="27"/>
      <c r="E35" s="27"/>
      <c r="F35" s="28">
        <v>0.04</v>
      </c>
      <c r="G35" s="27"/>
      <c r="H35" s="27"/>
      <c r="I35" s="19">
        <v>8.47</v>
      </c>
      <c r="J35" s="19"/>
      <c r="K35" s="19"/>
      <c r="L35" s="2">
        <v>0.73</v>
      </c>
      <c r="M35" s="2"/>
      <c r="N35" s="2"/>
      <c r="O35" s="19">
        <v>23.31</v>
      </c>
      <c r="P35" s="19"/>
      <c r="Q35" s="19"/>
      <c r="R35" s="19">
        <v>6.5</v>
      </c>
      <c r="S35" s="19"/>
      <c r="T35" s="19"/>
      <c r="U35" s="43">
        <v>0.66</v>
      </c>
      <c r="V35" s="19"/>
      <c r="W35" s="43"/>
      <c r="X35" s="3"/>
      <c r="Y35" s="3"/>
      <c r="Z35" s="3"/>
      <c r="AA35" s="23">
        <v>58.7</v>
      </c>
      <c r="AB35" s="23"/>
      <c r="AF35" s="44">
        <v>11.8</v>
      </c>
      <c r="AG35" s="23"/>
      <c r="AH35" s="23"/>
      <c r="AK35" s="44">
        <v>9.39</v>
      </c>
      <c r="AL35" s="44"/>
      <c r="AM35" s="23"/>
      <c r="AN35" s="44"/>
      <c r="AO35" s="44"/>
      <c r="AP35" s="44">
        <v>16.6</v>
      </c>
      <c r="AQ35" s="23"/>
      <c r="AU35" s="23">
        <v>20.91</v>
      </c>
      <c r="AV35" s="44"/>
      <c r="AW35" s="44"/>
      <c r="AX35" s="23"/>
      <c r="AY35" s="30"/>
      <c r="AZ35" s="23">
        <f t="shared" si="0"/>
        <v>75.77</v>
      </c>
      <c r="BA35" s="23">
        <v>64.91</v>
      </c>
      <c r="BB35"/>
      <c r="BC35"/>
      <c r="BD35"/>
      <c r="BE35"/>
      <c r="BF35" s="23">
        <v>0</v>
      </c>
      <c r="BG35"/>
      <c r="BH35"/>
      <c r="BI35"/>
      <c r="BK35" s="23">
        <v>5.79</v>
      </c>
      <c r="BP35" s="23">
        <v>0.9</v>
      </c>
      <c r="BU35" s="23">
        <v>3.1</v>
      </c>
      <c r="BZ35" s="23">
        <v>0</v>
      </c>
      <c r="CE35" s="23">
        <v>1.07</v>
      </c>
      <c r="CJ35" s="23">
        <v>0</v>
      </c>
      <c r="CO35" s="23">
        <v>0</v>
      </c>
    </row>
    <row r="36" spans="1:26" ht="12.75" hidden="1">
      <c r="A36" s="6">
        <v>36</v>
      </c>
      <c r="B36" s="45" t="s">
        <v>6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21"/>
      <c r="V36" s="21"/>
      <c r="W36" s="21"/>
      <c r="X36" s="4"/>
      <c r="Y36" s="4"/>
      <c r="Z36" s="4"/>
    </row>
    <row r="37" spans="1:26" ht="12.75">
      <c r="A37" s="6"/>
      <c r="B37" s="45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21"/>
      <c r="V37" s="21"/>
      <c r="W37" s="21"/>
      <c r="X37" s="4"/>
      <c r="Y37" s="4"/>
      <c r="Z37" s="4"/>
    </row>
    <row r="38" spans="1:26" ht="12.75">
      <c r="A38" s="6"/>
      <c r="B38" s="45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52">
        <f>AVERAGE(O15:O35)</f>
        <v>22.76</v>
      </c>
      <c r="P38" s="4"/>
      <c r="Q38" s="4"/>
      <c r="R38" s="4"/>
      <c r="S38" s="4"/>
      <c r="T38" s="4"/>
      <c r="U38" s="21"/>
      <c r="V38" s="21"/>
      <c r="W38" s="21"/>
      <c r="X38" s="4"/>
      <c r="Y38" s="4"/>
      <c r="Z38" s="4"/>
    </row>
    <row r="39" spans="1:26" ht="12.75">
      <c r="A39" s="6"/>
      <c r="B39" s="45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>
        <f>STDEV(O14:O35)</f>
        <v>1.789423472416846</v>
      </c>
      <c r="P39" s="4"/>
      <c r="Q39" s="4"/>
      <c r="R39" s="4"/>
      <c r="S39" s="4"/>
      <c r="T39" s="4"/>
      <c r="U39" s="21"/>
      <c r="V39" s="21"/>
      <c r="W39" s="21"/>
      <c r="X39" s="4"/>
      <c r="Y39" s="4"/>
      <c r="Z39" s="4"/>
    </row>
    <row r="40" spans="1:26" ht="12.75">
      <c r="A40" s="6"/>
      <c r="B40" s="45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P40" s="4"/>
      <c r="Q40" s="4"/>
      <c r="R40" s="4"/>
      <c r="S40" s="4"/>
      <c r="T40" s="4"/>
      <c r="U40" s="21"/>
      <c r="V40" s="21"/>
      <c r="W40" s="21"/>
      <c r="X40" s="4"/>
      <c r="Y40" s="4"/>
      <c r="Z40" s="4"/>
    </row>
    <row r="45" ht="12.75">
      <c r="A45" s="6"/>
    </row>
    <row r="46" ht="12.75">
      <c r="A46" s="6"/>
    </row>
  </sheetData>
  <sheetProtection/>
  <printOptions/>
  <pageMargins left="0.75" right="0.75" top="1" bottom="1" header="0.5" footer="0.5"/>
  <pageSetup horizontalDpi="600" verticalDpi="60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ORD</dc:creator>
  <cp:keywords/>
  <dc:description/>
  <cp:lastModifiedBy>Yang, Jeff</cp:lastModifiedBy>
  <cp:lastPrinted>2007-06-07T12:14:42Z</cp:lastPrinted>
  <dcterms:created xsi:type="dcterms:W3CDTF">2007-03-06T13:33:41Z</dcterms:created>
  <dcterms:modified xsi:type="dcterms:W3CDTF">2017-04-25T16:28:49Z</dcterms:modified>
  <cp:category/>
  <cp:version/>
  <cp:contentType/>
  <cp:contentStatus/>
</cp:coreProperties>
</file>