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K:\EPA_Cookstove_LCA.sc.LEX\Report\Phase II\EPA QA Review\Supporting Information\SC Reviewed\"/>
    </mc:Choice>
  </mc:AlternateContent>
  <bookViews>
    <workbookView xWindow="0" yWindow="0" windowWidth="28800" windowHeight="12210"/>
  </bookViews>
  <sheets>
    <sheet name="TOC" sheetId="6" r:id="rId1"/>
    <sheet name="Fuel Mix_IN" sheetId="1" r:id="rId2"/>
    <sheet name="Fuel Mix_CN" sheetId="2" r:id="rId3"/>
    <sheet name="Fuel Mix_KE" sheetId="4" r:id="rId4"/>
    <sheet name="Fuel Mix_GH" sheetId="5" r:id="rId5"/>
    <sheet name="References" sheetId="3" r:id="rId6"/>
  </sheets>
  <externalReferences>
    <externalReference r:id="rId7"/>
  </externalReferences>
  <definedNames>
    <definedName name="Current_Current">'[1]Results DB'!$T$7:$T$1048576</definedName>
    <definedName name="Efficiency_Scenario">'[1]Results DB'!$E$7:$E$1048576</definedName>
    <definedName name="Fuel_Type">'[1]Results DB'!$D$7:$D$1048576</definedName>
    <definedName name="LC_Grouping">'[1]Results DB'!$I$7:$I$1048576</definedName>
    <definedName name="Long_Name">'[1]Results DB'!$H$7:$H$1048576</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6" i="2" l="1"/>
  <c r="C80" i="2" l="1"/>
  <c r="D83" i="4" l="1"/>
  <c r="D85" i="4"/>
  <c r="F29" i="4" l="1"/>
  <c r="E29" i="4"/>
  <c r="E28" i="4"/>
  <c r="D86" i="5"/>
  <c r="D84" i="5"/>
  <c r="D83" i="5" s="1"/>
  <c r="C87" i="5"/>
  <c r="C84" i="5"/>
  <c r="C83" i="5" s="1"/>
  <c r="D82" i="5"/>
  <c r="C82" i="5"/>
  <c r="D56" i="5"/>
  <c r="D55" i="5" s="1"/>
  <c r="C56" i="5"/>
  <c r="C55" i="5" s="1"/>
  <c r="D54" i="5"/>
  <c r="C54" i="5"/>
  <c r="D71" i="5"/>
  <c r="D70" i="5"/>
  <c r="C69" i="5"/>
  <c r="C72" i="5" s="1"/>
  <c r="C75" i="5" s="1"/>
  <c r="D42" i="5"/>
  <c r="D43" i="5"/>
  <c r="D44" i="5"/>
  <c r="D45" i="5"/>
  <c r="D46" i="5"/>
  <c r="D40" i="5"/>
  <c r="C42" i="5"/>
  <c r="C43" i="5"/>
  <c r="C44" i="5"/>
  <c r="C45" i="5"/>
  <c r="C46" i="5"/>
  <c r="C40" i="5"/>
  <c r="D111" i="5"/>
  <c r="D41" i="5" s="1"/>
  <c r="C111" i="5"/>
  <c r="C41" i="5" s="1"/>
  <c r="H16" i="5"/>
  <c r="H13" i="5"/>
  <c r="H8" i="5"/>
  <c r="H7" i="5"/>
  <c r="O7" i="5"/>
  <c r="P7" i="5"/>
  <c r="Q7" i="5"/>
  <c r="R7" i="5"/>
  <c r="S7" i="5"/>
  <c r="T7" i="5"/>
  <c r="U7" i="5"/>
  <c r="N7" i="5"/>
  <c r="D86" i="4"/>
  <c r="C85" i="4"/>
  <c r="P6" i="4"/>
  <c r="Q6" i="4"/>
  <c r="R6" i="4"/>
  <c r="S6" i="4"/>
  <c r="T6" i="4"/>
  <c r="U6" i="4"/>
  <c r="V6" i="4"/>
  <c r="W6" i="4"/>
  <c r="O6" i="4"/>
  <c r="C67" i="4"/>
  <c r="F28" i="4" s="1"/>
  <c r="C86" i="5" l="1"/>
  <c r="D58" i="5"/>
  <c r="D61" i="5" s="1"/>
  <c r="C58" i="5"/>
  <c r="C61" i="5" s="1"/>
  <c r="D87" i="5"/>
  <c r="D90" i="5" s="1"/>
  <c r="C90" i="5"/>
  <c r="D69" i="5"/>
  <c r="D72" i="5" s="1"/>
  <c r="D75" i="5" s="1"/>
  <c r="AN24" i="5"/>
  <c r="AN23" i="5"/>
  <c r="AN22" i="5"/>
  <c r="AN21" i="5"/>
  <c r="AN19" i="5"/>
  <c r="AK24" i="5"/>
  <c r="AK23" i="5"/>
  <c r="AK22" i="5"/>
  <c r="AK21" i="5"/>
  <c r="AK19" i="5"/>
  <c r="AF24" i="5"/>
  <c r="AF23" i="5"/>
  <c r="AF22" i="5"/>
  <c r="AF21" i="5"/>
  <c r="AF19" i="5"/>
  <c r="Z24" i="5"/>
  <c r="Z23" i="5"/>
  <c r="Z22" i="5"/>
  <c r="Z21" i="5"/>
  <c r="Z19" i="5"/>
  <c r="S24" i="5"/>
  <c r="S23" i="5"/>
  <c r="S22" i="5"/>
  <c r="S21" i="5"/>
  <c r="S19" i="5"/>
  <c r="N24" i="5"/>
  <c r="N23" i="5"/>
  <c r="N22" i="5"/>
  <c r="N21" i="5"/>
  <c r="N19" i="5"/>
  <c r="C16" i="5"/>
  <c r="C15" i="5"/>
  <c r="C14" i="5"/>
  <c r="C13" i="5"/>
  <c r="C8" i="5"/>
  <c r="C7" i="5"/>
  <c r="C30" i="4"/>
  <c r="H127" i="4"/>
  <c r="C42" i="4" s="1"/>
  <c r="I127" i="4"/>
  <c r="D42" i="4" s="1"/>
  <c r="J127" i="4"/>
  <c r="C26" i="4" s="1"/>
  <c r="H128" i="4"/>
  <c r="C41" i="4" s="1"/>
  <c r="I128" i="4"/>
  <c r="D41" i="4" s="1"/>
  <c r="J128" i="4"/>
  <c r="C27" i="4" s="1"/>
  <c r="H129" i="4"/>
  <c r="C45" i="4" s="1"/>
  <c r="I129" i="4"/>
  <c r="D45" i="4" s="1"/>
  <c r="J129" i="4"/>
  <c r="C29" i="4" s="1"/>
  <c r="H130" i="4"/>
  <c r="C44" i="4" s="1"/>
  <c r="I130" i="4"/>
  <c r="D44" i="4" s="1"/>
  <c r="J130" i="4"/>
  <c r="C24" i="4" s="1"/>
  <c r="H131" i="4"/>
  <c r="C43" i="4" s="1"/>
  <c r="I131" i="4"/>
  <c r="D43" i="4" s="1"/>
  <c r="J131" i="4"/>
  <c r="C25" i="4" s="1"/>
  <c r="I126" i="4"/>
  <c r="D40" i="4" s="1"/>
  <c r="J126" i="4"/>
  <c r="C28" i="4" s="1"/>
  <c r="H126" i="4"/>
  <c r="C40" i="4" s="1"/>
  <c r="D134" i="4"/>
  <c r="C134" i="4"/>
  <c r="E112" i="4"/>
  <c r="E5" i="4" s="1"/>
  <c r="E113" i="4"/>
  <c r="E10" i="4" s="1"/>
  <c r="E114" i="4"/>
  <c r="E8" i="4" s="1"/>
  <c r="E115" i="4"/>
  <c r="E7" i="4" s="1"/>
  <c r="E116" i="4"/>
  <c r="E13" i="4" s="1"/>
  <c r="E111" i="4"/>
  <c r="E9" i="4" s="1"/>
  <c r="C31" i="4" l="1"/>
  <c r="C46" i="4"/>
  <c r="J134" i="4"/>
  <c r="H134" i="4"/>
  <c r="I134" i="4"/>
  <c r="E6" i="4"/>
  <c r="D13" i="4"/>
  <c r="D10" i="4"/>
  <c r="D9" i="4"/>
  <c r="D8" i="4"/>
  <c r="D7" i="4"/>
  <c r="D6" i="4"/>
  <c r="D5" i="4"/>
  <c r="C13" i="4"/>
  <c r="C10" i="4"/>
  <c r="C9" i="4"/>
  <c r="C8" i="4"/>
  <c r="C7" i="4"/>
  <c r="C6" i="4"/>
  <c r="C5" i="4"/>
  <c r="D103" i="4"/>
  <c r="C103" i="4"/>
  <c r="C14" i="4" l="1"/>
  <c r="C117" i="4"/>
  <c r="D117" i="4"/>
  <c r="E12" i="4"/>
  <c r="G10" i="4"/>
  <c r="G8" i="4"/>
  <c r="G6" i="4"/>
  <c r="G5" i="4"/>
  <c r="D169" i="2"/>
  <c r="E51" i="2"/>
  <c r="E199" i="2"/>
  <c r="C49" i="2" s="1"/>
  <c r="E201" i="2"/>
  <c r="C54" i="2" s="1"/>
  <c r="E202" i="2"/>
  <c r="C53" i="2" s="1"/>
  <c r="E203" i="2"/>
  <c r="C56" i="2" s="1"/>
  <c r="E198" i="2"/>
  <c r="C46" i="2" s="1"/>
  <c r="D200" i="2" l="1"/>
  <c r="C204" i="2"/>
  <c r="D50" i="2"/>
  <c r="E200" i="2" l="1"/>
  <c r="C51" i="2" s="1"/>
  <c r="D204" i="2"/>
  <c r="E204" i="2" l="1"/>
  <c r="D48" i="2"/>
  <c r="D47" i="2"/>
  <c r="C48" i="2"/>
  <c r="C47" i="2"/>
  <c r="C57" i="2" l="1"/>
  <c r="E46" i="2"/>
  <c r="E57" i="2" s="1"/>
  <c r="G26" i="1"/>
  <c r="G27" i="1"/>
  <c r="G28" i="1"/>
  <c r="G35" i="1"/>
  <c r="G29" i="1"/>
  <c r="G34" i="1"/>
  <c r="G33" i="1"/>
  <c r="G30" i="1"/>
  <c r="G32" i="1"/>
  <c r="G25" i="1"/>
  <c r="F36" i="1"/>
  <c r="F29" i="1"/>
  <c r="F35" i="1"/>
  <c r="E27" i="1"/>
  <c r="E36" i="1"/>
  <c r="E29" i="1"/>
  <c r="E35" i="1"/>
  <c r="E34" i="1"/>
  <c r="E30" i="1"/>
  <c r="D225" i="1"/>
  <c r="H228" i="1"/>
  <c r="I221" i="1" s="1"/>
  <c r="D236" i="1"/>
  <c r="D185" i="1"/>
  <c r="D196" i="1"/>
  <c r="D207" i="1"/>
  <c r="I223" i="1" l="1"/>
  <c r="I220" i="1"/>
  <c r="I224" i="1"/>
  <c r="I217" i="1"/>
  <c r="I219" i="1"/>
  <c r="I216" i="1"/>
  <c r="I215" i="1"/>
  <c r="I218" i="1"/>
  <c r="I222" i="1"/>
  <c r="I225" i="1" l="1"/>
  <c r="C26" i="1" l="1"/>
  <c r="C27" i="1"/>
  <c r="C28" i="1"/>
  <c r="C35" i="1"/>
  <c r="C33" i="1"/>
  <c r="C30" i="1"/>
  <c r="C29" i="1"/>
  <c r="D61" i="1"/>
  <c r="E56" i="1"/>
  <c r="C31" i="1" s="1"/>
  <c r="E54" i="1"/>
  <c r="C54" i="1"/>
  <c r="C61" i="1" s="1"/>
  <c r="E61" i="1" l="1"/>
  <c r="C25" i="1"/>
  <c r="C42" i="1" s="1"/>
  <c r="C40" i="1"/>
  <c r="C41" i="1"/>
  <c r="C37" i="1" l="1"/>
  <c r="D145" i="1" l="1"/>
  <c r="F27" i="1" s="1"/>
  <c r="D144" i="1"/>
  <c r="F28" i="1" s="1"/>
  <c r="D84" i="4" l="1"/>
  <c r="D81" i="4" s="1"/>
  <c r="Y17" i="4" l="1"/>
  <c r="O17" i="4"/>
  <c r="P16" i="4"/>
  <c r="P25" i="4"/>
  <c r="O26" i="4"/>
  <c r="O27" i="4" s="1"/>
  <c r="N26" i="4"/>
  <c r="N27" i="4" s="1"/>
  <c r="N28" i="4" s="1"/>
  <c r="N29" i="4" s="1"/>
  <c r="N30" i="4" s="1"/>
  <c r="N31" i="4" s="1"/>
  <c r="N32" i="4" l="1"/>
  <c r="N33" i="4" s="1"/>
  <c r="N34" i="4" s="1"/>
  <c r="N35" i="4" s="1"/>
  <c r="N36" i="4" s="1"/>
  <c r="N37" i="4" s="1"/>
  <c r="N38" i="4" s="1"/>
  <c r="N39" i="4" s="1"/>
  <c r="N40" i="4" s="1"/>
  <c r="N41" i="4" s="1"/>
  <c r="P17" i="4"/>
  <c r="Q17" i="4" s="1"/>
  <c r="R17" i="4" s="1"/>
  <c r="S17" i="4" s="1"/>
  <c r="T17" i="4" s="1"/>
  <c r="U17" i="4" s="1"/>
  <c r="V17" i="4" s="1"/>
  <c r="W17" i="4" s="1"/>
  <c r="X17" i="4" s="1"/>
  <c r="P15" i="4"/>
  <c r="Q15" i="4" s="1"/>
  <c r="R15" i="4" s="1"/>
  <c r="S15" i="4" s="1"/>
  <c r="T15" i="4" s="1"/>
  <c r="U15" i="4" s="1"/>
  <c r="V15" i="4" s="1"/>
  <c r="W15" i="4" s="1"/>
  <c r="X15" i="4" s="1"/>
  <c r="Y15" i="4" s="1"/>
  <c r="Z15" i="4" s="1"/>
  <c r="AA15" i="4" s="1"/>
  <c r="AB15" i="4" s="1"/>
  <c r="AC15" i="4" s="1"/>
  <c r="AD15" i="4" s="1"/>
  <c r="AE15" i="4" s="1"/>
  <c r="AF15" i="4" s="1"/>
  <c r="AG15" i="4" s="1"/>
  <c r="AH15" i="4" s="1"/>
  <c r="AI15" i="4" s="1"/>
  <c r="AJ15" i="4" s="1"/>
  <c r="AK15" i="4" s="1"/>
  <c r="AL15" i="4" s="1"/>
  <c r="AM15" i="4" s="1"/>
  <c r="AN15" i="4" s="1"/>
  <c r="AO15" i="4" s="1"/>
  <c r="AP15" i="4" s="1"/>
  <c r="AQ15" i="4" s="1"/>
  <c r="AR15" i="4" s="1"/>
  <c r="AS15" i="4" s="1"/>
  <c r="AT15" i="4" s="1"/>
  <c r="AU15" i="4" s="1"/>
  <c r="AV15" i="4" s="1"/>
  <c r="AW15" i="4" s="1"/>
  <c r="AX15" i="4" s="1"/>
  <c r="AY15" i="4" s="1"/>
  <c r="AZ15" i="4" s="1"/>
  <c r="BA15" i="4" s="1"/>
  <c r="BB15" i="4" s="1"/>
  <c r="BC15" i="4" s="1"/>
  <c r="BD15" i="4" s="1"/>
  <c r="Q16" i="4"/>
  <c r="R16" i="4" s="1"/>
  <c r="S16" i="4" s="1"/>
  <c r="T16" i="4" s="1"/>
  <c r="U16" i="4" s="1"/>
  <c r="V16" i="4" s="1"/>
  <c r="W16" i="4" s="1"/>
  <c r="X16" i="4" s="1"/>
  <c r="Y16" i="4" s="1"/>
  <c r="Z16" i="4" s="1"/>
  <c r="AA16" i="4" s="1"/>
  <c r="AB16" i="4" s="1"/>
  <c r="AC16" i="4" s="1"/>
  <c r="AD16" i="4" s="1"/>
  <c r="AE16" i="4" s="1"/>
  <c r="AF16" i="4" s="1"/>
  <c r="AG16" i="4" s="1"/>
  <c r="AH16" i="4" s="1"/>
  <c r="AI16" i="4" s="1"/>
  <c r="AI18" i="4" s="1"/>
  <c r="O28" i="4"/>
  <c r="P27" i="4"/>
  <c r="P26" i="4"/>
  <c r="AJ16" i="4" l="1"/>
  <c r="AJ18" i="4" s="1"/>
  <c r="AI17" i="4"/>
  <c r="O29" i="4"/>
  <c r="P28" i="4"/>
  <c r="AK16" i="4" l="1"/>
  <c r="AK18" i="4" s="1"/>
  <c r="AJ17" i="4"/>
  <c r="O30" i="4"/>
  <c r="P29" i="4"/>
  <c r="AL16" i="4" l="1"/>
  <c r="AL18" i="4" s="1"/>
  <c r="AK17" i="4"/>
  <c r="O31" i="4"/>
  <c r="P30" i="4"/>
  <c r="AM16" i="4" l="1"/>
  <c r="AM18" i="4" s="1"/>
  <c r="AL17" i="4"/>
  <c r="O32" i="4"/>
  <c r="P31" i="4"/>
  <c r="P32" i="4" l="1"/>
  <c r="O33" i="4"/>
  <c r="AN16" i="4"/>
  <c r="AN18" i="4" s="1"/>
  <c r="AM17" i="4"/>
  <c r="O34" i="4" l="1"/>
  <c r="P33" i="4"/>
  <c r="AN17" i="4"/>
  <c r="AO16" i="4"/>
  <c r="AO18" i="4" s="1"/>
  <c r="O35" i="4" l="1"/>
  <c r="P34" i="4"/>
  <c r="AP16" i="4"/>
  <c r="AP18" i="4" s="1"/>
  <c r="AO17" i="4"/>
  <c r="O36" i="4" l="1"/>
  <c r="P35" i="4"/>
  <c r="AP17" i="4"/>
  <c r="AQ16" i="4"/>
  <c r="AQ18" i="4" s="1"/>
  <c r="O37" i="4" l="1"/>
  <c r="P36" i="4"/>
  <c r="AQ17" i="4"/>
  <c r="AR16" i="4"/>
  <c r="AR18" i="4" s="1"/>
  <c r="O38" i="4" l="1"/>
  <c r="P37" i="4"/>
  <c r="AR17" i="4"/>
  <c r="AS16" i="4"/>
  <c r="AS18" i="4" s="1"/>
  <c r="O39" i="4" l="1"/>
  <c r="P38" i="4"/>
  <c r="AS17" i="4"/>
  <c r="AT16" i="4"/>
  <c r="AT18" i="4" s="1"/>
  <c r="O40" i="4" l="1"/>
  <c r="P39" i="4"/>
  <c r="C54" i="4" s="1"/>
  <c r="E27" i="4" s="1"/>
  <c r="AT17" i="4"/>
  <c r="AU16" i="4"/>
  <c r="AU18" i="4" s="1"/>
  <c r="O41" i="4" l="1"/>
  <c r="P41" i="4" s="1"/>
  <c r="P40" i="4"/>
  <c r="AU17" i="4"/>
  <c r="AV16" i="4"/>
  <c r="AV18" i="4" s="1"/>
  <c r="AV17" i="4" l="1"/>
  <c r="AW16" i="4"/>
  <c r="AW18" i="4" s="1"/>
  <c r="AW17" i="4" l="1"/>
  <c r="AX16" i="4"/>
  <c r="AX18" i="4" s="1"/>
  <c r="AX17" i="4" l="1"/>
  <c r="AY16" i="4"/>
  <c r="AY18" i="4" s="1"/>
  <c r="AY17" i="4" l="1"/>
  <c r="AZ16" i="4"/>
  <c r="AZ18" i="4" s="1"/>
  <c r="AZ17" i="4" l="1"/>
  <c r="BA16" i="4"/>
  <c r="BA18" i="4" s="1"/>
  <c r="BA17" i="4" l="1"/>
  <c r="BB16" i="4"/>
  <c r="BB18" i="4" s="1"/>
  <c r="BB17" i="4" l="1"/>
  <c r="BC16" i="4"/>
  <c r="BC18" i="4" s="1"/>
  <c r="BC17" i="4" l="1"/>
  <c r="BD16" i="4"/>
  <c r="BD17" i="4" l="1"/>
  <c r="C56" i="4" s="1"/>
  <c r="E25" i="4" s="1"/>
  <c r="BD18" i="4"/>
  <c r="D46" i="4" l="1"/>
  <c r="D88" i="4" l="1"/>
  <c r="P9" i="4"/>
  <c r="Q9" i="4"/>
  <c r="R9" i="4"/>
  <c r="S9" i="4"/>
  <c r="T9" i="4"/>
  <c r="U9" i="4"/>
  <c r="V9" i="4"/>
  <c r="W9" i="4"/>
  <c r="P10" i="4"/>
  <c r="Q10" i="4"/>
  <c r="R10" i="4"/>
  <c r="S10" i="4"/>
  <c r="T10" i="4"/>
  <c r="U10" i="4"/>
  <c r="V10" i="4"/>
  <c r="W10" i="4"/>
  <c r="O10" i="4"/>
  <c r="O9" i="4"/>
  <c r="E83" i="4" l="1"/>
  <c r="G25" i="4" s="1"/>
  <c r="E86" i="4"/>
  <c r="G24" i="4" s="1"/>
  <c r="E87" i="4"/>
  <c r="G29" i="4" s="1"/>
  <c r="E80" i="4"/>
  <c r="G28" i="4" s="1"/>
  <c r="E82" i="4"/>
  <c r="E41" i="4"/>
  <c r="E44" i="4"/>
  <c r="D24" i="4" s="1"/>
  <c r="E42" i="4"/>
  <c r="D26" i="4" s="1"/>
  <c r="E40" i="4"/>
  <c r="D28" i="4" s="1"/>
  <c r="E43" i="4"/>
  <c r="D14" i="4"/>
  <c r="G14" i="4"/>
  <c r="D47" i="5"/>
  <c r="C47" i="5"/>
  <c r="D119" i="5"/>
  <c r="C119" i="5"/>
  <c r="I18" i="5"/>
  <c r="E8" i="5"/>
  <c r="S20" i="5" s="1"/>
  <c r="F8" i="5"/>
  <c r="Z20" i="5" s="1"/>
  <c r="G8" i="5"/>
  <c r="AF20" i="5" s="1"/>
  <c r="I8" i="5"/>
  <c r="AK20" i="5" s="1"/>
  <c r="J8" i="5"/>
  <c r="AN20" i="5" s="1"/>
  <c r="D8" i="5"/>
  <c r="N20" i="5" s="1"/>
  <c r="O17" i="5"/>
  <c r="P17" i="5" s="1"/>
  <c r="Q17" i="5" s="1"/>
  <c r="R17" i="5" s="1"/>
  <c r="S17" i="5" s="1"/>
  <c r="T17" i="5" s="1"/>
  <c r="U17" i="5" s="1"/>
  <c r="V17" i="5" s="1"/>
  <c r="W17" i="5" s="1"/>
  <c r="X17" i="5" s="1"/>
  <c r="Y17" i="5" s="1"/>
  <c r="Z17" i="5" s="1"/>
  <c r="AA17" i="5" s="1"/>
  <c r="AB17" i="5" s="1"/>
  <c r="AC17" i="5" s="1"/>
  <c r="AD17" i="5" s="1"/>
  <c r="AE17" i="5" s="1"/>
  <c r="AF17" i="5" s="1"/>
  <c r="AG17" i="5" s="1"/>
  <c r="AH17" i="5" s="1"/>
  <c r="AI17" i="5" s="1"/>
  <c r="AJ17" i="5" s="1"/>
  <c r="AK17" i="5" s="1"/>
  <c r="AL17" i="5" s="1"/>
  <c r="AM17" i="5" s="1"/>
  <c r="AN17" i="5" s="1"/>
  <c r="AO17" i="5" s="1"/>
  <c r="AP17" i="5" s="1"/>
  <c r="AQ17" i="5" s="1"/>
  <c r="AR17" i="5" s="1"/>
  <c r="AS17" i="5" s="1"/>
  <c r="AT17" i="5" s="1"/>
  <c r="AU17" i="5" s="1"/>
  <c r="AV17" i="5" s="1"/>
  <c r="AW17" i="5" s="1"/>
  <c r="AX17" i="5" s="1"/>
  <c r="AY17" i="5" s="1"/>
  <c r="AZ17" i="5" s="1"/>
  <c r="BA17" i="5" s="1"/>
  <c r="BB17" i="5" s="1"/>
  <c r="BC17" i="5" s="1"/>
  <c r="BD17" i="5" s="1"/>
  <c r="BE17" i="5" s="1"/>
  <c r="O18" i="5"/>
  <c r="P18" i="5" s="1"/>
  <c r="Q18" i="5" s="1"/>
  <c r="R18" i="5" s="1"/>
  <c r="S18" i="5" s="1"/>
  <c r="T18" i="5" s="1"/>
  <c r="U18" i="5" s="1"/>
  <c r="V18" i="5" s="1"/>
  <c r="W18" i="5" s="1"/>
  <c r="X18" i="5" s="1"/>
  <c r="Y18" i="5" s="1"/>
  <c r="Z18" i="5" s="1"/>
  <c r="AA18" i="5" s="1"/>
  <c r="AB18" i="5" s="1"/>
  <c r="AC18" i="5" s="1"/>
  <c r="AD18" i="5" s="1"/>
  <c r="AE18" i="5" s="1"/>
  <c r="AF18" i="5" s="1"/>
  <c r="AG18" i="5" s="1"/>
  <c r="AH18" i="5" s="1"/>
  <c r="AI18" i="5" s="1"/>
  <c r="AJ18" i="5" s="1"/>
  <c r="AK18" i="5" s="1"/>
  <c r="AL18" i="5" s="1"/>
  <c r="AM18" i="5" s="1"/>
  <c r="AN18" i="5" s="1"/>
  <c r="J18" i="5"/>
  <c r="E18" i="5"/>
  <c r="G18" i="5"/>
  <c r="F18" i="5"/>
  <c r="D18" i="5"/>
  <c r="C68" i="4" l="1"/>
  <c r="F27" i="4" s="1"/>
  <c r="D27" i="4"/>
  <c r="G26" i="4"/>
  <c r="C55" i="4" s="1"/>
  <c r="C70" i="4"/>
  <c r="F25" i="4" s="1"/>
  <c r="D25" i="4"/>
  <c r="E117" i="4"/>
  <c r="F12" i="4"/>
  <c r="E14" i="4"/>
  <c r="F13" i="4"/>
  <c r="F8" i="4"/>
  <c r="F11" i="4"/>
  <c r="F7" i="4"/>
  <c r="F5" i="4"/>
  <c r="F10" i="4"/>
  <c r="AO18" i="5"/>
  <c r="AO19" i="5" s="1"/>
  <c r="E26" i="4" l="1"/>
  <c r="C69" i="4"/>
  <c r="F26" i="4" s="1"/>
  <c r="C57" i="4"/>
  <c r="C59" i="4" s="1"/>
  <c r="AH17" i="4"/>
  <c r="Z17" i="4" s="1"/>
  <c r="AA17" i="4" s="1"/>
  <c r="AB17" i="4" s="1"/>
  <c r="AC17" i="4" s="1"/>
  <c r="AD17" i="4" s="1"/>
  <c r="AE17" i="4" s="1"/>
  <c r="AF17" i="4" s="1"/>
  <c r="AG17" i="4" s="1"/>
  <c r="E45" i="4"/>
  <c r="F9" i="4"/>
  <c r="E134" i="4"/>
  <c r="F6" i="4"/>
  <c r="AP18" i="5"/>
  <c r="AP19" i="5" s="1"/>
  <c r="AO21" i="5"/>
  <c r="AO20" i="5"/>
  <c r="O10" i="5"/>
  <c r="P10" i="5"/>
  <c r="Q10" i="5"/>
  <c r="R10" i="5"/>
  <c r="S10" i="5"/>
  <c r="T10" i="5"/>
  <c r="U10" i="5"/>
  <c r="O11" i="5"/>
  <c r="P11" i="5"/>
  <c r="Q11" i="5"/>
  <c r="R11" i="5"/>
  <c r="S11" i="5"/>
  <c r="T11" i="5"/>
  <c r="U11" i="5"/>
  <c r="N11" i="5"/>
  <c r="N10" i="5"/>
  <c r="E24" i="4" l="1"/>
  <c r="E31" i="4" s="1"/>
  <c r="E46" i="4"/>
  <c r="D29" i="4"/>
  <c r="D31" i="4" s="1"/>
  <c r="E68" i="5"/>
  <c r="F30" i="5" s="1"/>
  <c r="E88" i="5"/>
  <c r="G31" i="5" s="1"/>
  <c r="E89" i="5"/>
  <c r="G29" i="5" s="1"/>
  <c r="E85" i="5"/>
  <c r="E86" i="5"/>
  <c r="G32" i="5" s="1"/>
  <c r="E87" i="5"/>
  <c r="G28" i="5" s="1"/>
  <c r="E84" i="5"/>
  <c r="E82" i="5"/>
  <c r="E112" i="5"/>
  <c r="E110" i="5"/>
  <c r="E114" i="5"/>
  <c r="E116" i="5"/>
  <c r="E117" i="5"/>
  <c r="E115" i="5"/>
  <c r="E118" i="5"/>
  <c r="E113" i="5"/>
  <c r="F14" i="4"/>
  <c r="E74" i="5"/>
  <c r="F29" i="5" s="1"/>
  <c r="E71" i="5"/>
  <c r="F26" i="5" s="1"/>
  <c r="E70" i="5"/>
  <c r="F27" i="5" s="1"/>
  <c r="E73" i="5"/>
  <c r="F31" i="5" s="1"/>
  <c r="E72" i="5"/>
  <c r="F28" i="5" s="1"/>
  <c r="E85" i="4"/>
  <c r="G30" i="4" s="1"/>
  <c r="E60" i="5"/>
  <c r="E29" i="5" s="1"/>
  <c r="E54" i="5"/>
  <c r="E30" i="5" s="1"/>
  <c r="E57" i="5"/>
  <c r="E26" i="5" s="1"/>
  <c r="E59" i="5"/>
  <c r="E31" i="5" s="1"/>
  <c r="E58" i="5"/>
  <c r="E28" i="5" s="1"/>
  <c r="E56" i="5"/>
  <c r="E27" i="5" s="1"/>
  <c r="AQ18" i="5"/>
  <c r="AQ19" i="5" s="1"/>
  <c r="AP21" i="5"/>
  <c r="AP20" i="5"/>
  <c r="E41" i="5"/>
  <c r="D25" i="5" s="1"/>
  <c r="E42" i="5"/>
  <c r="D27" i="5" s="1"/>
  <c r="E40" i="5"/>
  <c r="D30" i="5" s="1"/>
  <c r="E43" i="5"/>
  <c r="D26" i="5" s="1"/>
  <c r="E46" i="5"/>
  <c r="D29" i="5" s="1"/>
  <c r="E44" i="5"/>
  <c r="D28" i="5" s="1"/>
  <c r="E45" i="5"/>
  <c r="D31" i="5" s="1"/>
  <c r="D33" i="5" l="1"/>
  <c r="E90" i="5"/>
  <c r="G30" i="5"/>
  <c r="E83" i="5"/>
  <c r="G25" i="5" s="1"/>
  <c r="G33" i="5" s="1"/>
  <c r="G27" i="5"/>
  <c r="E55" i="5"/>
  <c r="E25" i="5" s="1"/>
  <c r="E33" i="5" s="1"/>
  <c r="E61" i="5"/>
  <c r="E69" i="5"/>
  <c r="F25" i="5" s="1"/>
  <c r="F33" i="5" s="1"/>
  <c r="E75" i="5"/>
  <c r="F113" i="5"/>
  <c r="C26" i="5" s="1"/>
  <c r="F115" i="5"/>
  <c r="C31" i="5" s="1"/>
  <c r="F116" i="5"/>
  <c r="C29" i="5" s="1"/>
  <c r="F112" i="5"/>
  <c r="E111" i="5"/>
  <c r="F114" i="5"/>
  <c r="C28" i="5" s="1"/>
  <c r="F110" i="5"/>
  <c r="E119" i="5"/>
  <c r="C84" i="4"/>
  <c r="E47" i="5"/>
  <c r="AR18" i="5"/>
  <c r="AR19" i="5" s="1"/>
  <c r="AQ21" i="5"/>
  <c r="AQ20" i="5"/>
  <c r="E84" i="4" l="1"/>
  <c r="C81" i="4"/>
  <c r="F119" i="5"/>
  <c r="C27" i="5"/>
  <c r="C25" i="5" s="1"/>
  <c r="C33" i="5" s="1"/>
  <c r="F111" i="5"/>
  <c r="C30" i="5"/>
  <c r="C71" i="4"/>
  <c r="F24" i="4" s="1"/>
  <c r="F31" i="4" s="1"/>
  <c r="AS18" i="5"/>
  <c r="AS19" i="5" s="1"/>
  <c r="AR21" i="5"/>
  <c r="AR20" i="5"/>
  <c r="C18" i="5"/>
  <c r="C99" i="5"/>
  <c r="E147" i="4"/>
  <c r="D147" i="4"/>
  <c r="C147" i="4"/>
  <c r="E81" i="4" l="1"/>
  <c r="G27" i="4" s="1"/>
  <c r="G31" i="4" s="1"/>
  <c r="C88" i="4"/>
  <c r="C102" i="5"/>
  <c r="H15" i="5"/>
  <c r="H18" i="5" s="1"/>
  <c r="AT18" i="5"/>
  <c r="AT19" i="5" s="1"/>
  <c r="AS20" i="5"/>
  <c r="AS21" i="5"/>
  <c r="E88" i="4" l="1"/>
  <c r="AU18" i="5"/>
  <c r="AU19" i="5" s="1"/>
  <c r="AT21" i="5"/>
  <c r="AT20" i="5"/>
  <c r="AV18" i="5" l="1"/>
  <c r="AV19" i="5" s="1"/>
  <c r="AU20" i="5"/>
  <c r="AU21" i="5"/>
  <c r="G33" i="2"/>
  <c r="G37" i="2"/>
  <c r="G39" i="2"/>
  <c r="G32" i="2"/>
  <c r="G31" i="2"/>
  <c r="G38" i="2"/>
  <c r="F38" i="2"/>
  <c r="F33" i="2"/>
  <c r="F35" i="2"/>
  <c r="F39" i="2"/>
  <c r="AW18" i="5" l="1"/>
  <c r="AW19" i="5" s="1"/>
  <c r="AV20" i="5"/>
  <c r="AV21" i="5"/>
  <c r="C181" i="2"/>
  <c r="C184" i="2"/>
  <c r="C186" i="2"/>
  <c r="C161" i="2"/>
  <c r="C164" i="2"/>
  <c r="C166" i="2"/>
  <c r="AX18" i="5" l="1"/>
  <c r="AX19" i="5" s="1"/>
  <c r="AW21" i="5"/>
  <c r="AW20" i="5"/>
  <c r="E33" i="2"/>
  <c r="C140" i="2"/>
  <c r="C143" i="2"/>
  <c r="D143" i="2" s="1"/>
  <c r="E35" i="2" s="1"/>
  <c r="C145" i="2"/>
  <c r="D145" i="2" s="1"/>
  <c r="E39" i="2" s="1"/>
  <c r="C35" i="2"/>
  <c r="D19" i="2"/>
  <c r="C31" i="2"/>
  <c r="C32" i="2"/>
  <c r="C39" i="2"/>
  <c r="C36" i="2"/>
  <c r="C34" i="2"/>
  <c r="C37" i="2"/>
  <c r="C33" i="2"/>
  <c r="C29" i="2"/>
  <c r="C30" i="2"/>
  <c r="C28" i="2"/>
  <c r="D33" i="2"/>
  <c r="D35" i="2"/>
  <c r="D39" i="2"/>
  <c r="G97" i="2"/>
  <c r="G96" i="2"/>
  <c r="G91" i="2"/>
  <c r="G92" i="2"/>
  <c r="G90" i="2"/>
  <c r="C77" i="2"/>
  <c r="C81" i="2" s="1"/>
  <c r="E114" i="2"/>
  <c r="E123" i="2" s="1"/>
  <c r="F114" i="2"/>
  <c r="F123" i="2" s="1"/>
  <c r="D114" i="2"/>
  <c r="D122" i="2" s="1"/>
  <c r="C114" i="2"/>
  <c r="C124" i="2" s="1"/>
  <c r="C27" i="2" l="1"/>
  <c r="C40" i="2"/>
  <c r="AY18" i="5"/>
  <c r="AY19" i="5" s="1"/>
  <c r="AX21" i="5"/>
  <c r="AX20" i="5"/>
  <c r="E122" i="2"/>
  <c r="F126" i="2"/>
  <c r="E126" i="2"/>
  <c r="C78" i="2"/>
  <c r="C82" i="2" s="1"/>
  <c r="E124" i="2"/>
  <c r="F122" i="2"/>
  <c r="F124" i="2"/>
  <c r="G115" i="2"/>
  <c r="G103" i="2"/>
  <c r="D124" i="2"/>
  <c r="D123" i="2"/>
  <c r="D126" i="2"/>
  <c r="C122" i="2"/>
  <c r="L122" i="2" s="1"/>
  <c r="C126" i="2"/>
  <c r="L126" i="2" s="1"/>
  <c r="C123" i="2"/>
  <c r="AZ18" i="5" l="1"/>
  <c r="AZ19" i="5" s="1"/>
  <c r="AY21" i="5"/>
  <c r="AY20" i="5"/>
  <c r="E127" i="2"/>
  <c r="D127" i="2"/>
  <c r="F127" i="2"/>
  <c r="C127" i="2"/>
  <c r="G102" i="2"/>
  <c r="G114" i="2"/>
  <c r="G124" i="2" s="1"/>
  <c r="L124" i="2" s="1"/>
  <c r="G101" i="2"/>
  <c r="BA18" i="5" l="1"/>
  <c r="BA19" i="5" s="1"/>
  <c r="AZ21" i="5"/>
  <c r="AZ20" i="5"/>
  <c r="G123" i="2"/>
  <c r="L123" i="2" s="1"/>
  <c r="G128" i="2"/>
  <c r="L128" i="2" s="1"/>
  <c r="G125" i="2"/>
  <c r="L125" i="2" s="1"/>
  <c r="BA20" i="5" l="1"/>
  <c r="BA21" i="5"/>
  <c r="BB18" i="5"/>
  <c r="BB19" i="5" s="1"/>
  <c r="G127" i="2"/>
  <c r="G43" i="1"/>
  <c r="C43" i="1"/>
  <c r="C44" i="1"/>
  <c r="E41" i="1"/>
  <c r="F41" i="1"/>
  <c r="C140" i="1"/>
  <c r="D140" i="1" s="1"/>
  <c r="F34" i="1" s="1"/>
  <c r="C141" i="1"/>
  <c r="C142" i="1"/>
  <c r="C143" i="1"/>
  <c r="C145" i="1"/>
  <c r="C146" i="1"/>
  <c r="D146" i="1" s="1"/>
  <c r="F26" i="1" s="1"/>
  <c r="F40" i="1" s="1"/>
  <c r="C134" i="1"/>
  <c r="D134" i="1" s="1"/>
  <c r="D113" i="1"/>
  <c r="E26" i="1" s="1"/>
  <c r="D101" i="1"/>
  <c r="E25" i="1" s="1"/>
  <c r="E120" i="1"/>
  <c r="E121" i="1"/>
  <c r="E122" i="1"/>
  <c r="C105" i="1" s="1"/>
  <c r="C138" i="1" s="1"/>
  <c r="D138" i="1" s="1"/>
  <c r="F30" i="1" s="1"/>
  <c r="E124" i="1"/>
  <c r="C106" i="1" s="1"/>
  <c r="D106" i="1" s="1"/>
  <c r="E33" i="1" s="1"/>
  <c r="E43" i="1" s="1"/>
  <c r="D119" i="1"/>
  <c r="E119" i="1" s="1"/>
  <c r="C111" i="1" s="1"/>
  <c r="D111" i="1" s="1"/>
  <c r="E28" i="1" s="1"/>
  <c r="E40" i="1" s="1"/>
  <c r="C123" i="1"/>
  <c r="E123" i="1" s="1"/>
  <c r="C104" i="1"/>
  <c r="C137" i="1" s="1"/>
  <c r="D137" i="1" s="1"/>
  <c r="F32" i="1" s="1"/>
  <c r="F25" i="1" l="1"/>
  <c r="F44" i="1"/>
  <c r="E44" i="1"/>
  <c r="G44" i="1"/>
  <c r="BC18" i="5"/>
  <c r="BC19" i="5" s="1"/>
  <c r="BB21" i="5"/>
  <c r="BB20" i="5"/>
  <c r="C139" i="1"/>
  <c r="D104" i="1"/>
  <c r="E32" i="1" s="1"/>
  <c r="C144" i="1"/>
  <c r="C125" i="1"/>
  <c r="E125" i="1"/>
  <c r="D125" i="1"/>
  <c r="C70" i="2"/>
  <c r="C69" i="2"/>
  <c r="J103" i="2" s="1"/>
  <c r="BD18" i="5" l="1"/>
  <c r="BD19" i="5" s="1"/>
  <c r="BC20" i="5"/>
  <c r="BC21" i="5"/>
  <c r="J102" i="2"/>
  <c r="H103" i="2"/>
  <c r="C71" i="2"/>
  <c r="C72" i="2"/>
  <c r="C73" i="2"/>
  <c r="G88" i="1"/>
  <c r="C72" i="1" s="1"/>
  <c r="D32" i="1" s="1"/>
  <c r="G90" i="1"/>
  <c r="C73" i="1" s="1"/>
  <c r="D30" i="1" s="1"/>
  <c r="G91" i="1"/>
  <c r="C76" i="1" s="1"/>
  <c r="D35" i="1" s="1"/>
  <c r="G92" i="1"/>
  <c r="G87" i="1"/>
  <c r="D41" i="1" l="1"/>
  <c r="BD20" i="5"/>
  <c r="BE18" i="5"/>
  <c r="BE19" i="5" s="1"/>
  <c r="BD21" i="5"/>
  <c r="I103" i="2"/>
  <c r="I102" i="2" s="1"/>
  <c r="H102" i="2"/>
  <c r="H101" i="2" s="1"/>
  <c r="C78" i="1"/>
  <c r="D36" i="1" s="1"/>
  <c r="C77" i="1"/>
  <c r="D29" i="1" s="1"/>
  <c r="F89" i="1"/>
  <c r="G89" i="1" s="1"/>
  <c r="C74" i="1" s="1"/>
  <c r="D33" i="1" s="1"/>
  <c r="D43" i="1" s="1"/>
  <c r="E87" i="1"/>
  <c r="D93" i="1"/>
  <c r="G93" i="1" s="1"/>
  <c r="C93" i="1"/>
  <c r="K16" i="1"/>
  <c r="J16" i="1"/>
  <c r="I16" i="1"/>
  <c r="H16" i="1"/>
  <c r="G16" i="1"/>
  <c r="F16" i="1"/>
  <c r="E16" i="1"/>
  <c r="D16" i="1"/>
  <c r="K15" i="1"/>
  <c r="J15" i="1"/>
  <c r="I15" i="1"/>
  <c r="H15" i="1"/>
  <c r="G15" i="1"/>
  <c r="F15" i="1"/>
  <c r="E15" i="1"/>
  <c r="D15" i="1"/>
  <c r="K8" i="1"/>
  <c r="J8" i="1"/>
  <c r="I8" i="1"/>
  <c r="H8" i="1"/>
  <c r="G8" i="1"/>
  <c r="F8" i="1"/>
  <c r="E8" i="1"/>
  <c r="D8" i="1"/>
  <c r="C8" i="1"/>
  <c r="K7" i="1"/>
  <c r="J7" i="1"/>
  <c r="I7" i="1"/>
  <c r="H7" i="1"/>
  <c r="G7" i="1"/>
  <c r="F7" i="1"/>
  <c r="E7" i="1"/>
  <c r="D7" i="1"/>
  <c r="C7" i="1"/>
  <c r="K6" i="1"/>
  <c r="J6" i="1"/>
  <c r="I6" i="1"/>
  <c r="H6" i="1"/>
  <c r="G6" i="1"/>
  <c r="F6" i="1"/>
  <c r="E6" i="1"/>
  <c r="D6" i="1"/>
  <c r="C6" i="1"/>
  <c r="BE21" i="5" l="1"/>
  <c r="BE20" i="5"/>
  <c r="H115" i="2"/>
  <c r="I101" i="2"/>
  <c r="I18" i="1"/>
  <c r="E18" i="1"/>
  <c r="H18" i="1"/>
  <c r="J70" i="1"/>
  <c r="J75" i="1"/>
  <c r="C79" i="1" s="1"/>
  <c r="D28" i="1" s="1"/>
  <c r="J74" i="1"/>
  <c r="J76" i="1"/>
  <c r="C80" i="1" s="1"/>
  <c r="D27" i="1" s="1"/>
  <c r="J77" i="1"/>
  <c r="C81" i="1" s="1"/>
  <c r="D26" i="1" s="1"/>
  <c r="J18" i="1"/>
  <c r="J69" i="1"/>
  <c r="G94" i="1"/>
  <c r="D18" i="1"/>
  <c r="C18" i="1"/>
  <c r="K18" i="1"/>
  <c r="F18" i="1"/>
  <c r="G18" i="1"/>
  <c r="D44" i="1" l="1"/>
  <c r="D40" i="1"/>
  <c r="H114" i="2"/>
  <c r="M128" i="2" s="1"/>
  <c r="J101" i="2"/>
  <c r="J115" i="2" s="1"/>
  <c r="I115" i="2"/>
  <c r="C71" i="1"/>
  <c r="C103" i="1"/>
  <c r="C70" i="1"/>
  <c r="C102" i="1"/>
  <c r="C69" i="1"/>
  <c r="D25" i="1" s="1"/>
  <c r="J78" i="1"/>
  <c r="M124" i="2" l="1"/>
  <c r="M126" i="2"/>
  <c r="D54" i="2" s="1"/>
  <c r="M125" i="2"/>
  <c r="M122" i="2"/>
  <c r="D46" i="2" s="1"/>
  <c r="M123" i="2"/>
  <c r="D31" i="1"/>
  <c r="D42" i="1" s="1"/>
  <c r="D37" i="1"/>
  <c r="C114" i="1"/>
  <c r="H124" i="2"/>
  <c r="D51" i="2" s="1"/>
  <c r="H125" i="2"/>
  <c r="H123" i="2"/>
  <c r="I114" i="2"/>
  <c r="I128" i="2" s="1"/>
  <c r="H128" i="2"/>
  <c r="D53" i="2" s="1"/>
  <c r="J114" i="2"/>
  <c r="K128" i="2" s="1"/>
  <c r="C136" i="1"/>
  <c r="D136" i="1" s="1"/>
  <c r="C157" i="1" s="1"/>
  <c r="D103" i="1"/>
  <c r="C135" i="1"/>
  <c r="D102" i="1"/>
  <c r="C82" i="1"/>
  <c r="E31" i="1" l="1"/>
  <c r="E37" i="1" s="1"/>
  <c r="D55" i="2"/>
  <c r="D49" i="2"/>
  <c r="D57" i="2" s="1"/>
  <c r="K126" i="2"/>
  <c r="C101" i="2" s="1"/>
  <c r="K124" i="2"/>
  <c r="K122" i="2"/>
  <c r="K123" i="2"/>
  <c r="C89" i="2" s="1"/>
  <c r="D27" i="2" s="1"/>
  <c r="K125" i="2"/>
  <c r="E42" i="1"/>
  <c r="M127" i="2"/>
  <c r="J123" i="2"/>
  <c r="J124" i="2"/>
  <c r="J125" i="2"/>
  <c r="J128" i="2"/>
  <c r="I124" i="2"/>
  <c r="I125" i="2"/>
  <c r="I123" i="2"/>
  <c r="H127" i="2"/>
  <c r="D135" i="1"/>
  <c r="C147" i="1"/>
  <c r="D114" i="1"/>
  <c r="C148" i="2" l="1"/>
  <c r="D148" i="2" s="1"/>
  <c r="E38" i="2" s="1"/>
  <c r="D38" i="2"/>
  <c r="C169" i="2"/>
  <c r="C189" i="2"/>
  <c r="C100" i="2"/>
  <c r="C99" i="2"/>
  <c r="I127" i="2"/>
  <c r="F31" i="1"/>
  <c r="F42" i="1" s="1"/>
  <c r="C156" i="1"/>
  <c r="D139" i="1"/>
  <c r="F33" i="1" s="1"/>
  <c r="F43" i="1" s="1"/>
  <c r="C95" i="2"/>
  <c r="C94" i="2"/>
  <c r="L127" i="2"/>
  <c r="C97" i="2"/>
  <c r="J127" i="2"/>
  <c r="C167" i="2" l="1"/>
  <c r="C146" i="2"/>
  <c r="D146" i="2" s="1"/>
  <c r="E32" i="2" s="1"/>
  <c r="D32" i="2"/>
  <c r="C187" i="2"/>
  <c r="C168" i="2"/>
  <c r="C188" i="2"/>
  <c r="D31" i="2"/>
  <c r="C147" i="2"/>
  <c r="D147" i="2" s="1"/>
  <c r="E31" i="2" s="1"/>
  <c r="D147" i="1"/>
  <c r="F37" i="1"/>
  <c r="G31" i="1"/>
  <c r="C164" i="1"/>
  <c r="D36" i="2"/>
  <c r="C165" i="2"/>
  <c r="D165" i="2" s="1"/>
  <c r="F36" i="2" s="1"/>
  <c r="C185" i="2"/>
  <c r="D185" i="2" s="1"/>
  <c r="G36" i="2" s="1"/>
  <c r="C144" i="2"/>
  <c r="D144" i="2" s="1"/>
  <c r="E36" i="2" s="1"/>
  <c r="D37" i="2"/>
  <c r="C182" i="2"/>
  <c r="C162" i="2"/>
  <c r="C141" i="2"/>
  <c r="D34" i="2"/>
  <c r="C163" i="2"/>
  <c r="D163" i="2" s="1"/>
  <c r="F34" i="2" s="1"/>
  <c r="C183" i="2"/>
  <c r="C142" i="2"/>
  <c r="K127" i="2"/>
  <c r="D168" i="2" l="1"/>
  <c r="F31" i="2" s="1"/>
  <c r="D142" i="2"/>
  <c r="E34" i="2" s="1"/>
  <c r="D167" i="2"/>
  <c r="F32" i="2" s="1"/>
  <c r="D162" i="2"/>
  <c r="F37" i="2" s="1"/>
  <c r="G42" i="1"/>
  <c r="C168" i="1"/>
  <c r="G36" i="1"/>
  <c r="C177" i="2"/>
  <c r="D177" i="2" s="1"/>
  <c r="G27" i="2" s="1"/>
  <c r="C157" i="2"/>
  <c r="C136" i="2"/>
  <c r="C91" i="2"/>
  <c r="C92" i="2"/>
  <c r="C90" i="2"/>
  <c r="D157" i="2" l="1"/>
  <c r="G40" i="1"/>
  <c r="G41" i="1"/>
  <c r="G37" i="1"/>
  <c r="D30" i="2"/>
  <c r="C180" i="2"/>
  <c r="C160" i="2"/>
  <c r="C139" i="2"/>
  <c r="D139" i="2" s="1"/>
  <c r="E30" i="2" s="1"/>
  <c r="C158" i="2"/>
  <c r="C178" i="2"/>
  <c r="C137" i="2"/>
  <c r="D29" i="2"/>
  <c r="C179" i="2"/>
  <c r="C159" i="2"/>
  <c r="C138" i="2"/>
  <c r="D138" i="2" s="1"/>
  <c r="E29" i="2" s="1"/>
  <c r="D28" i="2"/>
  <c r="D40" i="2" s="1"/>
  <c r="C102" i="2"/>
  <c r="D178" i="2" l="1"/>
  <c r="G28" i="2" s="1"/>
  <c r="D180" i="2"/>
  <c r="G30" i="2" s="1"/>
  <c r="D179" i="2"/>
  <c r="G29" i="2" s="1"/>
  <c r="C170" i="2"/>
  <c r="D158" i="2"/>
  <c r="D160" i="2"/>
  <c r="F30" i="2" s="1"/>
  <c r="C190" i="2"/>
  <c r="D159" i="2"/>
  <c r="F29" i="2" s="1"/>
  <c r="D137" i="2"/>
  <c r="D141" i="2" s="1"/>
  <c r="C149" i="2"/>
  <c r="D183" i="2" l="1"/>
  <c r="G34" i="2" s="1"/>
  <c r="G40" i="2" s="1"/>
  <c r="D184" i="2"/>
  <c r="G35" i="2" s="1"/>
  <c r="E28" i="2"/>
  <c r="D136" i="2"/>
  <c r="E27" i="2" s="1"/>
  <c r="D190" i="2" l="1"/>
  <c r="D149" i="2"/>
  <c r="E37" i="2"/>
  <c r="E40" i="2" s="1"/>
  <c r="F27" i="2"/>
  <c r="D170" i="2"/>
  <c r="F28" i="2"/>
  <c r="F40" i="2" s="1"/>
  <c r="C73" i="4" l="1"/>
</calcChain>
</file>

<file path=xl/comments1.xml><?xml version="1.0" encoding="utf-8"?>
<comments xmlns="http://schemas.openxmlformats.org/spreadsheetml/2006/main">
  <authors>
    <author>scashman</author>
    <author>Ben Morelli</author>
  </authors>
  <commentList>
    <comment ref="H5" authorId="0" shapeId="0">
      <text>
        <r>
          <rPr>
            <b/>
            <sz val="9"/>
            <color indexed="81"/>
            <rFont val="Tahoma"/>
            <family val="2"/>
          </rPr>
          <t>ERG:</t>
        </r>
        <r>
          <rPr>
            <sz val="9"/>
            <color indexed="81"/>
            <rFont val="Tahoma"/>
            <family val="2"/>
          </rPr>
          <t xml:space="preserve">
See next table for cleaner India Electrical Grid</t>
        </r>
      </text>
    </comment>
    <comment ref="C134" authorId="1" shapeId="0">
      <text>
        <r>
          <rPr>
            <b/>
            <sz val="11"/>
            <color indexed="81"/>
            <rFont val="Tahoma"/>
            <family val="2"/>
          </rPr>
          <t>ERG:</t>
        </r>
        <r>
          <rPr>
            <sz val="11"/>
            <color indexed="81"/>
            <rFont val="Tahoma"/>
            <family val="2"/>
          </rPr>
          <t xml:space="preserve">
Original fuel mix in 2030 is very similar to that from IEA 2013 as we might expect. I made adjustments in Column D to provide some differentiation.</t>
        </r>
      </text>
    </comment>
  </commentList>
</comments>
</file>

<file path=xl/sharedStrings.xml><?xml version="1.0" encoding="utf-8"?>
<sst xmlns="http://schemas.openxmlformats.org/spreadsheetml/2006/main" count="1289" uniqueCount="563">
  <si>
    <t>Citation</t>
  </si>
  <si>
    <t>Full Reference</t>
  </si>
  <si>
    <t>Fuels:</t>
  </si>
  <si>
    <t>Increase of Electrical Use in Urban</t>
  </si>
  <si>
    <t>Increase of LPG in Urban</t>
  </si>
  <si>
    <t>Increase in LPG/ Decrease in Biomass in both Urban and Rural</t>
  </si>
  <si>
    <t>Increase in LPG/ Decrease in Biomass &amp; Dung in Rural</t>
  </si>
  <si>
    <t>Cleaner Electrical Grid with Increase in Urban</t>
  </si>
  <si>
    <t>Increased Biomass Pellets/Decreased Biomass &amp; Dung</t>
  </si>
  <si>
    <t>Increased Ethanol/Decreased Biomass &amp; Dung</t>
  </si>
  <si>
    <t>Increased Biogas/Decreased Biomass &amp; Dung</t>
  </si>
  <si>
    <t>Notes:</t>
  </si>
  <si>
    <t>Hard Coal</t>
  </si>
  <si>
    <t>Kerosene</t>
  </si>
  <si>
    <t>Electricity</t>
  </si>
  <si>
    <t>Sugarcane Ethanol</t>
  </si>
  <si>
    <t>Biogas from Cattle Dung</t>
  </si>
  <si>
    <t>Charcoal from Wood3</t>
  </si>
  <si>
    <t>Biomass Pellets</t>
  </si>
  <si>
    <t>Firewood</t>
  </si>
  <si>
    <t>Crop Residue</t>
  </si>
  <si>
    <t>Dung Cake</t>
  </si>
  <si>
    <t>TOTAL</t>
  </si>
  <si>
    <t>Crop residue</t>
  </si>
  <si>
    <t>Other</t>
  </si>
  <si>
    <t>Percent of Cooking Fuel Mix</t>
  </si>
  <si>
    <t>Adjustment Rationale</t>
  </si>
  <si>
    <t>LPG</t>
  </si>
  <si>
    <t>Fuel</t>
  </si>
  <si>
    <t>Gas</t>
  </si>
  <si>
    <t>Other Renewables</t>
  </si>
  <si>
    <t>Improved Cookstoves</t>
  </si>
  <si>
    <t>Traditional Cookstoves</t>
  </si>
  <si>
    <t>Rural %</t>
  </si>
  <si>
    <t>Urban %</t>
  </si>
  <si>
    <t>billion people</t>
  </si>
  <si>
    <t>2040 population</t>
  </si>
  <si>
    <t>2013 Population</t>
  </si>
  <si>
    <t>% of population is urban</t>
  </si>
  <si>
    <t>LPG Ratio from Above</t>
  </si>
  <si>
    <t>phased out in favor of LPG and electricity</t>
  </si>
  <si>
    <t>remains zero. Uncertain about availability of land for fuel crops given food demand.</t>
  </si>
  <si>
    <t>Total</t>
  </si>
  <si>
    <t>Combined</t>
  </si>
  <si>
    <t>split projected gains in improved cookstoves</t>
  </si>
  <si>
    <t>Coal</t>
  </si>
  <si>
    <t>Dung</t>
  </si>
  <si>
    <t>maintain original traditional fuel ratios and apply to lower portion of cooking fuel mix</t>
  </si>
  <si>
    <t>% of the population is rural</t>
  </si>
  <si>
    <t>Increase in LPG/ Decrease in Coal in Rural</t>
  </si>
  <si>
    <t>Increase Biomass Pellets/ Decrease Biomass &amp; Coal</t>
  </si>
  <si>
    <t>Increase DME/ Decrease Biomass &amp; Coal</t>
  </si>
  <si>
    <t>Increase Coal Briquettes/ Decrease Coal Powder</t>
  </si>
  <si>
    <t>Increase Ag Residues/ Decrease Fuel &amp; Brush Wood</t>
  </si>
  <si>
    <t>Coal Powder</t>
  </si>
  <si>
    <t>Coal Briquettes</t>
  </si>
  <si>
    <t xml:space="preserve"> Honeycomb Coal Briquettes</t>
  </si>
  <si>
    <t>Fuel &amp; Brush Wood</t>
  </si>
  <si>
    <t>Ag Residues</t>
  </si>
  <si>
    <t>Natural Gas</t>
  </si>
  <si>
    <t>DME</t>
  </si>
  <si>
    <t>2030 Urban Chinese Households</t>
  </si>
  <si>
    <t>million</t>
  </si>
  <si>
    <t xml:space="preserve">There are </t>
  </si>
  <si>
    <t>people per urban household</t>
  </si>
  <si>
    <t xml:space="preserve">2030 Rural Chinese Households </t>
  </si>
  <si>
    <t>people per rural household</t>
  </si>
  <si>
    <t>Total Urban Population</t>
  </si>
  <si>
    <t>Total Rural Population</t>
  </si>
  <si>
    <t>Percent Urban</t>
  </si>
  <si>
    <t>Percent Rural</t>
  </si>
  <si>
    <t>Kejun et al. 2006</t>
  </si>
  <si>
    <t>Kejun, J., Xiulian, H. 2006. Energy Demand and Emissions in Building in China: Scenarios and Policy. Building Commissioning for Energy Efficiency and Comfort. Vol VI-10-1.  http://oaktrust.library.tamu.edu/bitstream/handle/1969.1/5377/ESL-IC-06-11-225.pdf  Accessed 30 March, 2016.</t>
  </si>
  <si>
    <t>calculated</t>
  </si>
  <si>
    <t>Source</t>
  </si>
  <si>
    <t>IEA 2007</t>
  </si>
  <si>
    <t>IEA (International Energy Agency). 2007. World Energy Outlook 2007: China and India Insights. 978-92-64-02730-5.  http://www.worldenergyoutlook.org/media/weowebsite/2008-1994/weo_2007.pdf  Accessed 30 March, 2016.</t>
  </si>
  <si>
    <t>IEA 2006</t>
  </si>
  <si>
    <t>IEA (International Energy Agency). 2006. World Energy Outlook 2006. http://www.worldenergyoutlook.org/media/weowebsite/2008-1994/weo2006.pdf  Accessed 30 March, 2016.</t>
  </si>
  <si>
    <t xml:space="preserve">* IEA 2007 indicates that the majority of Indian's will have electricity access by 2030. Despite this we are seeing a low penetration of electric cooking in the IEA 2013 Scenario. This scenario assumes that more households take advantage of the available electricity as a convenient, clean cooking fuel. </t>
  </si>
  <si>
    <t>from IEA 2007, page 481</t>
  </si>
  <si>
    <t>Coke and Coal</t>
  </si>
  <si>
    <t>Rural-2030</t>
  </si>
  <si>
    <t>Urban-2030</t>
  </si>
  <si>
    <t>Totals</t>
  </si>
  <si>
    <t>Improved Biomass</t>
  </si>
  <si>
    <t>from IEA 2015, page 66 &amp; 67</t>
  </si>
  <si>
    <t>from IEA 2015, page 52</t>
  </si>
  <si>
    <t>IEA 2015</t>
  </si>
  <si>
    <t xml:space="preserve">IEA (International Energy Agency). 2015. India Energy Outlook: World Energy Outlook Special Report. http://www.worldenergyoutlook.org/media/weowebsite/2015/IndiaEnergyOutlook_WEO2015.pdf  Accessed April 1, 2016. </t>
  </si>
  <si>
    <t>Fuels          |        Scen. Name</t>
  </si>
  <si>
    <t>LPG from Natural Gas (NG)</t>
  </si>
  <si>
    <t>LPG from Crude Oil (CO)</t>
  </si>
  <si>
    <t>Charcoal from Wood</t>
  </si>
  <si>
    <t>Total Biomass</t>
  </si>
  <si>
    <t>Fossil Fuel</t>
  </si>
  <si>
    <t>Total Population</t>
  </si>
  <si>
    <t>Traditional biomass</t>
  </si>
  <si>
    <t>IEA 2010</t>
  </si>
  <si>
    <t>IEA (International Energy Agency). 2010. Energy Technology Perspectives 2010: Scenarios and Strategies to 2050. 978-92-64-08597-8. https://www.iea.org/publications/freepublications/publication/etp2010.pdf  Accessed 28 March, 2016.</t>
  </si>
  <si>
    <t>Malla and Timilsina 2014</t>
  </si>
  <si>
    <t>Malla, S., and Timilsina, G.R. 2014. Household Cooking Fuel Choice and Adoption of Improved Cookstoves in Developing Countries. World Bank: Policy Research Working Paper. http://www-wds.worldbank.org/external/default/WDSContentServer/WDSP/IB/2014/06/03/000158349_20140603155910/Rendered/PDF/WPS6903.pdf  Accessed 1 April, 2016.</t>
  </si>
  <si>
    <t>Thurber et al. 2014</t>
  </si>
  <si>
    <t>Mainali et al. 2012</t>
  </si>
  <si>
    <t>Honeycomb Briquettes</t>
  </si>
  <si>
    <t>Fuels</t>
  </si>
  <si>
    <t>Biomass</t>
  </si>
  <si>
    <t>…</t>
  </si>
  <si>
    <t>Biogas</t>
  </si>
  <si>
    <t>Coal Gas</t>
  </si>
  <si>
    <t>Rural (Energy in PJ)</t>
  </si>
  <si>
    <t>Urban (Energy in PJ)</t>
  </si>
  <si>
    <t>Urban (%)</t>
  </si>
  <si>
    <t>Rural (%)</t>
  </si>
  <si>
    <t>2013 Urban Population</t>
  </si>
  <si>
    <t>2013 Rural Population</t>
  </si>
  <si>
    <t>The values for electricity were added for consistency with the base scenario. The value for 2005 was calculated based on values found in the paper (Mainali et al. 2012). The growth in electricity use included in the scenario is designed to mirror the relationship between LPG and electricity use in 2005. As LPG use increases from 2005 to 2030, Electricity use increases along with it. This assumes that LPG and electricity are not replacing one another. This is consisten with the papers observation that full sized electric stoves are not being used widely in 2005. Instead ancillary cooking machines are consuming the electricity, and such devices rarely if ever are run on LPG.</t>
  </si>
  <si>
    <t>Note on electricity use assumptions &amp; calculations:</t>
  </si>
  <si>
    <t>Combined 2030</t>
  </si>
  <si>
    <t>Combined 2005</t>
  </si>
  <si>
    <t>Original 2030 Mix (%)</t>
  </si>
  <si>
    <t>Adjusted 2030 Mix</t>
  </si>
  <si>
    <t>Hirst et al. 2012</t>
  </si>
  <si>
    <t>Hirst, N., Brown, T., Riahi, K., Schulz, N., Faist, M., Foster, S., Jennings, M., et al. 2012. China's Energy Technologies to 2050. Grantham Institute for Climate Change. Imperial College. London, EN.</t>
  </si>
  <si>
    <t>Zhou et al. 2010</t>
  </si>
  <si>
    <t>Zhou, N., Fridley, D., McNeil, M., Zheng, N., Ke, J., and Levine, M. 2011. China's Energy and Carbon Emissions Outlook to 2050. Ernest Orlando Lawrence Berkeley National Laboratory. LBNL-4472E. https://china.lbl.gov/sites/all/files/lbl-4472e-energy-2050april-2011.pdf  Accessed 28 March, 2016.</t>
  </si>
  <si>
    <t>Increased Electricity</t>
  </si>
  <si>
    <t>2013 Urban Households</t>
  </si>
  <si>
    <t>2013 Rural Households</t>
  </si>
  <si>
    <t>World Bank 2013</t>
  </si>
  <si>
    <t>World Bank (The World Bank). 2013. China: Accelerating Household Access to Clean Cooking and Heating. Asia Sustainable and Alternative Energy Program. Washington, DC: World Bank. http://www-wds.worldbank.org/external/default/WDSContentServer/WDSP/IB/2013/10/01/000356161_20131001104809/Rendered/PDF/814950WP0P12980Box0379837B00PUBLIC0.pdf  Accessed 4 April, 2016.</t>
  </si>
  <si>
    <t>26.7 % of households in original fuel scenario relied on ag residue and fuelwood. Assume that this decreases by 1/3 and the 75% of the remainder is burnt in advanced pellet stoves</t>
  </si>
  <si>
    <t>Electricity replaces LPG, both are modern fuels.</t>
  </si>
  <si>
    <t>use of coal is reduced in favor of advanced biomass, both are based on traditional low cost fuel sources.</t>
  </si>
  <si>
    <t>75% reduction in coal use in favor of convenient, modern fuels.</t>
  </si>
  <si>
    <t xml:space="preserve">World Bank (The World Bank). 2016. Access to electricity (% of the population). World Bank, Sustainable Energy for all, Global Electrification Database. http://data.worldbank.org/indicator/EG.ELC.ACCS.ZS  Accessed 4 April, 2016. </t>
  </si>
  <si>
    <t>Imports and domestic production of natural gas are expected to incease significantly between now and 2030 (IEA 2007)</t>
  </si>
  <si>
    <t>use of modern fuels will increase with rising incomes and nearly 100% of Chinese citizens already have electricity access.</t>
  </si>
  <si>
    <t>Combined 2010</t>
  </si>
  <si>
    <t>2014 Urban Population</t>
  </si>
  <si>
    <t>2014 Rural Population</t>
  </si>
  <si>
    <t>2014 Chinese Population</t>
  </si>
  <si>
    <t>Charcoal</t>
  </si>
  <si>
    <t>All other fuels</t>
  </si>
  <si>
    <t xml:space="preserve">Fuel </t>
  </si>
  <si>
    <t>Rural</t>
  </si>
  <si>
    <t>Urban</t>
  </si>
  <si>
    <t>Year</t>
  </si>
  <si>
    <t>Sawdust</t>
  </si>
  <si>
    <t>No Fuel</t>
  </si>
  <si>
    <t>UNDP 2014</t>
  </si>
  <si>
    <t>UNDP (United Nations Development Programme). 2014. NAMA Stdy for a sustainable charcoal value chain in Ghana. http://www.undp.org/content/undp/en/home/librarypage/environment-energy/mdg-carbon/NAMAs/nama-study-for-a-sustainable-charcoal-value-chain-in-ghana.html  Accessed 14 April, 2016.</t>
  </si>
  <si>
    <t>MOE 2010</t>
  </si>
  <si>
    <t>MOE (Ministry of Energy). 2010. National Energy Policy. Republic of Ghana. file:///K:/EPA_Cookstove_LCA.sc.LEX/Ghana/Sources/MOE_2010_National%20Energy%20Policy.pdf  14 April, 2016.</t>
  </si>
  <si>
    <t>Series Name</t>
  </si>
  <si>
    <t>2005 [YR2005]</t>
  </si>
  <si>
    <t>2010 [YR2010]</t>
  </si>
  <si>
    <t>2015 [YR2015]</t>
  </si>
  <si>
    <t>2016 [YR2016]</t>
  </si>
  <si>
    <t>2020 [YR2020]</t>
  </si>
  <si>
    <t>2030 [YR2030]</t>
  </si>
  <si>
    <t>2040 [YR2040]</t>
  </si>
  <si>
    <t>2050 [YR2050]</t>
  </si>
  <si>
    <t>Population, total</t>
  </si>
  <si>
    <t>Rural population</t>
  </si>
  <si>
    <t>Urban population</t>
  </si>
  <si>
    <t>Rural Poplulation</t>
  </si>
  <si>
    <t>Urban Mix</t>
  </si>
  <si>
    <t>Rural Mix</t>
  </si>
  <si>
    <t>Period #</t>
  </si>
  <si>
    <t>EC 2006</t>
  </si>
  <si>
    <t>EC (Energy Commission). 2006. Strategic National Energy Plan 2006-2020. https://s3.amazonaws.com/ndpc-static/pubication/Strategic+National+Energy+Plan+2006-2020.pdf  Accessed 15 April, 2016.</t>
  </si>
  <si>
    <t xml:space="preserve">Urban-Rural Cooking Fuel Mix 2012-13 </t>
  </si>
  <si>
    <t>Projected Fuel Use</t>
  </si>
  <si>
    <t>Summary Table of Ghanaian Energy Scenarios (2030)</t>
  </si>
  <si>
    <t>Solar</t>
  </si>
  <si>
    <t>CBS 2002</t>
  </si>
  <si>
    <t xml:space="preserve">CBS (Central Bureau of Statistics). 2002. Kenya 1999 Population and Housing Census. Republic of Kenya. https://www.google.com/webhp?sourceid=chrome-instant&amp;ion=1&amp;espv=2&amp;ie=UTF-8#q=Kenya+1999+Population+and+Housing+Census Accessed 15 April, 2016. </t>
  </si>
  <si>
    <t>1980 [YR1980]</t>
  </si>
  <si>
    <t>1990 [YR1990]</t>
  </si>
  <si>
    <t>2000 [YR2000]</t>
  </si>
  <si>
    <t>GVEP 2012</t>
  </si>
  <si>
    <t xml:space="preserve">GVEP (Global Village Energy Partnerships). 2012. Kenya Market Assessment. Prepared for Global Alliance for Clean Cookstoves. </t>
  </si>
  <si>
    <t>2009 Kenyan Cooking Fuel Mix</t>
  </si>
  <si>
    <t>Period  #</t>
  </si>
  <si>
    <t>Fuel Projections, Moderate Scenario, Kenya</t>
  </si>
  <si>
    <t>IRENA 2013</t>
  </si>
  <si>
    <t xml:space="preserve">IRENA (International Renewable Energy Agency). 2013. Africa's Renewable Future: The Path to Sustainable Growth. http://www.irena.org/menu/index.aspx?mnu=Subcat&amp;PriMenuID=36&amp;CatID=141&amp;SubcatID=276 Accessed 18 April, 2016. </t>
  </si>
  <si>
    <t>ROK 2014</t>
  </si>
  <si>
    <t>ROK (Republic of Kenya). 2014. Strategic Plan 2013-2017. Ministry of Energy and Petroleum. http://www.knbs.or.ke/index.php?option=com_phocadownload&amp;view=category&amp;download=601:draft-strategic-plan&amp;id=23:policies-manuals&amp;Itemid=599  Accessed 18 April, 2016.</t>
  </si>
  <si>
    <t>Charcoal, linear</t>
  </si>
  <si>
    <t>Charcoal, polynomial</t>
  </si>
  <si>
    <t>same as Improved Biomass</t>
  </si>
  <si>
    <t>same as Increased Electricity</t>
  </si>
  <si>
    <t>Increases to 6% of fuel mix, replaces 75% of the dirtier and more dangerous kerosene.</t>
  </si>
  <si>
    <t>displaces some LPG and natural gas</t>
  </si>
  <si>
    <t>TABLE OF CONTENTS</t>
  </si>
  <si>
    <t>Sheet</t>
  </si>
  <si>
    <t>Description</t>
  </si>
  <si>
    <r>
      <t>In Dalberg 2013, charcoal is included in hard coal value.</t>
    </r>
    <r>
      <rPr>
        <vertAlign val="superscript"/>
        <sz val="12"/>
        <color theme="1"/>
        <rFont val="Times New Roman"/>
        <family val="1"/>
      </rPr>
      <t>1</t>
    </r>
    <r>
      <rPr>
        <sz val="12"/>
        <color theme="1"/>
        <rFont val="Times New Roman"/>
        <family val="1"/>
      </rPr>
      <t xml:space="preserve"> Charcoal has been deducted from coal here.</t>
    </r>
    <r>
      <rPr>
        <vertAlign val="superscript"/>
        <sz val="12"/>
        <color theme="1"/>
        <rFont val="Times New Roman"/>
        <family val="1"/>
      </rPr>
      <t>3</t>
    </r>
  </si>
  <si>
    <r>
      <t>21% of LPG from natural gas</t>
    </r>
    <r>
      <rPr>
        <vertAlign val="superscript"/>
        <sz val="12"/>
        <color theme="1"/>
        <rFont val="Times New Roman"/>
        <family val="1"/>
      </rPr>
      <t>2</t>
    </r>
  </si>
  <si>
    <r>
      <t>79% of LPG from crude oil</t>
    </r>
    <r>
      <rPr>
        <vertAlign val="superscript"/>
        <sz val="12"/>
        <color theme="1"/>
        <rFont val="Times New Roman"/>
        <family val="1"/>
      </rPr>
      <t>2</t>
    </r>
  </si>
  <si>
    <r>
      <t>Charcoal from Wood</t>
    </r>
    <r>
      <rPr>
        <vertAlign val="superscript"/>
        <sz val="12"/>
        <color theme="1"/>
        <rFont val="Times New Roman"/>
        <family val="1"/>
      </rPr>
      <t>3</t>
    </r>
  </si>
  <si>
    <t>Phase I Fuel Mix Scenarios - India (provided for reference with Phase II fuel mix scenarios)</t>
  </si>
  <si>
    <t>Created by ERG based on previous LCA results and the goals of increased thermal efficiency and a diverse fuel base consisting of resources available within the study country.</t>
  </si>
  <si>
    <t>Scenario Notes:</t>
  </si>
  <si>
    <t>Note:</t>
  </si>
  <si>
    <t>was minor to begin with</t>
  </si>
  <si>
    <r>
      <t xml:space="preserve">Source: </t>
    </r>
    <r>
      <rPr>
        <i/>
        <sz val="12"/>
        <color theme="1"/>
        <rFont val="Times New Roman"/>
        <family val="1"/>
      </rPr>
      <t>Based on information from IEA 2015. Original values have been adjusted.</t>
    </r>
  </si>
  <si>
    <t>Fuel Mix for Low Impact Scenario</t>
  </si>
  <si>
    <t>Fuel Mix Scenario Documentation for Phase II - India</t>
  </si>
  <si>
    <t>Current</t>
  </si>
  <si>
    <t>BAU 2040</t>
  </si>
  <si>
    <t>Summary Table of Potential Indian Fuel Mix Scenarios (2030-2040)</t>
  </si>
  <si>
    <t>Fuel Mix Scenarios as a percentage of delivered cooking energy</t>
  </si>
  <si>
    <t>Aggregated Fuel Categories from table above</t>
  </si>
  <si>
    <t>Cooking Fuel Mixes Past and Present</t>
  </si>
  <si>
    <r>
      <t>Venkataraman Fuel Mix (%)</t>
    </r>
    <r>
      <rPr>
        <b/>
        <vertAlign val="superscript"/>
        <sz val="12"/>
        <color theme="0"/>
        <rFont val="Times New Roman"/>
        <family val="1"/>
      </rPr>
      <t xml:space="preserve">1 </t>
    </r>
    <r>
      <rPr>
        <b/>
        <sz val="12"/>
        <color theme="0"/>
        <rFont val="Times New Roman"/>
        <family val="1"/>
      </rPr>
      <t>- 2005</t>
    </r>
  </si>
  <si>
    <t>Fire-wood</t>
  </si>
  <si>
    <t>Cowdung cake</t>
  </si>
  <si>
    <t>Coal,Lignite,Charcoal</t>
  </si>
  <si>
    <t>LPG/PNG</t>
  </si>
  <si>
    <t>Any other</t>
  </si>
  <si>
    <t>No cooking</t>
  </si>
  <si>
    <t>Documentation of Past and Present Indian Cooking Fuel Use as reported in the literature</t>
  </si>
  <si>
    <t>Business-as-Usual 2040 Scenario</t>
  </si>
  <si>
    <t>Future BAU scenario developed using the fuel mix reported in IEA 2015 as a starting point.</t>
  </si>
  <si>
    <t>Indian Population Statistics</t>
  </si>
  <si>
    <t>Urban Population (2013)</t>
  </si>
  <si>
    <t>Rural Population (2013)</t>
  </si>
  <si>
    <t>Urban Population (2040)</t>
  </si>
  <si>
    <t>Rural Population (2040)</t>
  </si>
  <si>
    <t>Parameter</t>
  </si>
  <si>
    <t>Value</t>
  </si>
  <si>
    <t>Units</t>
  </si>
  <si>
    <t>LPG Feedstock Ratio from Phase I</t>
  </si>
  <si>
    <t>LPG from Crude Oil</t>
  </si>
  <si>
    <t>LPG from Natural Gas</t>
  </si>
  <si>
    <t>Fuel Mix for BAU 2040 Scenario</t>
  </si>
  <si>
    <r>
      <t xml:space="preserve">Source: </t>
    </r>
    <r>
      <rPr>
        <i/>
        <sz val="12"/>
        <color theme="1"/>
        <rFont val="Times New Roman"/>
        <family val="1"/>
      </rPr>
      <t>Based on information from IEA 2007. Original values have been adjusted.</t>
    </r>
  </si>
  <si>
    <t>Fuel Type</t>
  </si>
  <si>
    <t>Value (% of Traditional Fuel)</t>
  </si>
  <si>
    <t>Ratio of Traditional Fuel Types from Phase I</t>
  </si>
  <si>
    <t>Improved Biomass Fuel Mix Scenario</t>
  </si>
  <si>
    <t>Projected 2030 Fuel Mix*</t>
  </si>
  <si>
    <t>Combined**</t>
  </si>
  <si>
    <t>**Combined column is a weighted average of urban and rural fuel mixes based on the expected urban/rural population split in 2030.</t>
  </si>
  <si>
    <t>*Values estimated off the chart from IEA 2007, screenshot displayed to the right of this table.</t>
  </si>
  <si>
    <t>Rural Total</t>
  </si>
  <si>
    <t>MoHA 2011</t>
  </si>
  <si>
    <t>India, rural</t>
  </si>
  <si>
    <t>Urban Total</t>
  </si>
  <si>
    <t>India, urban</t>
  </si>
  <si>
    <t>India Total</t>
  </si>
  <si>
    <t>India, total</t>
  </si>
  <si>
    <t>Reference</t>
  </si>
  <si>
    <t>Country, Region</t>
  </si>
  <si>
    <r>
      <t xml:space="preserve">MoHA (Ministry of Home Affairs). 2011. Percentage of Households to Total Households by Amenities and Assets. </t>
    </r>
    <r>
      <rPr>
        <i/>
        <sz val="12"/>
        <color theme="1"/>
        <rFont val="Times New Roman"/>
        <family val="1"/>
      </rPr>
      <t xml:space="preserve">Government of India. </t>
    </r>
    <r>
      <rPr>
        <sz val="12"/>
        <color theme="1"/>
        <rFont val="Times New Roman"/>
        <family val="1"/>
      </rPr>
      <t>http://www.censusindia.gov.in/2011census/hlo/Houselisting-housing-PCA.html  Accessed 18 February, 2016.</t>
    </r>
  </si>
  <si>
    <t>Documentation of National, Urban, and Rural Cooking Fuel Mix in India in 2011 as reported by the Indian Ministry of Home Affairs</t>
  </si>
  <si>
    <t>Percentage of Cooking Energy</t>
  </si>
  <si>
    <t xml:space="preserve">Rural Subtotal </t>
  </si>
  <si>
    <t>Venkataraman et al. 2010</t>
  </si>
  <si>
    <t xml:space="preserve">Other </t>
  </si>
  <si>
    <t xml:space="preserve">LPG </t>
  </si>
  <si>
    <t>2005 Rural Population</t>
  </si>
  <si>
    <t>wood</t>
  </si>
  <si>
    <t>2005 Urban Population</t>
  </si>
  <si>
    <t>crop waste</t>
  </si>
  <si>
    <t>biogas</t>
  </si>
  <si>
    <t>dung</t>
  </si>
  <si>
    <t>Urban Subtotal</t>
  </si>
  <si>
    <t xml:space="preserve">India, total </t>
  </si>
  <si>
    <t>fuel</t>
  </si>
  <si>
    <t>Country, region</t>
  </si>
  <si>
    <t>Documentation of Urban and Rural cooking fuel mix as reported by Venkataraman et al. 2010. Calculation of national average mix is performed on the basis of the 2005 urban and rural population</t>
  </si>
  <si>
    <t>India Cooking Fuel Use - 2011</t>
  </si>
  <si>
    <t>India Cooking Fuel Use - 2005</t>
  </si>
  <si>
    <t>Percentage of Delivered Cooking Energy</t>
  </si>
  <si>
    <r>
      <t>Aggregate National Cooking Fuel Mix -</t>
    </r>
    <r>
      <rPr>
        <b/>
        <sz val="12"/>
        <color rgb="FFFF0000"/>
        <rFont val="Times New Roman"/>
        <family val="1"/>
      </rPr>
      <t xml:space="preserve"> calculated</t>
    </r>
  </si>
  <si>
    <t>Adjusted Fuel Mix (%)</t>
  </si>
  <si>
    <t>Increased Electricity Fuel Mix Scenario</t>
  </si>
  <si>
    <t>remains zero. Uncertain about availability of land for fuel crops given food demand. (IEA 2015)</t>
  </si>
  <si>
    <t>Fuel Mix for Increased Electricity Scenario</t>
  </si>
  <si>
    <t>reduced by 20%, assume electricity instead</t>
  </si>
  <si>
    <t>reduced by 25%, assume electricity instead</t>
  </si>
  <si>
    <t>Original 2030 Fuel Mix based on IEA 2007 (%)</t>
  </si>
  <si>
    <t>assume all 'other renewables' are biogas</t>
  </si>
  <si>
    <t>decreased in favor of advanced biofuels</t>
  </si>
  <si>
    <t>Fuel Mix for Improved Biomass Scenario</t>
  </si>
  <si>
    <t>increased in this scenario to test benefits of increasing reliance on improved biofuels</t>
  </si>
  <si>
    <t>split projected gains in improved cookstoves (IEA 2015)</t>
  </si>
  <si>
    <t>half that proposed in improved biomass scenario</t>
  </si>
  <si>
    <t>20% lower than improved biomass scenario, assume electricity instead</t>
  </si>
  <si>
    <t>Near 50% reduction from IEA 2007 value in favor of charcoal, pellets and electricity.</t>
  </si>
  <si>
    <r>
      <t xml:space="preserve">Source: </t>
    </r>
    <r>
      <rPr>
        <i/>
        <sz val="12"/>
        <color theme="1"/>
        <rFont val="Times New Roman"/>
        <family val="1"/>
      </rPr>
      <t>Moha 2011</t>
    </r>
  </si>
  <si>
    <t>dramatic replacement of solid firewood for biomass pellets</t>
  </si>
  <si>
    <t>replaced by pellets, charcoal and electricity use</t>
  </si>
  <si>
    <t>maintained in minimal quantitites</t>
  </si>
  <si>
    <t>eliminated in favor of other fuels</t>
  </si>
  <si>
    <t>Fuels     |    Scen. Name</t>
  </si>
  <si>
    <r>
      <t xml:space="preserve">Source: </t>
    </r>
    <r>
      <rPr>
        <i/>
        <sz val="12"/>
        <color theme="1"/>
        <rFont val="Times New Roman"/>
        <family val="1"/>
      </rPr>
      <t>Mainali et al. 2012</t>
    </r>
  </si>
  <si>
    <t>Summary Table of Potential Chinese Fuel Mix Scenarios (2030+)</t>
  </si>
  <si>
    <t>Fuel Mix for BAU 2030 Scenario</t>
  </si>
  <si>
    <t>Business-as-Usual 2030 Scenario</t>
  </si>
  <si>
    <t>Future BAU scenario developed using the 2030 fuel mix reported in Mainali et al. 2012 as a starting point.</t>
  </si>
  <si>
    <t>Value (% of Coal Fuel)</t>
  </si>
  <si>
    <t>Value (% of Biomass Fuel)</t>
  </si>
  <si>
    <t>Ratio of Coal Fuel Types from Phase I</t>
  </si>
  <si>
    <t>Ratio of Biomass Fuel Types from Phase I</t>
  </si>
  <si>
    <t>as reported in Mainali et al. 2012</t>
  </si>
  <si>
    <t>Chinese Population Statistics</t>
  </si>
  <si>
    <t>Used in sheet calculations</t>
  </si>
  <si>
    <t>Mainali Fuel Mix (%) - 2010</t>
  </si>
  <si>
    <t>Current Fuel Mix (%)</t>
  </si>
  <si>
    <t>Fuel Mix Scenario Documentation for Phase II - China</t>
  </si>
  <si>
    <t>World Bank 2014b</t>
  </si>
  <si>
    <t>BAU 2030</t>
  </si>
  <si>
    <t>Electricity Use per Capita</t>
  </si>
  <si>
    <t>LPG Use per Capita</t>
  </si>
  <si>
    <t>Urban Population in Each Year</t>
  </si>
  <si>
    <t>Value in 2005</t>
  </si>
  <si>
    <t>Value in 2010</t>
  </si>
  <si>
    <t>Value in 2020</t>
  </si>
  <si>
    <t>Value in 2030</t>
  </si>
  <si>
    <t>Electricity and LPG use in urban areas*</t>
  </si>
  <si>
    <t>*Used to project electricity use based off of projected urban population growth and a 2005 estimate of electrical energy use for cooking. Assumes a constant ratio of electricity to LPG use across time.</t>
  </si>
  <si>
    <t>as reported in Mainali et al. 2012, broken up according to coal fuel use ratios from Phase I</t>
  </si>
  <si>
    <t>Final Energy Consumption for Cooking in China - across time</t>
  </si>
  <si>
    <r>
      <t xml:space="preserve">Percentage of total cooking energy by fuel - </t>
    </r>
    <r>
      <rPr>
        <b/>
        <sz val="12"/>
        <color rgb="FFFF0000"/>
        <rFont val="Times New Roman"/>
        <family val="1"/>
      </rPr>
      <t>calculated</t>
    </r>
  </si>
  <si>
    <r>
      <t xml:space="preserve">Source: </t>
    </r>
    <r>
      <rPr>
        <i/>
        <sz val="12"/>
        <color theme="1"/>
        <rFont val="Times New Roman"/>
        <family val="1"/>
      </rPr>
      <t>Mainali et al. 2012, page 10</t>
    </r>
  </si>
  <si>
    <t>as reported in Mainali et al. 2012, broken up according to biomass fuel ratios from Phase I</t>
  </si>
  <si>
    <t>one half of original 2030 coal estimate</t>
  </si>
  <si>
    <t>broken up according to coal fuel use ratios from Phase I</t>
  </si>
  <si>
    <t>all other decreases in fuel use assumed to be replaced by increased electricity consumption</t>
  </si>
  <si>
    <r>
      <t xml:space="preserve">Source: </t>
    </r>
    <r>
      <rPr>
        <i/>
        <sz val="12"/>
        <color theme="1"/>
        <rFont val="Times New Roman"/>
        <family val="1"/>
      </rPr>
      <t>Mainali et al. 2012. Adapted from original source.</t>
    </r>
  </si>
  <si>
    <t>Advanced Biomass &amp; Electricity Fuel Mix Scenario</t>
  </si>
  <si>
    <t>Fuel Mix for Advanced Biomass &amp; Electricity Scenario</t>
  </si>
  <si>
    <t>Fuel Mix for Diverse Alternative Fuels Scenario</t>
  </si>
  <si>
    <t>Diverse Modern Fuel Mix Scenario</t>
  </si>
  <si>
    <t>LPG + Natural gas</t>
  </si>
  <si>
    <t>Biomass (wood and straw)</t>
  </si>
  <si>
    <t>Rural (% of Total Cooking Energy)</t>
  </si>
  <si>
    <t>Urban (% of Total Cooking Energy)</t>
  </si>
  <si>
    <r>
      <t xml:space="preserve">Source: </t>
    </r>
    <r>
      <rPr>
        <i/>
        <sz val="12"/>
        <color theme="1"/>
        <rFont val="Times New Roman"/>
        <family val="1"/>
      </rPr>
      <t>World Bank 2013, pg 6 and 7</t>
    </r>
  </si>
  <si>
    <t>Sources of Household Cooking Energy - 2006</t>
  </si>
  <si>
    <t>25% reduction in favor of electricity use</t>
  </si>
  <si>
    <t>half of what is reported in Mainali et al. 2012</t>
  </si>
  <si>
    <t>115 million households suitable for biogas (World Bank 2013, pg. 7), assume half use, and half of those use for cooking, the rest use for home heat</t>
  </si>
  <si>
    <t>Advanced Biomass &amp; Electricity</t>
  </si>
  <si>
    <t>Diverse Modern Fuels</t>
  </si>
  <si>
    <t>Documentation of Urban and Rural cooking fuel mix as reported by World Bank 2013. Calculation of national average mix is performed on the basis of the 2006 urban and rural population (World Bank 2014b)</t>
  </si>
  <si>
    <t xml:space="preserve">2006 Chinese Fuel Mix Estimate </t>
  </si>
  <si>
    <t xml:space="preserve">2005 Indian Fuel Mix Estimate </t>
  </si>
  <si>
    <t xml:space="preserve">2011 Indian Fuel Mix Estimate </t>
  </si>
  <si>
    <t>reduced slightly from projection to create a more diverse fuel mixture and to allow for increased use of natural gas.</t>
  </si>
  <si>
    <t>eliminated in favor of cleaner burning fuels</t>
  </si>
  <si>
    <t>assumed to be converted to pellets for increased thermal efficiency</t>
  </si>
  <si>
    <t>Phase I Fuel Mix Scenarios - China (provided for reference with Phase II fuel mix scenarios)</t>
  </si>
  <si>
    <t>Documentation of Past and Present Chinese Cooking Fuel Use as reported in the literature</t>
  </si>
  <si>
    <t>Fuel Mix_IN</t>
  </si>
  <si>
    <t>Fuel Mix_CN</t>
  </si>
  <si>
    <t>Fuel Mix_KE</t>
  </si>
  <si>
    <t>Fuel Mix_GH</t>
  </si>
  <si>
    <t>References</t>
  </si>
  <si>
    <r>
      <t xml:space="preserve">Sources: </t>
    </r>
    <r>
      <rPr>
        <i/>
        <sz val="12"/>
        <color theme="1"/>
        <rFont val="Times New Roman"/>
        <family val="1"/>
      </rPr>
      <t>World Bank 2014b, 2014d</t>
    </r>
  </si>
  <si>
    <r>
      <t>GVEP Fuel Mix (%) - 2005/6</t>
    </r>
    <r>
      <rPr>
        <b/>
        <vertAlign val="superscript"/>
        <sz val="12"/>
        <color theme="0"/>
        <rFont val="Times New Roman"/>
        <family val="1"/>
      </rPr>
      <t>2</t>
    </r>
  </si>
  <si>
    <r>
      <t>CBS Fuel Mix (%) - 1989</t>
    </r>
    <r>
      <rPr>
        <b/>
        <vertAlign val="superscript"/>
        <sz val="12"/>
        <color theme="0"/>
        <rFont val="Times New Roman"/>
        <family val="1"/>
      </rPr>
      <t>4</t>
    </r>
  </si>
  <si>
    <r>
      <t>CBS Fuel Mix (%) - 1999</t>
    </r>
    <r>
      <rPr>
        <b/>
        <vertAlign val="superscript"/>
        <sz val="12"/>
        <color theme="0"/>
        <rFont val="Times New Roman"/>
        <family val="1"/>
      </rPr>
      <t>4</t>
    </r>
  </si>
  <si>
    <t>Fuel Mix for Ghana Transition</t>
  </si>
  <si>
    <t>Fuel Mix for Diverse Modern Fuel Scenario</t>
  </si>
  <si>
    <t>Business as Usual Scenario (2030+)</t>
  </si>
  <si>
    <t>Fuel Mix for BAU 2030</t>
  </si>
  <si>
    <t>Ghana Transition</t>
  </si>
  <si>
    <t>Documentation of Urban and Rural cooking fuel mix as reported by Dalberg 2013a. Calculation of national average mix is performed on the basis of the 2006 urban and rural population (World Bank 2014b)</t>
  </si>
  <si>
    <r>
      <t xml:space="preserve">Source: </t>
    </r>
    <r>
      <rPr>
        <i/>
        <sz val="12"/>
        <color theme="1"/>
        <rFont val="Times New Roman"/>
        <family val="1"/>
      </rPr>
      <t>Dalberg 2013a, pg. 17</t>
    </r>
  </si>
  <si>
    <t>2005/2006 Kenyan Cooking Fuel Mix</t>
  </si>
  <si>
    <t xml:space="preserve">2005/2006 Kenyan Fuel Mix Estimate </t>
  </si>
  <si>
    <t>Documentation of combined national cooking fuel mix as reported in GVEP 2012.</t>
  </si>
  <si>
    <t>1989/1999 Kenyan Cooking Fuel Mix</t>
  </si>
  <si>
    <t xml:space="preserve">1989 - Percentage of Cooking Energy </t>
  </si>
  <si>
    <t xml:space="preserve">1999 - Percentage of Cooking Energy </t>
  </si>
  <si>
    <t>1989 and 1999 Kenyan Cooking Fuel Mix</t>
  </si>
  <si>
    <t>Documentation of combined national cooking fuel mix as reported in CBS 2002</t>
  </si>
  <si>
    <r>
      <rPr>
        <b/>
        <i/>
        <sz val="12"/>
        <color theme="1"/>
        <rFont val="Times New Roman"/>
        <family val="1"/>
      </rPr>
      <t>Source:</t>
    </r>
    <r>
      <rPr>
        <i/>
        <sz val="12"/>
        <color theme="1"/>
        <rFont val="Times New Roman"/>
        <family val="1"/>
      </rPr>
      <t xml:space="preserve"> CBS 2002, pg. 40</t>
    </r>
  </si>
  <si>
    <r>
      <rPr>
        <b/>
        <i/>
        <sz val="12"/>
        <color theme="1"/>
        <rFont val="Times New Roman"/>
        <family val="1"/>
      </rPr>
      <t>Source:</t>
    </r>
    <r>
      <rPr>
        <i/>
        <sz val="12"/>
        <color theme="1"/>
        <rFont val="Times New Roman"/>
        <family val="1"/>
      </rPr>
      <t xml:space="preserve"> GVEP 2012, pg. 17 and 18</t>
    </r>
  </si>
  <si>
    <t>Combined*</t>
  </si>
  <si>
    <t>*Urban, rural and combined values are all reported. The combined numbers are based on the assumption that 75% of the population is rural, 25% urban.</t>
  </si>
  <si>
    <t>KNBS (Kenya National Bureau of Statistics). 2012. 2009 Kenya Population and Housing Census: Analytical Report on Housing Conditions, Amenities and Household Assets. Volume XI. Republic of Kenya. http://www.knbs.or.ke/index.php?option=com_phocadownload&amp;view=category&amp;id=109:population-and-housing-census-2009&amp;Itemid=599 Accessed 11 August, 2016.</t>
  </si>
  <si>
    <r>
      <t>KNBS Fuel Mix (%) - 2009</t>
    </r>
    <r>
      <rPr>
        <b/>
        <vertAlign val="superscript"/>
        <sz val="12"/>
        <color theme="0"/>
        <rFont val="Times New Roman"/>
        <family val="1"/>
      </rPr>
      <t>3</t>
    </r>
  </si>
  <si>
    <t xml:space="preserve">2009 Kenyan Fuel Mix Estimate </t>
  </si>
  <si>
    <t>National fuel mix (%)</t>
  </si>
  <si>
    <r>
      <t>Dalberg Fuel Mix (%) - 2009</t>
    </r>
    <r>
      <rPr>
        <b/>
        <vertAlign val="superscript"/>
        <sz val="12"/>
        <color theme="0"/>
        <rFont val="Times New Roman"/>
        <family val="1"/>
      </rPr>
      <t>1</t>
    </r>
  </si>
  <si>
    <t>Adjusted 2009 Kenyan Cooking Fuel Mix*</t>
  </si>
  <si>
    <t>*Remove minor contribution from solar and other fuels. Redistribute equally to all other fuels</t>
  </si>
  <si>
    <r>
      <t>Current</t>
    </r>
    <r>
      <rPr>
        <b/>
        <vertAlign val="superscript"/>
        <sz val="12"/>
        <color theme="0"/>
        <rFont val="Times New Roman"/>
        <family val="1"/>
      </rPr>
      <t>1*</t>
    </r>
  </si>
  <si>
    <t>*Prefer Kenyan national census data to Dalberg market report. Shows more consistency with other sources for prior years.</t>
  </si>
  <si>
    <t>Slow Transition</t>
  </si>
  <si>
    <t>Fuel Mix for Slow Transition Scenario</t>
  </si>
  <si>
    <t>Historic and Projected Fuel Use</t>
  </si>
  <si>
    <t>Fuel Mix Scenario Documentation for Phase II - Ghana</t>
  </si>
  <si>
    <t>Remains at a low level. Consistent with Ghana experience</t>
  </si>
  <si>
    <t>&gt;&gt; These projections are based on the observed trends in Ghana. In Ghana, over the period from 1987 to 2000, when the use of LPG increased from very low levels to comprise 4% of the fuel mix. A similar shift has occurred within Kenya, only the trend is delayed by approximately 1 decade. That same delay is used to model the next 15 years of fuel shift in Kenya on the basis of trends observed in Ghana.</t>
  </si>
  <si>
    <t>Linear regression of Kenya historical data. Consistent with Ghana.</t>
  </si>
  <si>
    <t>Drops to level reported by Dalberg 2013a</t>
  </si>
  <si>
    <t>Is decreased proportionally to increased LPG and Charcoal use</t>
  </si>
  <si>
    <t>The BAU scenario uses the projected shift in urban/rural population to estimate cooking fuel use in Kenya in 2030 in the absence of other pressures of cooking fuel use.</t>
  </si>
  <si>
    <t>Ghana Transition Fuel Mix Scenario</t>
  </si>
  <si>
    <t>The Ghana Transition scenario uses Ghana's historic fuel shift as a map for what will occur in Kenya. See report for full description and reasoning.</t>
  </si>
  <si>
    <t>Value is projected based on Ghana experience*</t>
  </si>
  <si>
    <t>* View table and charts to the right side of this workbook and the Fuel Mix_GH worksheet for more information</t>
  </si>
  <si>
    <t>Assumes 1/2 the LPG growth of the Ghana Transition scenario</t>
  </si>
  <si>
    <t>Slow Transition Fuel Mix Scenario</t>
  </si>
  <si>
    <t>Continuation of the slow decline in kerosene use</t>
  </si>
  <si>
    <t>Assumes 1/2 the charcoal growth of the Ghana Transition scenario</t>
  </si>
  <si>
    <t>&lt;n.r.&gt;*</t>
  </si>
  <si>
    <t>*&lt;n.r.&gt; - not reported</t>
  </si>
  <si>
    <t>Solid Firewood</t>
  </si>
  <si>
    <t>increases with increased electrification and in accordance with the experience of some other African nations (GACC 2015, 79)</t>
  </si>
  <si>
    <t>2009 Kenyan Fuel Mix</t>
  </si>
  <si>
    <t>Documentation of Urban and Rural cooking fuel mix as reported by KNBS 2012. Calculation of national average mix is performed on the basis of the 2006 urban and rural population (World Bank 2014b)</t>
  </si>
  <si>
    <t>all solid firewood is replaced with modern fuels or pelletized wood</t>
  </si>
  <si>
    <t>provides remainder of urban demand</t>
  </si>
  <si>
    <t xml:space="preserve">maintain half of current urban firewood use all is consumed in the form of pellets. </t>
  </si>
  <si>
    <t>decreased use in urban areas off-set by increased use in rural areas</t>
  </si>
  <si>
    <t>25% reduction in rural firewood use. 50% of rural firewood consumed as pellets and 25% each as charcoal and solid firewood</t>
  </si>
  <si>
    <t>Fuel Mix Scenario Documentation for Phase II - Kenya</t>
  </si>
  <si>
    <t>2008 Ghana Cooking Fuel Mix</t>
  </si>
  <si>
    <t>World Bank Population Projections - Kenya</t>
  </si>
  <si>
    <t>World Bank Population Projections - Ghana</t>
  </si>
  <si>
    <t>2008 Ghanaian Fuel Mix Estimate</t>
  </si>
  <si>
    <t>National Cooking Fuel Mix (%)</t>
  </si>
  <si>
    <t>Rural Cooking Fuel Mix (%)</t>
  </si>
  <si>
    <t>Urban Cooking Fuel Mix (%)</t>
  </si>
  <si>
    <t>Removed</t>
  </si>
  <si>
    <t>Adjusted National Cooking Fuel Mix (%)*</t>
  </si>
  <si>
    <t>*No way of quantifying these options. Other fuel values were adjusted upwards equally.</t>
  </si>
  <si>
    <t>2012/2013 Ghanaian Fuel Mix Estimate</t>
  </si>
  <si>
    <t>The BAU scenario uses the projected shift in urban/rural population to estimate cooking fuel use in Ghana in 2030 in the absence of other pressures of cooking fuel use.</t>
  </si>
  <si>
    <t>Business as Usual Fuel Mix Scenario (2030+)</t>
  </si>
  <si>
    <t>Fuel Mix for Moderated Growth Scenario</t>
  </si>
  <si>
    <t>Fuel Mix for Fast Growth Scenario</t>
  </si>
  <si>
    <t>Fuel Mix for the Diverse Modern Fuels Scenario</t>
  </si>
  <si>
    <t>Fast Growth Fuel Mix Scenario (2030+)</t>
  </si>
  <si>
    <t>Moderated Growth Fuel Mix Scenario (2030+)</t>
  </si>
  <si>
    <t>Diverse Modern Fuels Fuel Mix Scenario (2030+)</t>
  </si>
  <si>
    <t>Keeps current fuel mix and applies it to the World Banks projected rural and urban populations in the year 2030</t>
  </si>
  <si>
    <t>urban users switch to LPG</t>
  </si>
  <si>
    <t>electricty use increases dramatically but remains at low levels</t>
  </si>
  <si>
    <t>current low level of rural biomass use maintained</t>
  </si>
  <si>
    <t>eliminate urban biomass use</t>
  </si>
  <si>
    <t>kerosene use is eliminated in favor of LPG</t>
  </si>
  <si>
    <t>Assume approximately 90% of 2030 projected LPG growth is realized and apportioned between Urban and Rural areas. To reach very high national rates of LPG use rural use will have to grow more quickly than urban use.</t>
  </si>
  <si>
    <t>current low level of rural crop residue use maintained</t>
  </si>
  <si>
    <t>urban wood use decreases by half relative to current scenario, while rural wood use decreases by one quarter.</t>
  </si>
  <si>
    <t>Moderated Growth</t>
  </si>
  <si>
    <t>Fast Growth</t>
  </si>
  <si>
    <t>Assume LPG growth between moderate and fast growth scenario</t>
  </si>
  <si>
    <t>Current and Historical Cooking Fuel Mixes</t>
  </si>
  <si>
    <t>GACC Project Fuel Mix (%) - 2005</t>
  </si>
  <si>
    <t>Rural Population, 2010</t>
  </si>
  <si>
    <t>Urban Population, 2010</t>
  </si>
  <si>
    <t>reduced by 15%</t>
  </si>
  <si>
    <t>80% of Mainali et al. 2012 BAU estimate</t>
  </si>
  <si>
    <t>75% reduction, following the reduction in coal use</t>
  </si>
  <si>
    <r>
      <t>Thurber, M.C., H. Phadke, S. Nagavarapu, G. Shrimali, and H. Zerriffi. 2014. ‘Oorja’ in India: Assessing a large-scale commercial distribution of advanced biomass stoves to households."</t>
    </r>
    <r>
      <rPr>
        <i/>
        <sz val="12"/>
        <color theme="1"/>
        <rFont val="Times New Roman"/>
        <family val="1"/>
      </rPr>
      <t>Energy for Sustainable Development.</t>
    </r>
    <r>
      <rPr>
        <sz val="12"/>
        <color theme="1"/>
        <rFont val="Times New Roman"/>
        <family val="1"/>
      </rPr>
      <t xml:space="preserve"> 19:138-150.</t>
    </r>
  </si>
  <si>
    <r>
      <t xml:space="preserve">Mainali, B., Pachauri, S., and Nagai, Y. 2012. Analyzing cooking fuel and stove choices in China till 2030. </t>
    </r>
    <r>
      <rPr>
        <i/>
        <sz val="12"/>
        <color theme="1"/>
        <rFont val="Times New Roman"/>
        <family val="1"/>
      </rPr>
      <t xml:space="preserve">Journal of Renewable and Sustainable Energy. </t>
    </r>
    <r>
      <rPr>
        <sz val="12"/>
        <color theme="1"/>
        <rFont val="Times New Roman"/>
        <family val="1"/>
      </rPr>
      <t>https://www.researchgate.net/publication/232273754_Analyzing_cooking_fuel_and_stove_choices_in_China_till_2030_Analyzing_cooking_fuel_and_stove_choices_in_China_till_2030  Accessed 1 April, 2016.</t>
    </r>
  </si>
  <si>
    <t>KNBS 2012</t>
  </si>
  <si>
    <t>Kerosene (Paraffin)</t>
  </si>
  <si>
    <r>
      <t>Totals</t>
    </r>
    <r>
      <rPr>
        <vertAlign val="superscript"/>
        <sz val="12"/>
        <color theme="1"/>
        <rFont val="Times New Roman"/>
        <family val="1"/>
      </rPr>
      <t>1</t>
    </r>
  </si>
  <si>
    <r>
      <rPr>
        <vertAlign val="superscript"/>
        <sz val="12"/>
        <color theme="1"/>
        <rFont val="Times New Roman"/>
        <family val="1"/>
      </rPr>
      <t>1</t>
    </r>
    <r>
      <rPr>
        <sz val="12"/>
        <color theme="1"/>
        <rFont val="Times New Roman"/>
        <family val="1"/>
      </rPr>
      <t xml:space="preserve"> values do not total 100 in original reference.</t>
    </r>
  </si>
  <si>
    <t>Summary Table of Potential Ghanaian Fuel Mix Scenarios (2030+)</t>
  </si>
  <si>
    <t>GSS1 (Ghana Statistical Service). 2008. Ghana Living Standards Survey 1: 1987-1988. Office of the President. http://www.statsghana.gov.gh/nada/index.php/catalog/7  Accessed 2 December, 2016.</t>
  </si>
  <si>
    <t>GLSS1 2008</t>
  </si>
  <si>
    <t>GLSS3 1995</t>
  </si>
  <si>
    <t>GLSS4 2000</t>
  </si>
  <si>
    <t>GSS3 (Ghana Statistical Service). 1995. Ghana Living Standards Survey: Report on the Third Round. Accra, Ghana. http://www.statsghana.gov.gh/nada/index.php/catalog/12  Accessed 2 December, 2016.</t>
  </si>
  <si>
    <t xml:space="preserve">GLSS4 (Ghana Statistical Service). 2000. Ghana Living Standards Survey: Report of the Fourth Round. Accra, Ghana. http://www.statsghana.gov.gh/nada/index.php/catalog/14/study-description  Accessed 2 December, 2016. </t>
  </si>
  <si>
    <t>GLSS5 2008</t>
  </si>
  <si>
    <t xml:space="preserve">GLSS5 (Ghana Statistical Service. 2008. Ghana Living Standards Survey: Report of the Fifth Round. Office of the President. http://www.statsghana.gov.gh/nada/index.php/catalog/5 Accessed 2 December, 2016. </t>
  </si>
  <si>
    <t>GLSS6 2014</t>
  </si>
  <si>
    <t xml:space="preserve">GLSS6 (Ghana Statistical Service). 2014. Ghana Living Standards Survey: Round 6. Accra, Ghana. http://www.statsghana.gov.gh/glss6.html  Accessed 2 December, 2016. </t>
  </si>
  <si>
    <r>
      <t>Sources:</t>
    </r>
    <r>
      <rPr>
        <b/>
        <i/>
        <vertAlign val="superscript"/>
        <sz val="12"/>
        <color theme="1"/>
        <rFont val="Times New Roman"/>
        <family val="1"/>
      </rPr>
      <t xml:space="preserve"> </t>
    </r>
    <r>
      <rPr>
        <i/>
        <vertAlign val="superscript"/>
        <sz val="12"/>
        <color theme="1"/>
        <rFont val="Times New Roman"/>
        <family val="1"/>
      </rPr>
      <t>1</t>
    </r>
    <r>
      <rPr>
        <i/>
        <sz val="12"/>
        <color theme="1"/>
        <rFont val="Times New Roman"/>
        <family val="1"/>
      </rPr>
      <t xml:space="preserve"> KNBS 2012</t>
    </r>
  </si>
  <si>
    <t>GSS 2012</t>
  </si>
  <si>
    <t>GSS (Ghana Statistical Service). 2012. 2010 Population and Housing Census: Summary Report of Final Results. Accra, Ghana. http://www.statsghana.gov.gh/docfiles/2010phc/Census2010_Summary_report_of_final_results.pdf  Accessed 2 December, 2012</t>
  </si>
  <si>
    <r>
      <t>GLSS1 Fuel Mix (%) - 1987</t>
    </r>
    <r>
      <rPr>
        <b/>
        <vertAlign val="superscript"/>
        <sz val="12"/>
        <color theme="0"/>
        <rFont val="Times New Roman"/>
        <family val="1"/>
      </rPr>
      <t>1</t>
    </r>
  </si>
  <si>
    <r>
      <t>GLSS3 Fuel Mix (%) - 1992</t>
    </r>
    <r>
      <rPr>
        <b/>
        <vertAlign val="superscript"/>
        <sz val="12"/>
        <color theme="0"/>
        <rFont val="Times New Roman"/>
        <family val="1"/>
      </rPr>
      <t>2</t>
    </r>
  </si>
  <si>
    <r>
      <t>GLSS4 Fuel Mix (%) -1999</t>
    </r>
    <r>
      <rPr>
        <b/>
        <vertAlign val="superscript"/>
        <sz val="12"/>
        <color theme="0"/>
        <rFont val="Times New Roman"/>
        <family val="1"/>
      </rPr>
      <t>3</t>
    </r>
  </si>
  <si>
    <r>
      <t>GLSS5 Fuel Mix (%) - 2005/6</t>
    </r>
    <r>
      <rPr>
        <b/>
        <vertAlign val="superscript"/>
        <sz val="12"/>
        <color theme="0"/>
        <rFont val="Times New Roman"/>
        <family val="1"/>
      </rPr>
      <t>4</t>
    </r>
  </si>
  <si>
    <r>
      <t>Dalberg Fuel Mix (%) - 2008</t>
    </r>
    <r>
      <rPr>
        <b/>
        <vertAlign val="superscript"/>
        <sz val="12"/>
        <color theme="0"/>
        <rFont val="Times New Roman"/>
        <family val="1"/>
      </rPr>
      <t>5</t>
    </r>
  </si>
  <si>
    <r>
      <t>Housing Survey Fuel Mix (%) - 2010</t>
    </r>
    <r>
      <rPr>
        <b/>
        <vertAlign val="superscript"/>
        <sz val="12"/>
        <color theme="0"/>
        <rFont val="Times New Roman"/>
        <family val="1"/>
      </rPr>
      <t>6</t>
    </r>
  </si>
  <si>
    <r>
      <t>GLSS6 Fuel Mix (%) - 2012</t>
    </r>
    <r>
      <rPr>
        <b/>
        <vertAlign val="superscript"/>
        <sz val="12"/>
        <color theme="0"/>
        <rFont val="Times New Roman"/>
        <family val="1"/>
      </rPr>
      <t>7</t>
    </r>
  </si>
  <si>
    <t>Fuel mix scenario is based on historical data and the regression equations developed within this workbook in combination with the rationale provided in the notes.</t>
  </si>
  <si>
    <t>Documentation of combined national cooking fuel mix as reported in Dalberg 2013</t>
  </si>
  <si>
    <r>
      <rPr>
        <b/>
        <i/>
        <sz val="12"/>
        <color theme="1"/>
        <rFont val="Times New Roman"/>
        <family val="1"/>
      </rPr>
      <t xml:space="preserve">Source: </t>
    </r>
    <r>
      <rPr>
        <i/>
        <sz val="12"/>
        <color theme="1"/>
        <rFont val="Times New Roman"/>
        <family val="1"/>
      </rPr>
      <t>GLSS6 2014</t>
    </r>
  </si>
  <si>
    <t>Documentation of urban and rural cooking fuel mix as reported in GLSS6 2014. National cooking fuel mix calculated using reported urban/rural population.</t>
  </si>
  <si>
    <t>EPA Contract No. EP-D-011-006, WA 5-10</t>
  </si>
  <si>
    <t>Dalberg 2013a</t>
  </si>
  <si>
    <r>
      <t xml:space="preserve">Sources: </t>
    </r>
    <r>
      <rPr>
        <i/>
        <vertAlign val="superscript"/>
        <sz val="12"/>
        <color theme="1"/>
        <rFont val="Times New Roman"/>
        <family val="1"/>
      </rPr>
      <t>1</t>
    </r>
    <r>
      <rPr>
        <i/>
        <sz val="12"/>
        <color theme="1"/>
        <rFont val="Times New Roman"/>
        <family val="1"/>
      </rPr>
      <t xml:space="preserve"> Dalberg 2013a, </t>
    </r>
    <r>
      <rPr>
        <i/>
        <vertAlign val="superscript"/>
        <sz val="12"/>
        <color theme="1"/>
        <rFont val="Times New Roman"/>
        <family val="1"/>
      </rPr>
      <t>2</t>
    </r>
    <r>
      <rPr>
        <i/>
        <sz val="12"/>
        <color theme="1"/>
        <rFont val="Times New Roman"/>
        <family val="1"/>
      </rPr>
      <t xml:space="preserve"> GVEP 2012,</t>
    </r>
    <r>
      <rPr>
        <i/>
        <vertAlign val="superscript"/>
        <sz val="12"/>
        <color theme="1"/>
        <rFont val="Times New Roman"/>
        <family val="1"/>
      </rPr>
      <t xml:space="preserve"> 3</t>
    </r>
    <r>
      <rPr>
        <i/>
        <sz val="12"/>
        <color theme="1"/>
        <rFont val="Times New Roman"/>
        <family val="1"/>
      </rPr>
      <t xml:space="preserve"> KNBS 2012, </t>
    </r>
    <r>
      <rPr>
        <i/>
        <vertAlign val="superscript"/>
        <sz val="12"/>
        <color theme="1"/>
        <rFont val="Times New Roman"/>
        <family val="1"/>
      </rPr>
      <t>4</t>
    </r>
    <r>
      <rPr>
        <i/>
        <sz val="12"/>
        <color theme="1"/>
        <rFont val="Times New Roman"/>
        <family val="1"/>
      </rPr>
      <t xml:space="preserve"> CBS 2002</t>
    </r>
  </si>
  <si>
    <r>
      <t xml:space="preserve">Source: </t>
    </r>
    <r>
      <rPr>
        <i/>
        <sz val="12"/>
        <color theme="1"/>
        <rFont val="Times New Roman"/>
        <family val="1"/>
      </rPr>
      <t>KNBS 2012, pg. 103</t>
    </r>
  </si>
  <si>
    <t>Dalberg Global Development Advisors. 2013b. India cookstoves and fuels market assessment. Global Alliance for Clean Cookstoves. www.cleancookstoves.org/resources_files/india-cookstove-and-fuels-market-assessment.pdf. Accessed 6 October 2014.</t>
  </si>
  <si>
    <t>Dalberg 2013b</t>
  </si>
  <si>
    <t>Dalberg. 2013a. GLPGP - Kenya Market Assessment. http://cleancookstoves.org/resources/234.html Accessed 10 August, 2016.</t>
  </si>
  <si>
    <t>GOI (Government of India). 2014. 2013-14 Indian Petroleum and Natural Gas Statistics. Table III.17. Ministry of Petroleum &amp; Natural Gas Economics and Statistics Division. New Delhi, India. http://petroleum.nic.in/hindi/docs/pngstat.pdf  Accessed 2 December, 2016.</t>
  </si>
  <si>
    <t>GOI 2014</t>
  </si>
  <si>
    <r>
      <rPr>
        <b/>
        <i/>
        <sz val="12"/>
        <color theme="1"/>
        <rFont val="Times New Roman"/>
        <family val="1"/>
      </rPr>
      <t xml:space="preserve">Sources: </t>
    </r>
    <r>
      <rPr>
        <vertAlign val="superscript"/>
        <sz val="12"/>
        <color theme="1"/>
        <rFont val="Times New Roman"/>
        <family val="1"/>
      </rPr>
      <t>1</t>
    </r>
    <r>
      <rPr>
        <sz val="12"/>
        <color theme="1"/>
        <rFont val="Times New Roman"/>
        <family val="1"/>
      </rPr>
      <t xml:space="preserve"> Venkataraman et al. 2010, </t>
    </r>
    <r>
      <rPr>
        <vertAlign val="superscript"/>
        <sz val="12"/>
        <color theme="1"/>
        <rFont val="Times New Roman"/>
        <family val="1"/>
      </rPr>
      <t>2</t>
    </r>
    <r>
      <rPr>
        <sz val="12"/>
        <color theme="1"/>
        <rFont val="Times New Roman"/>
        <family val="1"/>
      </rPr>
      <t xml:space="preserve"> Moha 2011, </t>
    </r>
    <r>
      <rPr>
        <vertAlign val="superscript"/>
        <sz val="12"/>
        <color theme="1"/>
        <rFont val="Times New Roman"/>
        <family val="1"/>
      </rPr>
      <t>3</t>
    </r>
    <r>
      <rPr>
        <sz val="12"/>
        <color theme="1"/>
        <rFont val="Times New Roman"/>
        <family val="1"/>
      </rPr>
      <t xml:space="preserve"> Dalberg 2013b</t>
    </r>
  </si>
  <si>
    <t>GACC 2014</t>
  </si>
  <si>
    <t>Dalberg Global Development Advisors (Dalberg). 2014. China stoves and fuels market assessment. Global Alliance for Clean Cookstoves. May presentation: preliminary findings, 19 May 2014.</t>
  </si>
  <si>
    <t>Dalberg 2014</t>
  </si>
  <si>
    <t xml:space="preserve">
</t>
  </si>
  <si>
    <t>World Bank 2016</t>
  </si>
  <si>
    <t>World Bank. 2014c. Rural Population. Washington, D.C. http://data.worldbank.org/indicator/SP.RUR.TOTL. Accessed 4 August 2015.</t>
  </si>
  <si>
    <t>World Bank 2014c</t>
  </si>
  <si>
    <t>World Bank. 2014a. GDP growth (annual %). Washington, D.C. http://data.worldbank.org/indicator/NY.GDP.MKTP.KD.ZG. Accessed 4 August 2015.</t>
  </si>
  <si>
    <t>World Bank. 2014b. Population, total. Washington, D.C. http://data.worldbank.org/indicator/SP.POP.TOTL. Accessed 4 August 2015.</t>
  </si>
  <si>
    <t>World Bank 2014a</t>
  </si>
  <si>
    <t>Sources: World Bank 2014a, World Bank 2014c</t>
  </si>
  <si>
    <t>1 This was calculated based on values in Mainali et al. 2012. Electric stoves are not calculated separately because full size electric stoves are not widely used. This estimate of electrical cooking energy is associated with other forms of electrical cookers such as teapots, small ovens, and rice cookers.</t>
  </si>
  <si>
    <t>&gt;&gt; while the polynomial trendline fits the data better, it projects an increase in charcoal use that is incongruent with Ghana's experience. Any fuel is constrained at the upper bound, which is not reflected in these trendlines. This reality is applied as we interpret the possibility of futures projected by these regressions. As such the level of increase that is calculated based on a linear trendline seems more realistic and is in line with the experience of Ghana.</t>
  </si>
  <si>
    <r>
      <t xml:space="preserve">Source: </t>
    </r>
    <r>
      <rPr>
        <i/>
        <sz val="12"/>
        <color theme="1"/>
        <rFont val="Times New Roman"/>
        <family val="1"/>
      </rPr>
      <t>Dalberg 2013a, pg. 21</t>
    </r>
  </si>
  <si>
    <r>
      <t>Moha Fuel Mix (%) - 2011</t>
    </r>
    <r>
      <rPr>
        <b/>
        <vertAlign val="superscript"/>
        <sz val="12"/>
        <color theme="0"/>
        <rFont val="Times New Roman"/>
        <family val="1"/>
      </rPr>
      <t>2</t>
    </r>
  </si>
  <si>
    <r>
      <t>Dalberg Fuel Mix (%) - 2011</t>
    </r>
    <r>
      <rPr>
        <b/>
        <vertAlign val="superscript"/>
        <sz val="12"/>
        <color theme="0"/>
        <rFont val="Times New Roman"/>
        <family val="1"/>
      </rPr>
      <t>3</t>
    </r>
  </si>
  <si>
    <r>
      <t xml:space="preserve">Sources: </t>
    </r>
    <r>
      <rPr>
        <i/>
        <vertAlign val="superscript"/>
        <sz val="12"/>
        <color theme="1"/>
        <rFont val="Times New Roman"/>
        <family val="1"/>
      </rPr>
      <t>1</t>
    </r>
    <r>
      <rPr>
        <i/>
        <sz val="12"/>
        <color theme="1"/>
        <rFont val="Times New Roman"/>
        <family val="1"/>
      </rPr>
      <t xml:space="preserve"> GLSS1 2008, </t>
    </r>
    <r>
      <rPr>
        <i/>
        <vertAlign val="superscript"/>
        <sz val="12"/>
        <color theme="1"/>
        <rFont val="Times New Roman"/>
        <family val="1"/>
      </rPr>
      <t>2</t>
    </r>
    <r>
      <rPr>
        <i/>
        <sz val="12"/>
        <color theme="1"/>
        <rFont val="Times New Roman"/>
        <family val="1"/>
      </rPr>
      <t xml:space="preserve"> GLSS3 1995, </t>
    </r>
    <r>
      <rPr>
        <i/>
        <vertAlign val="superscript"/>
        <sz val="12"/>
        <color theme="1"/>
        <rFont val="Times New Roman"/>
        <family val="1"/>
      </rPr>
      <t>3</t>
    </r>
    <r>
      <rPr>
        <i/>
        <sz val="12"/>
        <color theme="1"/>
        <rFont val="Times New Roman"/>
        <family val="1"/>
      </rPr>
      <t xml:space="preserve"> GLSS4 2000, </t>
    </r>
    <r>
      <rPr>
        <i/>
        <vertAlign val="superscript"/>
        <sz val="12"/>
        <color theme="1"/>
        <rFont val="Times New Roman"/>
        <family val="1"/>
      </rPr>
      <t>4</t>
    </r>
    <r>
      <rPr>
        <i/>
        <sz val="12"/>
        <color theme="1"/>
        <rFont val="Times New Roman"/>
        <family val="1"/>
      </rPr>
      <t xml:space="preserve"> GLSS5 2008, </t>
    </r>
    <r>
      <rPr>
        <i/>
        <vertAlign val="superscript"/>
        <sz val="12"/>
        <color theme="1"/>
        <rFont val="Times New Roman"/>
        <family val="1"/>
      </rPr>
      <t>5</t>
    </r>
    <r>
      <rPr>
        <i/>
        <sz val="12"/>
        <color theme="1"/>
        <rFont val="Times New Roman"/>
        <family val="1"/>
      </rPr>
      <t xml:space="preserve"> Dalberg 2013a, </t>
    </r>
    <r>
      <rPr>
        <i/>
        <vertAlign val="superscript"/>
        <sz val="12"/>
        <color theme="1"/>
        <rFont val="Times New Roman"/>
        <family val="1"/>
      </rPr>
      <t>6</t>
    </r>
    <r>
      <rPr>
        <i/>
        <sz val="12"/>
        <color theme="1"/>
        <rFont val="Times New Roman"/>
        <family val="1"/>
      </rPr>
      <t xml:space="preserve"> GSS 2012, </t>
    </r>
    <r>
      <rPr>
        <i/>
        <vertAlign val="superscript"/>
        <sz val="12"/>
        <color theme="1"/>
        <rFont val="Times New Roman"/>
        <family val="1"/>
      </rPr>
      <t>7</t>
    </r>
    <r>
      <rPr>
        <i/>
        <sz val="12"/>
        <color theme="1"/>
        <rFont val="Times New Roman"/>
        <family val="1"/>
      </rPr>
      <t xml:space="preserve"> GLSS6 2014</t>
    </r>
  </si>
  <si>
    <t>Documentation of current and projected future cooking fuel mix scenarios for India.</t>
  </si>
  <si>
    <t>Documentation of current and projected future cooking fuel mix scenarios for China.</t>
  </si>
  <si>
    <t>Documentation of current and projected future cooking fuel mix scenarios for Kenya.</t>
  </si>
  <si>
    <t>Documentation of current and projected future cooking fuel mix scenarios for Ghana.</t>
  </si>
  <si>
    <t>List of references used throughout this workbook.</t>
  </si>
  <si>
    <t>This sheet documents the fuel mix scenarios used in Phase II of this study for India.</t>
  </si>
  <si>
    <t xml:space="preserve">GACC (Global Alliance for Clean Cookstoves). 2012. Ghana Market Assessment: Sector Mapping. Accenture Development Partners. https://cleancookstoves.org/binary-data/RESOURCE/file/000/000/162-1.pdf Accessed 20 December, 2016. </t>
  </si>
  <si>
    <t>GACC 2012</t>
  </si>
  <si>
    <t>Diverse Modern Fuels (%)</t>
  </si>
  <si>
    <t>This sheet documents the fuel mix scenarios used in Phase II of this study for China.</t>
  </si>
  <si>
    <t>Adjusted Increased Electricity Mix</t>
  </si>
  <si>
    <t>This fuel mix, which uses Mainali et al. 2012 as a starting point adjusts this fuel mix to include increased use of electric stoves.</t>
  </si>
  <si>
    <t>This fuel mix, which uses Mainali et al. 2012 as a starting point adjusts this fuel mix to include increased quantities of improved biomass fuels, specifically ethanol, biomass pellets, electricity, biogas, and improved firewood stoves.</t>
  </si>
  <si>
    <t>This fuel mix, which uses IEA 2007 as a starting point adjusts this fuel mix to include increased quantities of improved biomass fuels, specifically ethanol, biomass pellets, biogas, and improved firewood stoves.</t>
  </si>
  <si>
    <t>This fuel mix, which uses IEA 2007 as a starting point adjusts this fuel mix to include increased use of electric stoves.</t>
  </si>
  <si>
    <t>Diverse Modern Fuels Scenario Documentation - India</t>
  </si>
  <si>
    <t>This sheet documents the fuel mix scenarios used in Phase II of this study for Kenya.</t>
  </si>
  <si>
    <t>Summary Table of Current and Potential Kenyan Fuel Mix Scenarios (2030+)</t>
  </si>
  <si>
    <t>The Slow Transition scenario assumes a slower shift toward LPG and Charcoal, away from firewood, than is projected by the Ghana Transition scenario.</t>
  </si>
  <si>
    <t>Diverse Modern Fuels Scenario Documentation - Kenya</t>
  </si>
  <si>
    <t>This sheet documents the fuel mix scenarios used in Phase II of this study for Ghana.</t>
  </si>
  <si>
    <t>Electricity growth becomes attractive in urban areas.</t>
  </si>
  <si>
    <t>kerosene use eliminated.</t>
  </si>
  <si>
    <t>charcoal use remains relatively flat</t>
  </si>
  <si>
    <t>Assume polynomial growth of LPG is dampened by 2/3 in 2030</t>
  </si>
  <si>
    <t>rural firewood use decreases by 1/2</t>
  </si>
  <si>
    <t>Fuel Mix Scenario Development: Life Cycle Assessment of Cookstove Use in India, China, Kenya, and Ghana.</t>
  </si>
  <si>
    <t>`</t>
  </si>
  <si>
    <t>NBSC (National Bureau of Statistics, China). 2008. Communiqué on Major Data of the Second National Agricultural Census of China (No.4). http://www.stats.gov.cn/enGliSH/NewsEvents/200802/t20080229_25997.html Accessed 23 March, 2017.</t>
  </si>
  <si>
    <t>NBSC 2008</t>
  </si>
  <si>
    <r>
      <rPr>
        <u/>
        <sz val="12"/>
        <color theme="1"/>
        <rFont val="Times New Roman"/>
        <family val="1"/>
      </rPr>
      <t>Sources:</t>
    </r>
    <r>
      <rPr>
        <sz val="12"/>
        <color theme="1"/>
        <rFont val="Times New Roman"/>
        <family val="1"/>
      </rPr>
      <t xml:space="preserve"> </t>
    </r>
    <r>
      <rPr>
        <vertAlign val="superscript"/>
        <sz val="12"/>
        <color theme="1"/>
        <rFont val="Times New Roman"/>
        <family val="1"/>
      </rPr>
      <t>1</t>
    </r>
    <r>
      <rPr>
        <sz val="12"/>
        <color theme="1"/>
        <rFont val="Times New Roman"/>
        <family val="1"/>
      </rPr>
      <t xml:space="preserve"> Dalberg 2013b, </t>
    </r>
    <r>
      <rPr>
        <vertAlign val="superscript"/>
        <sz val="12"/>
        <color theme="1"/>
        <rFont val="Times New Roman"/>
        <family val="1"/>
      </rPr>
      <t>2</t>
    </r>
    <r>
      <rPr>
        <sz val="12"/>
        <color theme="1"/>
        <rFont val="Times New Roman"/>
        <family val="1"/>
      </rPr>
      <t xml:space="preserve"> Venkataraman et al. 2010, </t>
    </r>
    <r>
      <rPr>
        <vertAlign val="superscript"/>
        <sz val="12"/>
        <color theme="1"/>
        <rFont val="Times New Roman"/>
        <family val="1"/>
      </rPr>
      <t>3</t>
    </r>
    <r>
      <rPr>
        <sz val="12"/>
        <color theme="1"/>
        <rFont val="Times New Roman"/>
        <family val="1"/>
      </rPr>
      <t xml:space="preserve"> GOI 2014, </t>
    </r>
  </si>
  <si>
    <r>
      <t>Current Cookstove Fuel Use</t>
    </r>
    <r>
      <rPr>
        <b/>
        <vertAlign val="superscript"/>
        <sz val="12"/>
        <color theme="0"/>
        <rFont val="Times New Roman"/>
        <family val="1"/>
      </rPr>
      <t>1,2</t>
    </r>
  </si>
  <si>
    <r>
      <t>LPG from Crude Oil (CO)</t>
    </r>
    <r>
      <rPr>
        <vertAlign val="superscript"/>
        <sz val="12"/>
        <color theme="1"/>
        <rFont val="Times New Roman"/>
        <family val="1"/>
      </rPr>
      <t>3</t>
    </r>
  </si>
  <si>
    <r>
      <t>LPG from Natural Gas (NG)</t>
    </r>
    <r>
      <rPr>
        <vertAlign val="superscript"/>
        <sz val="12"/>
        <color theme="1"/>
        <rFont val="Times New Roman"/>
        <family val="1"/>
      </rPr>
      <t>3</t>
    </r>
  </si>
  <si>
    <t>World Bank Fuel Mix (%) - 2006</t>
  </si>
  <si>
    <t>-</t>
  </si>
  <si>
    <r>
      <t>Current Cookstove Fuel Use</t>
    </r>
    <r>
      <rPr>
        <vertAlign val="superscript"/>
        <sz val="12"/>
        <color theme="0"/>
        <rFont val="Times New Roman"/>
        <family val="1"/>
      </rPr>
      <t>1,2,3</t>
    </r>
  </si>
  <si>
    <r>
      <rPr>
        <b/>
        <sz val="12"/>
        <color theme="1"/>
        <rFont val="Times New Roman"/>
        <family val="1"/>
      </rPr>
      <t>Sources:</t>
    </r>
    <r>
      <rPr>
        <vertAlign val="superscript"/>
        <sz val="12"/>
        <color theme="1"/>
        <rFont val="Times New Roman"/>
        <family val="1"/>
      </rPr>
      <t xml:space="preserve"> 1 </t>
    </r>
    <r>
      <rPr>
        <sz val="12"/>
        <color theme="1"/>
        <rFont val="Times New Roman"/>
        <family val="1"/>
      </rPr>
      <t>GACC 2014,</t>
    </r>
    <r>
      <rPr>
        <vertAlign val="superscript"/>
        <sz val="12"/>
        <color theme="1"/>
        <rFont val="Times New Roman"/>
        <family val="1"/>
      </rPr>
      <t xml:space="preserve"> 2</t>
    </r>
    <r>
      <rPr>
        <sz val="12"/>
        <color theme="1"/>
        <rFont val="Times New Roman"/>
        <family val="1"/>
      </rPr>
      <t xml:space="preserve"> Dalberg 2014,</t>
    </r>
    <r>
      <rPr>
        <vertAlign val="superscript"/>
        <sz val="12"/>
        <color theme="1"/>
        <rFont val="Times New Roman"/>
        <family val="1"/>
      </rPr>
      <t xml:space="preserve"> 3</t>
    </r>
    <r>
      <rPr>
        <sz val="12"/>
        <color theme="1"/>
        <rFont val="Times New Roman"/>
        <family val="1"/>
      </rPr>
      <t xml:space="preserve"> NBSC 2008</t>
    </r>
  </si>
  <si>
    <r>
      <t xml:space="preserve">Sources: </t>
    </r>
    <r>
      <rPr>
        <i/>
        <vertAlign val="superscript"/>
        <sz val="12"/>
        <color theme="1"/>
        <rFont val="Times New Roman"/>
        <family val="1"/>
      </rPr>
      <t>1</t>
    </r>
    <r>
      <rPr>
        <i/>
        <sz val="12"/>
        <color theme="1"/>
        <rFont val="Times New Roman"/>
        <family val="1"/>
      </rPr>
      <t xml:space="preserve"> World Bank 2013, </t>
    </r>
    <r>
      <rPr>
        <i/>
        <vertAlign val="superscript"/>
        <sz val="12"/>
        <color theme="1"/>
        <rFont val="Times New Roman"/>
        <family val="1"/>
      </rPr>
      <t>2</t>
    </r>
    <r>
      <rPr>
        <i/>
        <sz val="12"/>
        <color theme="1"/>
        <rFont val="Times New Roman"/>
        <family val="1"/>
      </rPr>
      <t xml:space="preserve"> Mainali et al. 2012, </t>
    </r>
    <r>
      <rPr>
        <i/>
        <vertAlign val="superscript"/>
        <sz val="12"/>
        <color theme="1"/>
        <rFont val="Times New Roman"/>
        <family val="1"/>
      </rPr>
      <t>3</t>
    </r>
    <r>
      <rPr>
        <i/>
        <sz val="12"/>
        <color theme="1"/>
        <rFont val="Times New Roman"/>
        <family val="1"/>
      </rPr>
      <t xml:space="preserve"> GACC 2014, Dalberg 2014 and NBSC 2008</t>
    </r>
  </si>
  <si>
    <t>GACC (Global Alliance for Clean Cookstoves). 2014. Country Profiles: China. Available at http://cleancookstoves.org/countries/asia/china.html (Accessed October 1, 2014).</t>
  </si>
  <si>
    <t>Version 2.1, 5/18/2017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</si>
</sst>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0.0000"/>
    <numFmt numFmtId="165" formatCode="0.000"/>
    <numFmt numFmtId="166" formatCode="0.0%"/>
    <numFmt numFmtId="167" formatCode="0.0"/>
    <numFmt numFmtId="168" formatCode="_(* #,##0_);_(* \(#,##0\);_(* &quot;-&quot;??_);_(@_)"/>
    <numFmt numFmtId="169" formatCode="0.0000%"/>
    <numFmt numFmtId="170" formatCode="0.000%"/>
    <numFmt numFmtId="171" formatCode="00.0"/>
    <numFmt numFmtId="172" formatCode="0;0;&quot;-&quot;"/>
    <numFmt numFmtId="173" formatCode="000"/>
    <numFmt numFmtId="174" formatCode="0.00E+0"/>
  </numFmts>
  <fonts count="30" x14ac:knownFonts="1">
    <font>
      <sz val="11"/>
      <color theme="1"/>
      <name val="Times New Roman"/>
      <family val="1"/>
    </font>
    <font>
      <b/>
      <sz val="9"/>
      <color indexed="81"/>
      <name val="Tahoma"/>
      <family val="2"/>
    </font>
    <font>
      <sz val="9"/>
      <color indexed="81"/>
      <name val="Tahoma"/>
      <family val="2"/>
    </font>
    <font>
      <sz val="11"/>
      <color theme="1"/>
      <name val="Calibri"/>
      <family val="2"/>
      <scheme val="minor"/>
    </font>
    <font>
      <b/>
      <sz val="11"/>
      <color indexed="81"/>
      <name val="Tahoma"/>
      <family val="2"/>
    </font>
    <font>
      <sz val="11"/>
      <color indexed="81"/>
      <name val="Tahoma"/>
      <family val="2"/>
    </font>
    <font>
      <u/>
      <sz val="11"/>
      <color theme="10"/>
      <name val="Calibri"/>
      <family val="2"/>
      <scheme val="minor"/>
    </font>
    <font>
      <sz val="12"/>
      <color rgb="FFFF0000"/>
      <name val="Times New Roman"/>
      <family val="1"/>
    </font>
    <font>
      <b/>
      <sz val="12"/>
      <color theme="1"/>
      <name val="Times New Roman"/>
      <family val="1"/>
    </font>
    <font>
      <b/>
      <sz val="12"/>
      <color rgb="FF00B0F0"/>
      <name val="Times New Roman"/>
      <family val="1"/>
    </font>
    <font>
      <i/>
      <sz val="12"/>
      <name val="Times New Roman"/>
      <family val="1"/>
    </font>
    <font>
      <sz val="12"/>
      <color theme="1"/>
      <name val="Times New Roman"/>
      <family val="1"/>
    </font>
    <font>
      <b/>
      <sz val="12"/>
      <color rgb="FFFF0000"/>
      <name val="Times New Roman"/>
      <family val="1"/>
    </font>
    <font>
      <b/>
      <i/>
      <sz val="12"/>
      <color theme="0"/>
      <name val="Times New Roman"/>
      <family val="1"/>
    </font>
    <font>
      <b/>
      <i/>
      <sz val="12"/>
      <color theme="1"/>
      <name val="Times New Roman"/>
      <family val="1"/>
    </font>
    <font>
      <i/>
      <sz val="12"/>
      <color theme="1"/>
      <name val="Times New Roman"/>
      <family val="1"/>
    </font>
    <font>
      <sz val="12"/>
      <color theme="0"/>
      <name val="Times New Roman"/>
      <family val="1"/>
    </font>
    <font>
      <vertAlign val="superscript"/>
      <sz val="12"/>
      <color theme="1"/>
      <name val="Times New Roman"/>
      <family val="1"/>
    </font>
    <font>
      <b/>
      <sz val="12"/>
      <name val="Times New Roman"/>
      <family val="1"/>
    </font>
    <font>
      <b/>
      <sz val="12"/>
      <color theme="0"/>
      <name val="Times New Roman"/>
      <family val="1"/>
    </font>
    <font>
      <b/>
      <vertAlign val="superscript"/>
      <sz val="12"/>
      <color theme="0"/>
      <name val="Times New Roman"/>
      <family val="1"/>
    </font>
    <font>
      <b/>
      <i/>
      <sz val="12"/>
      <color rgb="FF00B0F0"/>
      <name val="Times New Roman"/>
      <family val="1"/>
    </font>
    <font>
      <b/>
      <i/>
      <sz val="12"/>
      <color rgb="FFFF0000"/>
      <name val="Times New Roman"/>
      <family val="1"/>
    </font>
    <font>
      <i/>
      <vertAlign val="superscript"/>
      <sz val="12"/>
      <color theme="1"/>
      <name val="Times New Roman"/>
      <family val="1"/>
    </font>
    <font>
      <vertAlign val="superscript"/>
      <sz val="12"/>
      <color theme="0"/>
      <name val="Times New Roman"/>
      <family val="1"/>
    </font>
    <font>
      <u/>
      <sz val="12"/>
      <color theme="10"/>
      <name val="Times New Roman"/>
      <family val="1"/>
    </font>
    <font>
      <sz val="12"/>
      <name val="Times New Roman"/>
      <family val="1"/>
    </font>
    <font>
      <b/>
      <i/>
      <vertAlign val="superscript"/>
      <sz val="12"/>
      <color theme="1"/>
      <name val="Times New Roman"/>
      <family val="1"/>
    </font>
    <font>
      <b/>
      <sz val="11"/>
      <color theme="1"/>
      <name val="Times New Roman"/>
      <family val="1"/>
    </font>
    <font>
      <u/>
      <sz val="12"/>
      <color theme="1"/>
      <name val="Times New Roman"/>
      <family val="1"/>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rgb="FF44546A"/>
        <bgColor indexed="64"/>
      </patternFill>
    </fill>
    <fill>
      <patternFill patternType="solid">
        <fgColor rgb="FF225686"/>
        <bgColor indexed="64"/>
      </patternFill>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cellStyleXfs>
  <cellXfs count="248">
    <xf numFmtId="0" fontId="0" fillId="0" borderId="0" xfId="0"/>
    <xf numFmtId="0" fontId="7" fillId="5" borderId="0" xfId="0" applyFont="1" applyFill="1"/>
    <xf numFmtId="0" fontId="8" fillId="5" borderId="0" xfId="0" applyFont="1" applyFill="1"/>
    <xf numFmtId="0" fontId="9" fillId="5" borderId="0" xfId="0" applyFont="1" applyFill="1"/>
    <xf numFmtId="0" fontId="10" fillId="5" borderId="0" xfId="0" applyFont="1" applyFill="1"/>
    <xf numFmtId="0" fontId="11" fillId="5" borderId="0" xfId="0" applyFont="1" applyFill="1"/>
    <xf numFmtId="0" fontId="11" fillId="0" borderId="0" xfId="0" applyFont="1"/>
    <xf numFmtId="167" fontId="11" fillId="0" borderId="2" xfId="0" applyNumberFormat="1" applyFont="1" applyBorder="1"/>
    <xf numFmtId="0" fontId="11" fillId="0" borderId="2" xfId="0" applyFont="1" applyBorder="1"/>
    <xf numFmtId="0" fontId="8" fillId="0" borderId="0" xfId="0" applyFont="1"/>
    <xf numFmtId="0" fontId="11" fillId="0" borderId="0" xfId="0" applyFont="1" applyBorder="1"/>
    <xf numFmtId="0" fontId="15" fillId="5" borderId="0" xfId="0" applyFont="1" applyFill="1"/>
    <xf numFmtId="0" fontId="11" fillId="5" borderId="0" xfId="0" applyFont="1" applyFill="1" applyAlignment="1">
      <alignment horizontal="right"/>
    </xf>
    <xf numFmtId="0" fontId="8" fillId="5" borderId="0" xfId="0" applyFont="1" applyFill="1" applyBorder="1"/>
    <xf numFmtId="0" fontId="19" fillId="6" borderId="2" xfId="0" applyFont="1" applyFill="1" applyBorder="1" applyAlignment="1">
      <alignment horizontal="center" vertical="center" wrapText="1"/>
    </xf>
    <xf numFmtId="10" fontId="11" fillId="0" borderId="2" xfId="0" applyNumberFormat="1" applyFont="1" applyFill="1" applyBorder="1" applyAlignment="1">
      <alignment horizontal="center" vertical="center" wrapText="1"/>
    </xf>
    <xf numFmtId="10" fontId="11" fillId="5" borderId="0" xfId="0" applyNumberFormat="1" applyFont="1" applyFill="1"/>
    <xf numFmtId="0" fontId="12" fillId="5" borderId="0" xfId="0" applyFont="1" applyFill="1"/>
    <xf numFmtId="0" fontId="11" fillId="5" borderId="0" xfId="0" applyFont="1" applyFill="1" applyBorder="1"/>
    <xf numFmtId="2" fontId="11" fillId="5" borderId="0" xfId="0" applyNumberFormat="1" applyFont="1" applyFill="1"/>
    <xf numFmtId="0" fontId="11" fillId="5" borderId="15" xfId="0" applyFont="1" applyFill="1" applyBorder="1"/>
    <xf numFmtId="0" fontId="18" fillId="5" borderId="0" xfId="0" applyFont="1" applyFill="1" applyBorder="1"/>
    <xf numFmtId="0" fontId="9" fillId="5" borderId="0" xfId="0" applyFont="1" applyFill="1" applyBorder="1"/>
    <xf numFmtId="0" fontId="14" fillId="5" borderId="0" xfId="0" applyFont="1" applyFill="1" applyBorder="1"/>
    <xf numFmtId="0" fontId="15" fillId="5" borderId="0" xfId="0" applyFont="1" applyFill="1" applyBorder="1"/>
    <xf numFmtId="0" fontId="10" fillId="5" borderId="0" xfId="0" applyFont="1" applyFill="1" applyBorder="1"/>
    <xf numFmtId="0" fontId="11" fillId="5" borderId="0" xfId="0" applyFont="1" applyFill="1" applyAlignment="1">
      <alignment vertical="top" wrapText="1"/>
    </xf>
    <xf numFmtId="0" fontId="11" fillId="5" borderId="0" xfId="0" applyFont="1" applyFill="1" applyBorder="1" applyAlignment="1">
      <alignment vertical="top" wrapText="1"/>
    </xf>
    <xf numFmtId="0" fontId="7" fillId="5" borderId="0" xfId="0" applyFont="1" applyFill="1" applyBorder="1" applyAlignment="1">
      <alignment vertical="top"/>
    </xf>
    <xf numFmtId="2" fontId="11" fillId="5" borderId="0" xfId="0" applyNumberFormat="1" applyFont="1" applyFill="1" applyBorder="1"/>
    <xf numFmtId="0" fontId="11" fillId="5" borderId="0" xfId="0" applyFont="1" applyFill="1" applyBorder="1" applyAlignment="1">
      <alignment horizontal="fill"/>
    </xf>
    <xf numFmtId="0" fontId="19" fillId="6" borderId="18" xfId="0" applyFont="1" applyFill="1" applyBorder="1"/>
    <xf numFmtId="0" fontId="19" fillId="6" borderId="19" xfId="0" applyFont="1" applyFill="1" applyBorder="1"/>
    <xf numFmtId="0" fontId="19" fillId="6" borderId="20" xfId="0" applyFont="1" applyFill="1" applyBorder="1"/>
    <xf numFmtId="0" fontId="11" fillId="3" borderId="4" xfId="0" applyFont="1" applyFill="1" applyBorder="1"/>
    <xf numFmtId="0" fontId="11" fillId="3" borderId="5" xfId="0" applyFont="1" applyFill="1" applyBorder="1"/>
    <xf numFmtId="0" fontId="14" fillId="5" borderId="0" xfId="0" applyFont="1" applyFill="1"/>
    <xf numFmtId="0" fontId="11" fillId="5" borderId="0" xfId="0" applyFont="1" applyFill="1" applyBorder="1" applyAlignment="1">
      <alignment horizontal="right"/>
    </xf>
    <xf numFmtId="0" fontId="11" fillId="3" borderId="2" xfId="0" applyFont="1" applyFill="1" applyBorder="1"/>
    <xf numFmtId="0" fontId="8" fillId="5" borderId="15" xfId="0" applyFont="1" applyFill="1" applyBorder="1"/>
    <xf numFmtId="0" fontId="11" fillId="0" borderId="15" xfId="0" applyFont="1" applyBorder="1"/>
    <xf numFmtId="0" fontId="21" fillId="5" borderId="0" xfId="0" applyFont="1" applyFill="1"/>
    <xf numFmtId="0" fontId="18" fillId="5" borderId="0" xfId="0" applyFont="1" applyFill="1" applyBorder="1" applyAlignment="1"/>
    <xf numFmtId="0" fontId="9" fillId="5" borderId="0" xfId="0" applyFont="1" applyFill="1" applyBorder="1" applyAlignment="1"/>
    <xf numFmtId="0" fontId="18" fillId="5" borderId="0" xfId="0" applyFont="1" applyFill="1"/>
    <xf numFmtId="9" fontId="11" fillId="0" borderId="2" xfId="1" applyFont="1" applyBorder="1"/>
    <xf numFmtId="166" fontId="11" fillId="0" borderId="2" xfId="1" applyNumberFormat="1" applyFont="1" applyBorder="1"/>
    <xf numFmtId="9" fontId="11" fillId="0" borderId="3" xfId="1" applyFont="1" applyBorder="1"/>
    <xf numFmtId="9" fontId="11" fillId="5" borderId="2" xfId="1" applyFont="1" applyFill="1" applyBorder="1"/>
    <xf numFmtId="166" fontId="11" fillId="5" borderId="2" xfId="1" applyNumberFormat="1" applyFont="1" applyFill="1" applyBorder="1"/>
    <xf numFmtId="9" fontId="11" fillId="0" borderId="7" xfId="1" applyFont="1" applyBorder="1"/>
    <xf numFmtId="9" fontId="11" fillId="5" borderId="0" xfId="1" applyFont="1" applyFill="1"/>
    <xf numFmtId="0" fontId="19" fillId="5" borderId="0" xfId="0" applyFont="1" applyFill="1" applyBorder="1"/>
    <xf numFmtId="0" fontId="11" fillId="0" borderId="2" xfId="0" applyFont="1" applyBorder="1" applyAlignment="1"/>
    <xf numFmtId="0" fontId="15" fillId="5" borderId="15" xfId="0" applyFont="1" applyFill="1" applyBorder="1"/>
    <xf numFmtId="166" fontId="11" fillId="5" borderId="0" xfId="0" applyNumberFormat="1" applyFont="1" applyFill="1"/>
    <xf numFmtId="9" fontId="11" fillId="3" borderId="2" xfId="1" applyFont="1" applyFill="1" applyBorder="1"/>
    <xf numFmtId="2" fontId="11" fillId="0" borderId="2" xfId="0" applyNumberFormat="1" applyFont="1" applyFill="1" applyBorder="1"/>
    <xf numFmtId="0" fontId="11" fillId="5" borderId="12" xfId="0" applyFont="1" applyFill="1" applyBorder="1"/>
    <xf numFmtId="2" fontId="11" fillId="5" borderId="15" xfId="0" applyNumberFormat="1" applyFont="1" applyFill="1" applyBorder="1"/>
    <xf numFmtId="9" fontId="11" fillId="5" borderId="0" xfId="0" applyNumberFormat="1" applyFont="1" applyFill="1" applyBorder="1"/>
    <xf numFmtId="166" fontId="11" fillId="5" borderId="2" xfId="0" applyNumberFormat="1" applyFont="1" applyFill="1" applyBorder="1" applyAlignment="1">
      <alignment horizontal="center" vertical="center" wrapText="1"/>
    </xf>
    <xf numFmtId="0" fontId="11" fillId="5" borderId="2" xfId="0" applyFont="1" applyFill="1" applyBorder="1"/>
    <xf numFmtId="0" fontId="11" fillId="5" borderId="0" xfId="0" applyFont="1" applyFill="1" applyAlignment="1"/>
    <xf numFmtId="166" fontId="11" fillId="5" borderId="2" xfId="0" applyNumberFormat="1" applyFont="1" applyFill="1" applyBorder="1"/>
    <xf numFmtId="9" fontId="11" fillId="5" borderId="2" xfId="0" applyNumberFormat="1" applyFont="1" applyFill="1" applyBorder="1"/>
    <xf numFmtId="166" fontId="11" fillId="5" borderId="2" xfId="0" applyNumberFormat="1" applyFont="1" applyFill="1" applyBorder="1" applyAlignment="1">
      <alignment horizontal="right"/>
    </xf>
    <xf numFmtId="9" fontId="11" fillId="5" borderId="2" xfId="1" applyNumberFormat="1" applyFont="1" applyFill="1" applyBorder="1"/>
    <xf numFmtId="0" fontId="12" fillId="5" borderId="0" xfId="0" applyFont="1" applyFill="1" applyBorder="1"/>
    <xf numFmtId="0" fontId="7" fillId="5" borderId="0" xfId="0" applyFont="1" applyFill="1" applyBorder="1"/>
    <xf numFmtId="9" fontId="19" fillId="5" borderId="0" xfId="1" applyFont="1" applyFill="1" applyBorder="1"/>
    <xf numFmtId="0" fontId="8" fillId="5" borderId="0" xfId="0" applyFont="1" applyFill="1" applyBorder="1" applyAlignment="1"/>
    <xf numFmtId="9" fontId="11" fillId="5" borderId="15" xfId="0" applyNumberFormat="1" applyFont="1" applyFill="1" applyBorder="1"/>
    <xf numFmtId="9" fontId="11" fillId="0" borderId="2" xfId="1" applyNumberFormat="1" applyFont="1" applyBorder="1"/>
    <xf numFmtId="9" fontId="11" fillId="0" borderId="2" xfId="1" applyFont="1" applyFill="1" applyBorder="1"/>
    <xf numFmtId="0" fontId="14" fillId="0" borderId="0" xfId="0" applyFont="1"/>
    <xf numFmtId="9" fontId="11" fillId="0" borderId="0" xfId="0" applyNumberFormat="1" applyFont="1"/>
    <xf numFmtId="0" fontId="9" fillId="5" borderId="15" xfId="0" applyFont="1" applyFill="1" applyBorder="1" applyAlignment="1"/>
    <xf numFmtId="0" fontId="11" fillId="5" borderId="0" xfId="0" applyFont="1" applyFill="1" applyAlignment="1">
      <alignment wrapText="1"/>
    </xf>
    <xf numFmtId="0" fontId="15" fillId="5" borderId="0" xfId="0" applyFont="1" applyFill="1" applyAlignment="1">
      <alignment wrapText="1"/>
    </xf>
    <xf numFmtId="0" fontId="11" fillId="0" borderId="0" xfId="0" applyFont="1" applyAlignment="1">
      <alignment wrapText="1"/>
    </xf>
    <xf numFmtId="10" fontId="11" fillId="0" borderId="2" xfId="1" applyNumberFormat="1" applyFont="1" applyBorder="1"/>
    <xf numFmtId="0" fontId="19" fillId="6" borderId="2" xfId="0" applyFont="1" applyFill="1" applyBorder="1"/>
    <xf numFmtId="1" fontId="11" fillId="5" borderId="0" xfId="0" applyNumberFormat="1" applyFont="1" applyFill="1" applyBorder="1"/>
    <xf numFmtId="9" fontId="11" fillId="0" borderId="2" xfId="0" applyNumberFormat="1" applyFont="1" applyBorder="1"/>
    <xf numFmtId="166" fontId="11" fillId="0" borderId="2" xfId="1" applyNumberFormat="1" applyFont="1" applyFill="1" applyBorder="1"/>
    <xf numFmtId="0" fontId="18" fillId="0" borderId="0" xfId="0" applyFont="1"/>
    <xf numFmtId="168" fontId="11" fillId="0" borderId="2" xfId="2" applyNumberFormat="1" applyFont="1" applyBorder="1"/>
    <xf numFmtId="168" fontId="11" fillId="0" borderId="3" xfId="2" applyNumberFormat="1" applyFont="1" applyBorder="1"/>
    <xf numFmtId="9" fontId="11" fillId="0" borderId="6" xfId="1" applyFont="1" applyBorder="1"/>
    <xf numFmtId="10" fontId="11" fillId="0" borderId="2" xfId="0" applyNumberFormat="1" applyFont="1" applyBorder="1"/>
    <xf numFmtId="166" fontId="11" fillId="0" borderId="2" xfId="0" applyNumberFormat="1" applyFont="1" applyBorder="1"/>
    <xf numFmtId="166" fontId="11" fillId="0" borderId="2" xfId="1" applyNumberFormat="1" applyFont="1" applyBorder="1" applyAlignment="1">
      <alignment vertical="top" wrapText="1"/>
    </xf>
    <xf numFmtId="0" fontId="12" fillId="5" borderId="15" xfId="0" applyFont="1" applyFill="1" applyBorder="1"/>
    <xf numFmtId="0" fontId="18" fillId="5" borderId="0" xfId="0" applyFont="1" applyFill="1" applyAlignment="1">
      <alignment horizontal="left"/>
    </xf>
    <xf numFmtId="0" fontId="18" fillId="5" borderId="0" xfId="0" applyFont="1" applyFill="1" applyBorder="1" applyAlignment="1">
      <alignment horizontal="left"/>
    </xf>
    <xf numFmtId="1" fontId="11" fillId="0" borderId="2" xfId="1" applyNumberFormat="1" applyFont="1" applyFill="1" applyBorder="1"/>
    <xf numFmtId="1" fontId="11" fillId="0" borderId="2" xfId="0" applyNumberFormat="1" applyFont="1" applyBorder="1"/>
    <xf numFmtId="9" fontId="11" fillId="0" borderId="6" xfId="1" applyNumberFormat="1" applyFont="1" applyBorder="1"/>
    <xf numFmtId="10" fontId="11" fillId="5" borderId="0" xfId="1" applyNumberFormat="1" applyFont="1" applyFill="1" applyBorder="1"/>
    <xf numFmtId="10" fontId="11" fillId="5" borderId="15" xfId="1" applyNumberFormat="1" applyFont="1" applyFill="1" applyBorder="1"/>
    <xf numFmtId="170" fontId="11" fillId="5" borderId="0" xfId="1" applyNumberFormat="1" applyFont="1" applyFill="1" applyBorder="1"/>
    <xf numFmtId="0" fontId="16" fillId="6" borderId="2" xfId="0" applyFont="1" applyFill="1" applyBorder="1"/>
    <xf numFmtId="9" fontId="11" fillId="4" borderId="0" xfId="1" applyFont="1" applyFill="1" applyBorder="1"/>
    <xf numFmtId="9" fontId="11" fillId="4" borderId="9" xfId="1" applyFont="1" applyFill="1" applyBorder="1"/>
    <xf numFmtId="9" fontId="11" fillId="4" borderId="12" xfId="1" applyFont="1" applyFill="1" applyBorder="1"/>
    <xf numFmtId="9" fontId="11" fillId="4" borderId="10" xfId="1" applyFont="1" applyFill="1" applyBorder="1"/>
    <xf numFmtId="9" fontId="11" fillId="5" borderId="0" xfId="0" applyNumberFormat="1" applyFont="1" applyFill="1"/>
    <xf numFmtId="2" fontId="11" fillId="5" borderId="0" xfId="1" applyNumberFormat="1" applyFont="1" applyFill="1" applyBorder="1"/>
    <xf numFmtId="2" fontId="11" fillId="5" borderId="8" xfId="1" applyNumberFormat="1" applyFont="1" applyFill="1" applyBorder="1"/>
    <xf numFmtId="165" fontId="11" fillId="5" borderId="0" xfId="1" applyNumberFormat="1" applyFont="1" applyFill="1" applyBorder="1"/>
    <xf numFmtId="164" fontId="11" fillId="5" borderId="0" xfId="1" applyNumberFormat="1" applyFont="1" applyFill="1" applyBorder="1"/>
    <xf numFmtId="9" fontId="11" fillId="0" borderId="2" xfId="1" applyNumberFormat="1" applyFont="1" applyFill="1" applyBorder="1"/>
    <xf numFmtId="166" fontId="11" fillId="5" borderId="0" xfId="1" applyNumberFormat="1" applyFont="1" applyFill="1" applyBorder="1" applyAlignment="1">
      <alignment vertical="top" wrapText="1"/>
    </xf>
    <xf numFmtId="166" fontId="11" fillId="5" borderId="0" xfId="1" applyNumberFormat="1" applyFont="1" applyFill="1" applyBorder="1"/>
    <xf numFmtId="170" fontId="11" fillId="5" borderId="0" xfId="0" applyNumberFormat="1" applyFont="1" applyFill="1"/>
    <xf numFmtId="2" fontId="11" fillId="0" borderId="2" xfId="0" applyNumberFormat="1" applyFont="1" applyBorder="1" applyAlignment="1">
      <alignment horizontal="right"/>
    </xf>
    <xf numFmtId="9" fontId="11" fillId="5" borderId="0" xfId="1" applyFont="1" applyFill="1" applyBorder="1"/>
    <xf numFmtId="168" fontId="11" fillId="5" borderId="2" xfId="2" applyNumberFormat="1" applyFont="1" applyFill="1" applyBorder="1"/>
    <xf numFmtId="166" fontId="11" fillId="5" borderId="15" xfId="1" applyNumberFormat="1" applyFont="1" applyFill="1" applyBorder="1"/>
    <xf numFmtId="0" fontId="25" fillId="5" borderId="0" xfId="3" applyFont="1" applyFill="1" applyBorder="1" applyAlignment="1">
      <alignment horizontal="left" vertical="top" wrapText="1"/>
    </xf>
    <xf numFmtId="0" fontId="25" fillId="5" borderId="15" xfId="3" applyFont="1" applyFill="1" applyBorder="1" applyAlignment="1">
      <alignment horizontal="left" vertical="top" wrapText="1"/>
    </xf>
    <xf numFmtId="9" fontId="11" fillId="5" borderId="2" xfId="1" applyNumberFormat="1" applyFont="1" applyFill="1" applyBorder="1" applyAlignment="1">
      <alignment horizontal="right"/>
    </xf>
    <xf numFmtId="166" fontId="11" fillId="5" borderId="2" xfId="1" applyNumberFormat="1" applyFont="1" applyFill="1" applyBorder="1" applyAlignment="1">
      <alignment vertical="top"/>
    </xf>
    <xf numFmtId="9" fontId="11" fillId="5" borderId="2" xfId="1" applyFont="1" applyFill="1" applyBorder="1" applyAlignment="1">
      <alignment vertical="top"/>
    </xf>
    <xf numFmtId="0" fontId="11" fillId="3" borderId="2" xfId="0" applyFont="1" applyFill="1" applyBorder="1" applyAlignment="1">
      <alignment horizontal="left"/>
    </xf>
    <xf numFmtId="0" fontId="11" fillId="3" borderId="2" xfId="0" applyFont="1" applyFill="1" applyBorder="1" applyAlignment="1">
      <alignment horizontal="left"/>
    </xf>
    <xf numFmtId="0" fontId="8" fillId="5" borderId="1" xfId="0" applyFont="1" applyFill="1" applyBorder="1"/>
    <xf numFmtId="0" fontId="11" fillId="5" borderId="2" xfId="0" applyFont="1" applyFill="1" applyBorder="1" applyAlignment="1">
      <alignment vertical="center"/>
    </xf>
    <xf numFmtId="0" fontId="26" fillId="3" borderId="2" xfId="0" applyFont="1" applyFill="1" applyBorder="1"/>
    <xf numFmtId="0" fontId="11" fillId="3" borderId="2" xfId="0" applyFont="1" applyFill="1" applyBorder="1" applyAlignment="1">
      <alignment horizontal="right"/>
    </xf>
    <xf numFmtId="9" fontId="11" fillId="3" borderId="2" xfId="1" applyNumberFormat="1" applyFont="1" applyFill="1" applyBorder="1"/>
    <xf numFmtId="10" fontId="26" fillId="3" borderId="2" xfId="1" applyNumberFormat="1" applyFont="1" applyFill="1" applyBorder="1"/>
    <xf numFmtId="0" fontId="19" fillId="6" borderId="2" xfId="0" applyFont="1" applyFill="1" applyBorder="1" applyAlignment="1">
      <alignment horizontal="centerContinuous"/>
    </xf>
    <xf numFmtId="0" fontId="11" fillId="6" borderId="2" xfId="0" applyFont="1" applyFill="1" applyBorder="1" applyAlignment="1">
      <alignment horizontal="centerContinuous"/>
    </xf>
    <xf numFmtId="0" fontId="11" fillId="4" borderId="2" xfId="0" applyFont="1" applyFill="1" applyBorder="1"/>
    <xf numFmtId="166" fontId="11" fillId="3" borderId="2" xfId="1" applyNumberFormat="1" applyFont="1" applyFill="1" applyBorder="1"/>
    <xf numFmtId="10" fontId="11" fillId="3" borderId="2" xfId="1" applyNumberFormat="1" applyFont="1" applyFill="1" applyBorder="1"/>
    <xf numFmtId="9" fontId="11" fillId="3" borderId="2" xfId="0" applyNumberFormat="1" applyFont="1" applyFill="1" applyBorder="1"/>
    <xf numFmtId="10" fontId="11" fillId="0" borderId="2" xfId="1" applyNumberFormat="1" applyFont="1" applyFill="1" applyBorder="1"/>
    <xf numFmtId="0" fontId="11" fillId="3" borderId="2" xfId="0" applyFont="1" applyFill="1" applyBorder="1" applyAlignment="1">
      <alignment horizontal="left"/>
    </xf>
    <xf numFmtId="0" fontId="11" fillId="3" borderId="2" xfId="0" applyFont="1" applyFill="1" applyBorder="1" applyAlignment="1">
      <alignment horizontal="right" vertical="top"/>
    </xf>
    <xf numFmtId="0" fontId="11" fillId="3" borderId="2" xfId="0" applyFont="1" applyFill="1" applyBorder="1" applyAlignment="1">
      <alignment vertical="top"/>
    </xf>
    <xf numFmtId="9" fontId="19" fillId="6" borderId="2" xfId="1" applyFont="1" applyFill="1" applyBorder="1"/>
    <xf numFmtId="166" fontId="11" fillId="5" borderId="2" xfId="1" applyNumberFormat="1" applyFont="1" applyFill="1" applyBorder="1" applyAlignment="1">
      <alignment horizontal="right"/>
    </xf>
    <xf numFmtId="9" fontId="11" fillId="4" borderId="13" xfId="1" applyFont="1" applyFill="1" applyBorder="1"/>
    <xf numFmtId="9" fontId="11" fillId="4" borderId="14" xfId="1" applyFont="1" applyFill="1" applyBorder="1"/>
    <xf numFmtId="9" fontId="11" fillId="4" borderId="16" xfId="1" applyFont="1" applyFill="1" applyBorder="1"/>
    <xf numFmtId="9" fontId="11" fillId="4" borderId="15" xfId="1" applyFont="1" applyFill="1" applyBorder="1"/>
    <xf numFmtId="9" fontId="11" fillId="4" borderId="17" xfId="1" applyFont="1" applyFill="1" applyBorder="1"/>
    <xf numFmtId="9" fontId="11" fillId="5" borderId="12" xfId="1" applyNumberFormat="1" applyFont="1" applyFill="1" applyBorder="1"/>
    <xf numFmtId="169" fontId="11" fillId="5" borderId="12" xfId="1" applyNumberFormat="1" applyFont="1" applyFill="1" applyBorder="1"/>
    <xf numFmtId="0" fontId="14" fillId="5" borderId="12" xfId="0" applyFont="1" applyFill="1" applyBorder="1"/>
    <xf numFmtId="0" fontId="13" fillId="6" borderId="2" xfId="0" applyFont="1" applyFill="1" applyBorder="1" applyAlignment="1">
      <alignment horizontal="left" wrapText="1"/>
    </xf>
    <xf numFmtId="10" fontId="11" fillId="3" borderId="2" xfId="0" applyNumberFormat="1" applyFont="1" applyFill="1" applyBorder="1" applyAlignment="1">
      <alignment horizontal="center"/>
    </xf>
    <xf numFmtId="0" fontId="11" fillId="0" borderId="2" xfId="0" applyFont="1" applyFill="1" applyBorder="1" applyAlignment="1"/>
    <xf numFmtId="0" fontId="11" fillId="4" borderId="2" xfId="0" applyFont="1" applyFill="1" applyBorder="1" applyAlignment="1">
      <alignment horizontal="fill"/>
    </xf>
    <xf numFmtId="0" fontId="8" fillId="3" borderId="2" xfId="0" applyFont="1" applyFill="1" applyBorder="1"/>
    <xf numFmtId="0" fontId="19" fillId="6" borderId="2" xfId="0" applyFont="1" applyFill="1" applyBorder="1" applyAlignment="1"/>
    <xf numFmtId="0" fontId="11" fillId="4" borderId="2" xfId="0" applyFont="1" applyFill="1" applyBorder="1" applyAlignment="1"/>
    <xf numFmtId="0" fontId="19" fillId="6" borderId="2" xfId="0" applyFont="1" applyFill="1" applyBorder="1" applyAlignment="1">
      <alignment horizontal="center"/>
    </xf>
    <xf numFmtId="0" fontId="25" fillId="3" borderId="2" xfId="3" applyFont="1" applyFill="1" applyBorder="1"/>
    <xf numFmtId="0" fontId="11" fillId="2" borderId="11" xfId="0" applyFont="1" applyFill="1" applyBorder="1"/>
    <xf numFmtId="0" fontId="28" fillId="5" borderId="0" xfId="0" applyFont="1" applyFill="1"/>
    <xf numFmtId="165" fontId="11" fillId="0" borderId="2" xfId="0" applyNumberFormat="1" applyFont="1" applyFill="1" applyBorder="1"/>
    <xf numFmtId="171" fontId="11" fillId="0" borderId="2" xfId="0" applyNumberFormat="1" applyFont="1" applyFill="1" applyBorder="1"/>
    <xf numFmtId="172" fontId="11" fillId="0" borderId="2" xfId="0" applyNumberFormat="1" applyFont="1" applyFill="1" applyBorder="1"/>
    <xf numFmtId="173" fontId="11" fillId="3" borderId="2" xfId="0" applyNumberFormat="1" applyFont="1" applyFill="1" applyBorder="1"/>
    <xf numFmtId="171" fontId="11" fillId="0" borderId="2" xfId="0" applyNumberFormat="1" applyFont="1" applyBorder="1"/>
    <xf numFmtId="172" fontId="11" fillId="0" borderId="2" xfId="0" applyNumberFormat="1" applyFont="1" applyBorder="1"/>
    <xf numFmtId="2" fontId="11" fillId="0" borderId="2" xfId="0" applyNumberFormat="1" applyFont="1" applyBorder="1"/>
    <xf numFmtId="165" fontId="11" fillId="0" borderId="2" xfId="0" applyNumberFormat="1" applyFont="1" applyBorder="1"/>
    <xf numFmtId="171" fontId="11" fillId="3" borderId="2" xfId="0" applyNumberFormat="1" applyFont="1" applyFill="1" applyBorder="1"/>
    <xf numFmtId="0" fontId="11" fillId="5" borderId="2" xfId="0" applyFont="1" applyFill="1" applyBorder="1" applyAlignment="1">
      <alignment vertical="center" wrapText="1"/>
    </xf>
    <xf numFmtId="0" fontId="11" fillId="5" borderId="2" xfId="0" applyFont="1" applyFill="1" applyBorder="1" applyAlignment="1">
      <alignment wrapText="1"/>
    </xf>
    <xf numFmtId="0" fontId="11" fillId="5" borderId="2" xfId="0" applyFont="1" applyFill="1" applyBorder="1" applyAlignment="1">
      <alignment horizontal="left" vertical="top"/>
    </xf>
    <xf numFmtId="166" fontId="11" fillId="3" borderId="2" xfId="0" applyNumberFormat="1" applyFont="1" applyFill="1" applyBorder="1"/>
    <xf numFmtId="9" fontId="11" fillId="3" borderId="2" xfId="1" applyFont="1" applyFill="1" applyBorder="1" applyAlignment="1">
      <alignment horizontal="right"/>
    </xf>
    <xf numFmtId="9" fontId="11" fillId="5" borderId="2" xfId="0" applyNumberFormat="1" applyFont="1" applyFill="1" applyBorder="1" applyAlignment="1">
      <alignment horizontal="center"/>
    </xf>
    <xf numFmtId="0" fontId="19" fillId="6" borderId="2" xfId="0" applyFont="1" applyFill="1" applyBorder="1" applyAlignment="1">
      <alignment wrapText="1"/>
    </xf>
    <xf numFmtId="0" fontId="11" fillId="0" borderId="2" xfId="0" applyFont="1" applyBorder="1" applyAlignment="1">
      <alignment horizontal="right"/>
    </xf>
    <xf numFmtId="0" fontId="22" fillId="5" borderId="2" xfId="0" applyFont="1" applyFill="1" applyBorder="1" applyAlignment="1">
      <alignment vertical="center"/>
    </xf>
    <xf numFmtId="9" fontId="14" fillId="0" borderId="2" xfId="0" applyNumberFormat="1" applyFont="1" applyBorder="1"/>
    <xf numFmtId="0" fontId="11" fillId="5" borderId="0" xfId="0" applyFont="1" applyFill="1" applyBorder="1" applyAlignment="1">
      <alignment horizontal="left"/>
    </xf>
    <xf numFmtId="0" fontId="11" fillId="5" borderId="2" xfId="0" applyFont="1" applyFill="1" applyBorder="1" applyAlignment="1">
      <alignment horizontal="fill"/>
    </xf>
    <xf numFmtId="166" fontId="11" fillId="0" borderId="2" xfId="1" applyNumberFormat="1" applyFont="1" applyBorder="1" applyAlignment="1">
      <alignment horizontal="right"/>
    </xf>
    <xf numFmtId="173" fontId="11" fillId="5" borderId="2" xfId="0" applyNumberFormat="1" applyFont="1" applyFill="1" applyBorder="1"/>
    <xf numFmtId="2" fontId="11" fillId="5" borderId="2" xfId="0" applyNumberFormat="1" applyFont="1" applyFill="1" applyBorder="1"/>
    <xf numFmtId="174" fontId="11" fillId="5" borderId="2" xfId="0" applyNumberFormat="1" applyFont="1" applyFill="1" applyBorder="1"/>
    <xf numFmtId="174" fontId="11" fillId="5" borderId="2" xfId="2" applyNumberFormat="1" applyFont="1" applyFill="1" applyBorder="1"/>
    <xf numFmtId="165" fontId="11" fillId="5" borderId="2" xfId="0" applyNumberFormat="1" applyFont="1" applyFill="1" applyBorder="1"/>
    <xf numFmtId="171" fontId="11" fillId="5" borderId="2" xfId="0" applyNumberFormat="1" applyFont="1" applyFill="1" applyBorder="1"/>
    <xf numFmtId="172" fontId="11" fillId="5" borderId="2" xfId="0" applyNumberFormat="1" applyFont="1" applyFill="1" applyBorder="1"/>
    <xf numFmtId="0" fontId="8" fillId="5" borderId="0" xfId="0" applyFont="1" applyFill="1" applyBorder="1" applyAlignment="1"/>
    <xf numFmtId="0" fontId="8" fillId="5" borderId="0" xfId="0" applyFont="1" applyFill="1" applyBorder="1" applyAlignment="1"/>
    <xf numFmtId="0" fontId="19" fillId="7" borderId="2" xfId="0" applyFont="1" applyFill="1" applyBorder="1" applyAlignment="1">
      <alignment horizontal="left"/>
    </xf>
    <xf numFmtId="0" fontId="11" fillId="5" borderId="9" xfId="0" applyFont="1" applyFill="1" applyBorder="1" applyAlignment="1">
      <alignment horizontal="left" vertical="top" wrapText="1"/>
    </xf>
    <xf numFmtId="0" fontId="11" fillId="5" borderId="13"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16" xfId="0" applyFont="1" applyFill="1" applyBorder="1" applyAlignment="1">
      <alignment horizontal="left" vertical="top" wrapText="1"/>
    </xf>
    <xf numFmtId="0" fontId="11" fillId="5" borderId="17" xfId="0" applyFont="1" applyFill="1" applyBorder="1" applyAlignment="1">
      <alignment horizontal="left" vertical="top" wrapText="1"/>
    </xf>
    <xf numFmtId="0" fontId="11" fillId="3" borderId="2" xfId="0" applyFont="1" applyFill="1" applyBorder="1" applyAlignment="1">
      <alignment horizontal="right"/>
    </xf>
    <xf numFmtId="0" fontId="19" fillId="6" borderId="2" xfId="0" applyFont="1" applyFill="1" applyBorder="1" applyAlignment="1">
      <alignment horizontal="center"/>
    </xf>
    <xf numFmtId="0" fontId="19" fillId="6" borderId="2" xfId="0" applyFont="1" applyFill="1" applyBorder="1" applyAlignment="1">
      <alignment horizontal="left"/>
    </xf>
    <xf numFmtId="0" fontId="11" fillId="5" borderId="0" xfId="0" applyFont="1" applyFill="1" applyBorder="1" applyAlignment="1">
      <alignment horizontal="left" vertical="top" wrapText="1"/>
    </xf>
    <xf numFmtId="0" fontId="11" fillId="5" borderId="2" xfId="0" applyFont="1" applyFill="1" applyBorder="1" applyAlignment="1">
      <alignment horizontal="left"/>
    </xf>
    <xf numFmtId="0" fontId="11" fillId="4" borderId="2" xfId="0" applyFont="1" applyFill="1" applyBorder="1" applyAlignment="1">
      <alignment horizontal="left"/>
    </xf>
    <xf numFmtId="0" fontId="7" fillId="5" borderId="9"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7" fillId="5" borderId="10"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5" xfId="0" applyFont="1" applyFill="1" applyBorder="1" applyAlignment="1">
      <alignment horizontal="left" vertical="top" wrapText="1"/>
    </xf>
    <xf numFmtId="0" fontId="7" fillId="5" borderId="17" xfId="0" applyFont="1" applyFill="1" applyBorder="1" applyAlignment="1">
      <alignment horizontal="left" vertical="top" wrapText="1"/>
    </xf>
    <xf numFmtId="0" fontId="11" fillId="3" borderId="2" xfId="0" applyFont="1" applyFill="1" applyBorder="1" applyAlignment="1">
      <alignment horizontal="left"/>
    </xf>
    <xf numFmtId="0" fontId="13" fillId="6" borderId="2" xfId="0" applyFont="1" applyFill="1" applyBorder="1" applyAlignment="1">
      <alignment horizontal="center" wrapText="1"/>
    </xf>
    <xf numFmtId="0" fontId="11" fillId="0" borderId="21" xfId="0" applyFont="1" applyBorder="1" applyAlignment="1">
      <alignment horizontal="left" vertical="top" wrapText="1"/>
    </xf>
    <xf numFmtId="0" fontId="11" fillId="0" borderId="11" xfId="0" applyFont="1" applyBorder="1" applyAlignment="1">
      <alignment horizontal="left" vertical="top" wrapText="1"/>
    </xf>
    <xf numFmtId="0" fontId="26" fillId="4" borderId="21" xfId="0" applyFont="1" applyFill="1" applyBorder="1" applyAlignment="1">
      <alignment horizontal="center" vertical="top" wrapText="1"/>
    </xf>
    <xf numFmtId="0" fontId="26" fillId="4" borderId="11" xfId="0" applyFont="1" applyFill="1" applyBorder="1" applyAlignment="1">
      <alignment horizontal="center" vertical="top" wrapText="1"/>
    </xf>
    <xf numFmtId="0" fontId="11" fillId="5" borderId="12"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7" xfId="0" applyFont="1" applyBorder="1" applyAlignment="1">
      <alignment horizontal="left" vertical="top" wrapText="1"/>
    </xf>
    <xf numFmtId="0" fontId="11" fillId="4" borderId="21" xfId="0" applyFont="1" applyFill="1" applyBorder="1" applyAlignment="1">
      <alignment horizontal="center"/>
    </xf>
    <xf numFmtId="0" fontId="11" fillId="4" borderId="11" xfId="0" applyFont="1" applyFill="1" applyBorder="1" applyAlignment="1">
      <alignment horizontal="center"/>
    </xf>
    <xf numFmtId="0" fontId="11" fillId="0" borderId="21" xfId="0" applyFont="1" applyBorder="1" applyAlignment="1">
      <alignment horizontal="center" vertical="top" wrapText="1"/>
    </xf>
    <xf numFmtId="0" fontId="11" fillId="0" borderId="11" xfId="0" applyFont="1" applyBorder="1" applyAlignment="1">
      <alignment horizontal="center" vertical="top" wrapText="1"/>
    </xf>
    <xf numFmtId="0" fontId="11" fillId="4" borderId="21"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5" borderId="2" xfId="0" applyFont="1" applyFill="1" applyBorder="1" applyAlignment="1">
      <alignment horizontal="left" vertical="top" wrapText="1"/>
    </xf>
    <xf numFmtId="0" fontId="11" fillId="5" borderId="21" xfId="0" applyFont="1" applyFill="1" applyBorder="1" applyAlignment="1">
      <alignment horizontal="left"/>
    </xf>
    <xf numFmtId="0" fontId="11" fillId="5" borderId="22" xfId="0" applyFont="1" applyFill="1" applyBorder="1" applyAlignment="1">
      <alignment horizontal="left"/>
    </xf>
    <xf numFmtId="0" fontId="11" fillId="5" borderId="11" xfId="0" applyFont="1" applyFill="1" applyBorder="1" applyAlignment="1">
      <alignment horizontal="left"/>
    </xf>
    <xf numFmtId="0" fontId="11" fillId="0" borderId="21" xfId="0" applyFont="1" applyBorder="1" applyAlignment="1">
      <alignment horizontal="left" vertical="center" wrapText="1"/>
    </xf>
    <xf numFmtId="0" fontId="11" fillId="0" borderId="11" xfId="0" applyFont="1" applyBorder="1" applyAlignment="1">
      <alignment horizontal="left" vertical="center" wrapText="1"/>
    </xf>
    <xf numFmtId="0" fontId="26" fillId="5" borderId="21" xfId="3" applyFont="1" applyFill="1" applyBorder="1" applyAlignment="1">
      <alignment horizontal="left" vertical="top" wrapText="1"/>
    </xf>
    <xf numFmtId="0" fontId="26" fillId="5" borderId="11" xfId="3" applyFont="1" applyFill="1" applyBorder="1" applyAlignment="1">
      <alignment horizontal="left" vertical="top" wrapText="1"/>
    </xf>
    <xf numFmtId="0" fontId="26" fillId="4" borderId="21" xfId="3" applyFont="1" applyFill="1" applyBorder="1" applyAlignment="1">
      <alignment horizontal="center" vertical="top" wrapText="1"/>
    </xf>
    <xf numFmtId="0" fontId="26" fillId="4" borderId="11" xfId="3" applyFont="1" applyFill="1" applyBorder="1" applyAlignment="1">
      <alignment horizontal="center" vertical="top" wrapText="1"/>
    </xf>
    <xf numFmtId="0" fontId="11" fillId="4" borderId="22" xfId="0" applyFont="1" applyFill="1" applyBorder="1" applyAlignment="1">
      <alignment horizontal="center"/>
    </xf>
  </cellXfs>
  <cellStyles count="4">
    <cellStyle name="Comma" xfId="2" builtinId="3"/>
    <cellStyle name="Hyperlink" xfId="3" builtinId="8"/>
    <cellStyle name="Normal" xfId="0" builtinId="0" customBuiltin="1"/>
    <cellStyle name="Percent" xfId="1" builtinId="5"/>
  </cellStyles>
  <dxfs count="0"/>
  <tableStyles count="0" defaultTableStyle="TableStyleMedium2" defaultPivotStyle="PivotStyleLight16"/>
  <colors>
    <mruColors>
      <color rgb="FF225686"/>
      <color rgb="FF44546A"/>
      <color rgb="FFFFD03B"/>
      <color rgb="FFAD4F0F"/>
      <color rgb="FFCC66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000"/>
              <a:t>Chart</a:t>
            </a:r>
            <a:r>
              <a:rPr lang="en-US" sz="2000" baseline="0"/>
              <a:t> 2. Charcoal Regression, linear - Kenya</a:t>
            </a:r>
            <a:endParaRPr lang="en-US" sz="2000"/>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tx>
            <c:strRef>
              <c:f>'Fuel Mix_KE'!$N$17</c:f>
              <c:strCache>
                <c:ptCount val="1"/>
                <c:pt idx="0">
                  <c:v>Charcoal, linear</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20"/>
            <c:dispRSqr val="1"/>
            <c:dispEq val="1"/>
            <c:trendlineLbl>
              <c:layout>
                <c:manualLayout>
                  <c:x val="0.14375224816132109"/>
                  <c:y val="0.22303080535985634"/>
                </c:manualLayout>
              </c:layout>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rendlineLbl>
          </c:trendline>
          <c:xVal>
            <c:numRef>
              <c:f>'Fuel Mix_KE'!$O$16:$AH$16</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'Fuel Mix_KE'!$O$17:$AH$17</c:f>
              <c:numCache>
                <c:formatCode>0%</c:formatCode>
                <c:ptCount val="20"/>
                <c:pt idx="0">
                  <c:v>7.1999999999999995E-2</c:v>
                </c:pt>
                <c:pt idx="1">
                  <c:v>7.4666666666666659E-2</c:v>
                </c:pt>
                <c:pt idx="2">
                  <c:v>7.7333333333333323E-2</c:v>
                </c:pt>
                <c:pt idx="3">
                  <c:v>7.9999999999999988E-2</c:v>
                </c:pt>
                <c:pt idx="4">
                  <c:v>8.2666666666666652E-2</c:v>
                </c:pt>
                <c:pt idx="5">
                  <c:v>8.5333333333333317E-2</c:v>
                </c:pt>
                <c:pt idx="6">
                  <c:v>8.7999999999999981E-2</c:v>
                </c:pt>
                <c:pt idx="7">
                  <c:v>9.0666666666666645E-2</c:v>
                </c:pt>
                <c:pt idx="8">
                  <c:v>9.333333333333331E-2</c:v>
                </c:pt>
                <c:pt idx="9">
                  <c:v>9.5999999999999974E-2</c:v>
                </c:pt>
                <c:pt idx="10">
                  <c:v>9.6000000000000002E-2</c:v>
                </c:pt>
                <c:pt idx="11">
                  <c:v>0.10411111111111111</c:v>
                </c:pt>
                <c:pt idx="12">
                  <c:v>0.11222222222222222</c:v>
                </c:pt>
                <c:pt idx="13">
                  <c:v>0.12033333333333333</c:v>
                </c:pt>
                <c:pt idx="14">
                  <c:v>0.12844444444444444</c:v>
                </c:pt>
                <c:pt idx="15">
                  <c:v>0.13655555555555557</c:v>
                </c:pt>
                <c:pt idx="16">
                  <c:v>0.14466666666666669</c:v>
                </c:pt>
                <c:pt idx="17">
                  <c:v>0.15277777777777782</c:v>
                </c:pt>
                <c:pt idx="18">
                  <c:v>0.16088888888888894</c:v>
                </c:pt>
                <c:pt idx="19">
                  <c:v>0.16900000000000001</c:v>
                </c:pt>
              </c:numCache>
            </c:numRef>
          </c:yVal>
          <c:smooth val="0"/>
          <c:extLst>
            <c:ext xmlns:c16="http://schemas.microsoft.com/office/drawing/2014/chart" uri="{C3380CC4-5D6E-409C-BE32-E72D297353CC}">
              <c16:uniqueId val="{00000000-3D7C-4848-84DD-D11D754D63BD}"/>
            </c:ext>
          </c:extLst>
        </c:ser>
        <c:dLbls>
          <c:showLegendKey val="0"/>
          <c:showVal val="0"/>
          <c:showCatName val="0"/>
          <c:showSerName val="0"/>
          <c:showPercent val="0"/>
          <c:showBubbleSize val="0"/>
        </c:dLbls>
        <c:axId val="2021143343"/>
        <c:axId val="2021141263"/>
      </c:scatterChart>
      <c:valAx>
        <c:axId val="20211433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Period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021141263"/>
        <c:crosses val="autoZero"/>
        <c:crossBetween val="midCat"/>
      </c:valAx>
      <c:valAx>
        <c:axId val="2021141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 of Total Cooking Energy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02114334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400"/>
              <a:t>Chart 1. Charcoal Regression, polynomial - Kenya</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forward val="20"/>
            <c:dispRSqr val="1"/>
            <c:dispEq val="1"/>
            <c:trendlineLbl>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rendlineLbl>
          </c:trendline>
          <c:xVal>
            <c:numRef>
              <c:f>'Fuel Mix_KE'!$O$16:$AH$16</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'Fuel Mix_KE'!$O$18:$AH$18</c:f>
              <c:numCache>
                <c:formatCode>0%</c:formatCode>
                <c:ptCount val="20"/>
                <c:pt idx="0">
                  <c:v>7.1999999999999995E-2</c:v>
                </c:pt>
                <c:pt idx="10">
                  <c:v>9.6000000000000002E-2</c:v>
                </c:pt>
                <c:pt idx="19">
                  <c:v>0.16924142165891837</c:v>
                </c:pt>
              </c:numCache>
            </c:numRef>
          </c:yVal>
          <c:smooth val="0"/>
          <c:extLst>
            <c:ext xmlns:c16="http://schemas.microsoft.com/office/drawing/2014/chart" uri="{C3380CC4-5D6E-409C-BE32-E72D297353CC}">
              <c16:uniqueId val="{00000000-4EFA-4253-A1E1-CA3775F14396}"/>
            </c:ext>
          </c:extLst>
        </c:ser>
        <c:dLbls>
          <c:showLegendKey val="0"/>
          <c:showVal val="0"/>
          <c:showCatName val="0"/>
          <c:showSerName val="0"/>
          <c:showPercent val="0"/>
          <c:showBubbleSize val="0"/>
        </c:dLbls>
        <c:axId val="169969871"/>
        <c:axId val="169970703"/>
      </c:scatterChart>
      <c:valAx>
        <c:axId val="1699698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Period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69970703"/>
        <c:crosses val="autoZero"/>
        <c:crossBetween val="midCat"/>
      </c:valAx>
      <c:valAx>
        <c:axId val="169970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 of Total Cooking Energy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699698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000"/>
              <a:t>Chart 3. LPG Regression , Polynomial - Ghana</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tx>
            <c:strRef>
              <c:f>'Fuel Mix_GH'!$M$19</c:f>
              <c:strCache>
                <c:ptCount val="1"/>
                <c:pt idx="0">
                  <c:v>LPG</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forward val="17"/>
            <c:dispRSqr val="1"/>
            <c:dispEq val="1"/>
            <c:trendlineLbl>
              <c:layout>
                <c:manualLayout>
                  <c:x val="-6.6260362837421136E-2"/>
                  <c:y val="0.11053895135251088"/>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rendlineLbl>
          </c:trendline>
          <c:xVal>
            <c:numRef>
              <c:f>'Fuel Mix_GH'!$N$18:$AN$18</c:f>
              <c:numCache>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xVal>
          <c:yVal>
            <c:numRef>
              <c:f>'Fuel Mix_GH'!$N$19:$AN$19</c:f>
              <c:numCache>
                <c:formatCode>0%</c:formatCode>
                <c:ptCount val="27"/>
                <c:pt idx="0">
                  <c:v>8.0000000000000002E-3</c:v>
                </c:pt>
                <c:pt idx="5">
                  <c:v>2.1999999999999999E-2</c:v>
                </c:pt>
                <c:pt idx="12">
                  <c:v>4.1000000000000002E-2</c:v>
                </c:pt>
                <c:pt idx="18">
                  <c:v>9.5000000000000001E-2</c:v>
                </c:pt>
                <c:pt idx="23">
                  <c:v>0.182</c:v>
                </c:pt>
                <c:pt idx="26">
                  <c:v>0.223</c:v>
                </c:pt>
              </c:numCache>
            </c:numRef>
          </c:yVal>
          <c:smooth val="0"/>
          <c:extLst>
            <c:ext xmlns:c16="http://schemas.microsoft.com/office/drawing/2014/chart" uri="{C3380CC4-5D6E-409C-BE32-E72D297353CC}">
              <c16:uniqueId val="{00000000-DEA3-4560-AE76-3FB51F5BFC98}"/>
            </c:ext>
          </c:extLst>
        </c:ser>
        <c:dLbls>
          <c:showLegendKey val="0"/>
          <c:showVal val="0"/>
          <c:showCatName val="0"/>
          <c:showSerName val="0"/>
          <c:showPercent val="0"/>
          <c:showBubbleSize val="0"/>
        </c:dLbls>
        <c:axId val="267768783"/>
        <c:axId val="267770031"/>
      </c:scatterChart>
      <c:valAx>
        <c:axId val="26776878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Period #</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67770031"/>
        <c:crosses val="autoZero"/>
        <c:crossBetween val="midCat"/>
      </c:valAx>
      <c:valAx>
        <c:axId val="267770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 of Total Cooking Energy Provided</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6776878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000"/>
              <a:t>Chart 2. Biomass Regression, Linear - Ghana </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tx>
            <c:strRef>
              <c:f>'Fuel Mix_GH'!$M$20</c:f>
              <c:strCache>
                <c:ptCount val="1"/>
                <c:pt idx="0">
                  <c:v>Biomass</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17"/>
            <c:dispRSqr val="1"/>
            <c:dispEq val="1"/>
            <c:trendlineLbl>
              <c:layout>
                <c:manualLayout>
                  <c:x val="4.3198981945438641E-2"/>
                  <c:y val="-0.18817848953982333"/>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rendlineLbl>
          </c:trendline>
          <c:xVal>
            <c:numRef>
              <c:f>'Fuel Mix_GH'!$N$18:$AN$18</c:f>
              <c:numCache>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xVal>
          <c:yVal>
            <c:numRef>
              <c:f>'Fuel Mix_GH'!$N$20:$AN$20</c:f>
              <c:numCache>
                <c:formatCode>0%</c:formatCode>
                <c:ptCount val="27"/>
                <c:pt idx="0">
                  <c:v>0.68700000000000006</c:v>
                </c:pt>
                <c:pt idx="5">
                  <c:v>0.67400000000000004</c:v>
                </c:pt>
                <c:pt idx="12">
                  <c:v>0.625</c:v>
                </c:pt>
                <c:pt idx="18">
                  <c:v>0.54600000000000004</c:v>
                </c:pt>
                <c:pt idx="23">
                  <c:v>0.41100000000000003</c:v>
                </c:pt>
                <c:pt idx="26">
                  <c:v>0.41699999999999998</c:v>
                </c:pt>
              </c:numCache>
            </c:numRef>
          </c:yVal>
          <c:smooth val="0"/>
          <c:extLst>
            <c:ext xmlns:c16="http://schemas.microsoft.com/office/drawing/2014/chart" uri="{C3380CC4-5D6E-409C-BE32-E72D297353CC}">
              <c16:uniqueId val="{00000000-E410-4AAE-8528-218EE4F7A9B6}"/>
            </c:ext>
          </c:extLst>
        </c:ser>
        <c:dLbls>
          <c:showLegendKey val="0"/>
          <c:showVal val="0"/>
          <c:showCatName val="0"/>
          <c:showSerName val="0"/>
          <c:showPercent val="0"/>
          <c:showBubbleSize val="0"/>
        </c:dLbls>
        <c:axId val="267776687"/>
        <c:axId val="267779599"/>
      </c:scatterChart>
      <c:valAx>
        <c:axId val="26777668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Period #</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67779599"/>
        <c:crosses val="autoZero"/>
        <c:crossBetween val="midCat"/>
      </c:valAx>
      <c:valAx>
        <c:axId val="267779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 of Total Cooking Energy Provided</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67776687"/>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000"/>
              <a:t>Chart 1. Charcoal Regression, Polynomial - Ghana</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tx>
            <c:strRef>
              <c:f>'Fuel Mix_GH'!$M$21</c:f>
              <c:strCache>
                <c:ptCount val="1"/>
                <c:pt idx="0">
                  <c:v>Charcoal</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forward val="17"/>
            <c:dispRSqr val="1"/>
            <c:dispEq val="1"/>
            <c:trendlineLbl>
              <c:layout>
                <c:manualLayout>
                  <c:x val="6.2811497115199136E-2"/>
                  <c:y val="0.14047624961706284"/>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rendlineLbl>
          </c:trendline>
          <c:xVal>
            <c:numRef>
              <c:f>'Fuel Mix_GH'!$N$18:$AN$18</c:f>
              <c:numCache>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xVal>
          <c:yVal>
            <c:numRef>
              <c:f>'Fuel Mix_GH'!$N$21:$AN$21</c:f>
              <c:numCache>
                <c:formatCode>0%</c:formatCode>
                <c:ptCount val="27"/>
                <c:pt idx="0">
                  <c:v>0.25600000000000001</c:v>
                </c:pt>
                <c:pt idx="5">
                  <c:v>0.249</c:v>
                </c:pt>
                <c:pt idx="12">
                  <c:v>0.30599999999999999</c:v>
                </c:pt>
                <c:pt idx="18">
                  <c:v>0.30599999999999999</c:v>
                </c:pt>
                <c:pt idx="23">
                  <c:v>0.33700000000000002</c:v>
                </c:pt>
                <c:pt idx="26">
                  <c:v>0.315</c:v>
                </c:pt>
              </c:numCache>
            </c:numRef>
          </c:yVal>
          <c:smooth val="0"/>
          <c:extLst>
            <c:ext xmlns:c16="http://schemas.microsoft.com/office/drawing/2014/chart" uri="{C3380CC4-5D6E-409C-BE32-E72D297353CC}">
              <c16:uniqueId val="{00000000-69B4-4C4D-90FD-D4F179BD0253}"/>
            </c:ext>
          </c:extLst>
        </c:ser>
        <c:dLbls>
          <c:showLegendKey val="0"/>
          <c:showVal val="0"/>
          <c:showCatName val="0"/>
          <c:showSerName val="0"/>
          <c:showPercent val="0"/>
          <c:showBubbleSize val="0"/>
        </c:dLbls>
        <c:axId val="323585519"/>
        <c:axId val="323576783"/>
      </c:scatterChart>
      <c:valAx>
        <c:axId val="32358551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Period #</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23576783"/>
        <c:crosses val="autoZero"/>
        <c:crossBetween val="midCat"/>
      </c:valAx>
      <c:valAx>
        <c:axId val="3235767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 of Total Cooking Energy Provided</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2358551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2000"/>
              <a:t>Chart 4. Scatter</a:t>
            </a:r>
            <a:r>
              <a:rPr lang="en-US" sz="2000" baseline="0"/>
              <a:t>-plot of Historical Cooking Fuel Use - Ghana</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7.6817222225730203E-2"/>
          <c:y val="7.5450496701075676E-2"/>
          <c:w val="0.88896732735994211"/>
          <c:h val="0.77536103544440738"/>
        </c:manualLayout>
      </c:layout>
      <c:scatterChart>
        <c:scatterStyle val="lineMarker"/>
        <c:varyColors val="0"/>
        <c:ser>
          <c:idx val="0"/>
          <c:order val="0"/>
          <c:tx>
            <c:strRef>
              <c:f>'Fuel Mix_GH'!$M$19</c:f>
              <c:strCache>
                <c:ptCount val="1"/>
                <c:pt idx="0">
                  <c:v>LPG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Mix_GH'!$N$19:$AN$19</c:f>
              <c:numCache>
                <c:formatCode>0%</c:formatCode>
                <c:ptCount val="27"/>
                <c:pt idx="0">
                  <c:v>8.0000000000000002E-3</c:v>
                </c:pt>
                <c:pt idx="5">
                  <c:v>2.1999999999999999E-2</c:v>
                </c:pt>
                <c:pt idx="12">
                  <c:v>4.1000000000000002E-2</c:v>
                </c:pt>
                <c:pt idx="18">
                  <c:v>9.5000000000000001E-2</c:v>
                </c:pt>
                <c:pt idx="23">
                  <c:v>0.182</c:v>
                </c:pt>
                <c:pt idx="26">
                  <c:v>0.223</c:v>
                </c:pt>
              </c:numCache>
            </c:numRef>
          </c:yVal>
          <c:smooth val="0"/>
          <c:extLst>
            <c:ext xmlns:c16="http://schemas.microsoft.com/office/drawing/2014/chart" uri="{C3380CC4-5D6E-409C-BE32-E72D297353CC}">
              <c16:uniqueId val="{00000000-7AEE-4DF8-86FC-59F810498A32}"/>
            </c:ext>
          </c:extLst>
        </c:ser>
        <c:ser>
          <c:idx val="1"/>
          <c:order val="1"/>
          <c:tx>
            <c:strRef>
              <c:f>'Fuel Mix_GH'!$M$20</c:f>
              <c:strCache>
                <c:ptCount val="1"/>
                <c:pt idx="0">
                  <c:v>Biomass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Mix_GH'!$N$20:$AN$20</c:f>
              <c:numCache>
                <c:formatCode>0%</c:formatCode>
                <c:ptCount val="27"/>
                <c:pt idx="0">
                  <c:v>0.68700000000000006</c:v>
                </c:pt>
                <c:pt idx="5">
                  <c:v>0.67400000000000004</c:v>
                </c:pt>
                <c:pt idx="12">
                  <c:v>0.625</c:v>
                </c:pt>
                <c:pt idx="18">
                  <c:v>0.54600000000000004</c:v>
                </c:pt>
                <c:pt idx="23">
                  <c:v>0.41100000000000003</c:v>
                </c:pt>
                <c:pt idx="26">
                  <c:v>0.41699999999999998</c:v>
                </c:pt>
              </c:numCache>
            </c:numRef>
          </c:yVal>
          <c:smooth val="0"/>
          <c:extLst>
            <c:ext xmlns:c16="http://schemas.microsoft.com/office/drawing/2014/chart" uri="{C3380CC4-5D6E-409C-BE32-E72D297353CC}">
              <c16:uniqueId val="{00000001-7AEE-4DF8-86FC-59F810498A32}"/>
            </c:ext>
          </c:extLst>
        </c:ser>
        <c:ser>
          <c:idx val="2"/>
          <c:order val="2"/>
          <c:tx>
            <c:strRef>
              <c:f>'Fuel Mix_GH'!$M$21</c:f>
              <c:strCache>
                <c:ptCount val="1"/>
                <c:pt idx="0">
                  <c:v>Charcoal</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Mix_GH'!$N$21:$AN$21</c:f>
              <c:numCache>
                <c:formatCode>0%</c:formatCode>
                <c:ptCount val="27"/>
                <c:pt idx="0">
                  <c:v>0.25600000000000001</c:v>
                </c:pt>
                <c:pt idx="5">
                  <c:v>0.249</c:v>
                </c:pt>
                <c:pt idx="12">
                  <c:v>0.30599999999999999</c:v>
                </c:pt>
                <c:pt idx="18">
                  <c:v>0.30599999999999999</c:v>
                </c:pt>
                <c:pt idx="23">
                  <c:v>0.33700000000000002</c:v>
                </c:pt>
                <c:pt idx="26">
                  <c:v>0.315</c:v>
                </c:pt>
              </c:numCache>
            </c:numRef>
          </c:yVal>
          <c:smooth val="0"/>
          <c:extLst>
            <c:ext xmlns:c16="http://schemas.microsoft.com/office/drawing/2014/chart" uri="{C3380CC4-5D6E-409C-BE32-E72D297353CC}">
              <c16:uniqueId val="{00000002-7AEE-4DF8-86FC-59F810498A32}"/>
            </c:ext>
          </c:extLst>
        </c:ser>
        <c:ser>
          <c:idx val="3"/>
          <c:order val="3"/>
          <c:tx>
            <c:strRef>
              <c:f>'Fuel Mix_GH'!$M$22</c:f>
              <c:strCache>
                <c:ptCount val="1"/>
                <c:pt idx="0">
                  <c:v>Electricity</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Mix_GH'!$N$22:$AN$22</c:f>
              <c:numCache>
                <c:formatCode>0%</c:formatCode>
                <c:ptCount val="27"/>
                <c:pt idx="0">
                  <c:v>5.0000000000000001E-3</c:v>
                </c:pt>
                <c:pt idx="5">
                  <c:v>8.0000000000000002E-3</c:v>
                </c:pt>
                <c:pt idx="12">
                  <c:v>4.0000000000000001E-3</c:v>
                </c:pt>
                <c:pt idx="18">
                  <c:v>3.0000000000000001E-3</c:v>
                </c:pt>
                <c:pt idx="23">
                  <c:v>5.0000000000000001E-3</c:v>
                </c:pt>
                <c:pt idx="26" formatCode="0.0%">
                  <c:v>3.0000000000000001E-3</c:v>
                </c:pt>
              </c:numCache>
            </c:numRef>
          </c:yVal>
          <c:smooth val="0"/>
          <c:extLst>
            <c:ext xmlns:c16="http://schemas.microsoft.com/office/drawing/2014/chart" uri="{C3380CC4-5D6E-409C-BE32-E72D297353CC}">
              <c16:uniqueId val="{00000003-7AEE-4DF8-86FC-59F810498A32}"/>
            </c:ext>
          </c:extLst>
        </c:ser>
        <c:ser>
          <c:idx val="4"/>
          <c:order val="4"/>
          <c:tx>
            <c:strRef>
              <c:f>'Fuel Mix_GH'!$M$23</c:f>
              <c:strCache>
                <c:ptCount val="1"/>
                <c:pt idx="0">
                  <c:v>Kerosene</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Mix_GH'!$N$23:$AN$23</c:f>
              <c:numCache>
                <c:formatCode>0%</c:formatCode>
                <c:ptCount val="27"/>
                <c:pt idx="0">
                  <c:v>0.03</c:v>
                </c:pt>
                <c:pt idx="5">
                  <c:v>1.9E-2</c:v>
                </c:pt>
                <c:pt idx="12">
                  <c:v>1.0999999999999999E-2</c:v>
                </c:pt>
                <c:pt idx="18">
                  <c:v>6.0000000000000001E-3</c:v>
                </c:pt>
                <c:pt idx="23">
                  <c:v>5.0000000000000001E-3</c:v>
                </c:pt>
                <c:pt idx="26" formatCode="0.0%">
                  <c:v>2E-3</c:v>
                </c:pt>
              </c:numCache>
            </c:numRef>
          </c:yVal>
          <c:smooth val="0"/>
          <c:extLst>
            <c:ext xmlns:c16="http://schemas.microsoft.com/office/drawing/2014/chart" uri="{C3380CC4-5D6E-409C-BE32-E72D297353CC}">
              <c16:uniqueId val="{00000004-7AEE-4DF8-86FC-59F810498A32}"/>
            </c:ext>
          </c:extLst>
        </c:ser>
        <c:ser>
          <c:idx val="5"/>
          <c:order val="5"/>
          <c:tx>
            <c:strRef>
              <c:f>'Fuel Mix_GH'!$M$24</c:f>
              <c:strCache>
                <c:ptCount val="1"/>
                <c:pt idx="0">
                  <c:v>All other fuels</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'Fuel Mix_GH'!$N$17:$AN$17</c:f>
              <c:numCache>
                <c:formatCode>General</c:formatCode>
                <c:ptCount val="27"/>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numCache>
            </c:numRef>
          </c:xVal>
          <c:yVal>
            <c:numRef>
              <c:f>'Fuel Mix_GH'!$N$24:$AN$24</c:f>
              <c:numCache>
                <c:formatCode>0%</c:formatCode>
                <c:ptCount val="27"/>
                <c:pt idx="0">
                  <c:v>1.4999999999999999E-2</c:v>
                </c:pt>
                <c:pt idx="5">
                  <c:v>2.7E-2</c:v>
                </c:pt>
                <c:pt idx="12">
                  <c:v>1.4E-2</c:v>
                </c:pt>
                <c:pt idx="18">
                  <c:v>0</c:v>
                </c:pt>
                <c:pt idx="23">
                  <c:v>4.0000000000000001E-3</c:v>
                </c:pt>
                <c:pt idx="26" formatCode="0.0%">
                  <c:v>0</c:v>
                </c:pt>
              </c:numCache>
            </c:numRef>
          </c:yVal>
          <c:smooth val="0"/>
          <c:extLst>
            <c:ext xmlns:c16="http://schemas.microsoft.com/office/drawing/2014/chart" uri="{C3380CC4-5D6E-409C-BE32-E72D297353CC}">
              <c16:uniqueId val="{00000005-7AEE-4DF8-86FC-59F810498A32}"/>
            </c:ext>
          </c:extLst>
        </c:ser>
        <c:dLbls>
          <c:showLegendKey val="0"/>
          <c:showVal val="0"/>
          <c:showCatName val="0"/>
          <c:showSerName val="0"/>
          <c:showPercent val="0"/>
          <c:showBubbleSize val="0"/>
        </c:dLbls>
        <c:axId val="121972607"/>
        <c:axId val="391320687"/>
      </c:scatterChart>
      <c:valAx>
        <c:axId val="12197260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91320687"/>
        <c:crosses val="autoZero"/>
        <c:crossBetween val="midCat"/>
      </c:valAx>
      <c:valAx>
        <c:axId val="3913206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Percentage of total cooking energy provided</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197260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95250</xdr:colOff>
      <xdr:row>4</xdr:row>
      <xdr:rowOff>85725</xdr:rowOff>
    </xdr:to>
    <xdr:pic>
      <xdr:nvPicPr>
        <xdr:cNvPr id="2" name="Picture 1" descr="http://172.16.10.25/forms/logos/smclr.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00025"/>
          <a:ext cx="19716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36420</xdr:colOff>
      <xdr:row>106</xdr:row>
      <xdr:rowOff>67233</xdr:rowOff>
    </xdr:from>
    <xdr:to>
      <xdr:col>8</xdr:col>
      <xdr:colOff>1279213</xdr:colOff>
      <xdr:row>125</xdr:row>
      <xdr:rowOff>12106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9176067" y="25056351"/>
          <a:ext cx="4967149" cy="3793894"/>
        </a:xfrm>
        <a:prstGeom prst="rect">
          <a:avLst/>
        </a:prstGeom>
        <a:ln w="22225">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455840</xdr:colOff>
      <xdr:row>22</xdr:row>
      <xdr:rowOff>152401</xdr:rowOff>
    </xdr:from>
    <xdr:to>
      <xdr:col>40</xdr:col>
      <xdr:colOff>0</xdr:colOff>
      <xdr:row>51</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857251</xdr:colOff>
      <xdr:row>22</xdr:row>
      <xdr:rowOff>166006</xdr:rowOff>
    </xdr:from>
    <xdr:to>
      <xdr:col>27</xdr:col>
      <xdr:colOff>13607</xdr:colOff>
      <xdr:row>51</xdr:row>
      <xdr:rowOff>27213</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44</xdr:col>
      <xdr:colOff>4537</xdr:colOff>
      <xdr:row>25</xdr:row>
      <xdr:rowOff>138792</xdr:rowOff>
    </xdr:from>
    <xdr:to>
      <xdr:col>56</xdr:col>
      <xdr:colOff>15120</xdr:colOff>
      <xdr:row>50</xdr:row>
      <xdr:rowOff>153457</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301624</xdr:colOff>
      <xdr:row>25</xdr:row>
      <xdr:rowOff>120650</xdr:rowOff>
    </xdr:from>
    <xdr:to>
      <xdr:col>42</xdr:col>
      <xdr:colOff>571500</xdr:colOff>
      <xdr:row>51</xdr:row>
      <xdr:rowOff>31750</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552450</xdr:colOff>
      <xdr:row>25</xdr:row>
      <xdr:rowOff>133350</xdr:rowOff>
    </xdr:from>
    <xdr:to>
      <xdr:col>26</xdr:col>
      <xdr:colOff>457200</xdr:colOff>
      <xdr:row>51</xdr:row>
      <xdr:rowOff>0</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381000</xdr:colOff>
      <xdr:row>53</xdr:row>
      <xdr:rowOff>57150</xdr:rowOff>
    </xdr:from>
    <xdr:to>
      <xdr:col>45</xdr:col>
      <xdr:colOff>495300</xdr:colOff>
      <xdr:row>87</xdr:row>
      <xdr:rowOff>171450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PA_Cookstove_LCA.sc.LEX/Results%20Files/EPA_IN_Cookstoves_Phase_II_Results_8_9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Assumptions &amp; Sources_IN"/>
      <sheetName val="Input Tab"/>
      <sheetName val="Stove Scenarios_IN"/>
      <sheetName val="Electricity Grid_IN"/>
      <sheetName val="Baseline Results_IN"/>
      <sheetName val="IN Single Fuel Charts"/>
      <sheetName val="IN Single Fuel Summary Chart"/>
      <sheetName val="IN Scenario Summary Results"/>
      <sheetName val="IN Single Scenario Charts"/>
      <sheetName val="Stove Group Results"/>
      <sheetName val="GWP_IN"/>
      <sheetName val="CED_IN"/>
      <sheetName val="FDP_IN"/>
      <sheetName val="WUP_IN"/>
      <sheetName val="PMFP_IN"/>
      <sheetName val="POFP_IN"/>
      <sheetName val="FEP_IN"/>
      <sheetName val="TAP_IN"/>
      <sheetName val="ODP_IN"/>
      <sheetName val="BC_IN"/>
      <sheetName val="Results DB"/>
      <sheetName val="OLCAexport"/>
      <sheetName val="Uncertainy_Export"/>
      <sheetName val="Lookup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7">
          <cell r="D7"/>
          <cell r="E7"/>
          <cell r="H7"/>
          <cell r="I7"/>
          <cell r="T7"/>
        </row>
        <row r="8">
          <cell r="D8" t="str">
            <v>GH</v>
          </cell>
          <cell r="E8" t="str">
            <v>Firewood</v>
          </cell>
          <cell r="H8" t="str">
            <v>GWP100 - Climate Change</v>
          </cell>
          <cell r="I8" t="str">
            <v>GWP100 - Climate Change (kg CO2 eq)</v>
          </cell>
          <cell r="T8"/>
        </row>
        <row r="9">
          <cell r="D9" t="str">
            <v>GH</v>
          </cell>
          <cell r="E9" t="str">
            <v>Firewood</v>
          </cell>
          <cell r="H9" t="str">
            <v>GWP100 - Climate Change</v>
          </cell>
          <cell r="I9" t="str">
            <v>GWP100 - Climate Change (kg CO2 eq)</v>
          </cell>
          <cell r="T9"/>
        </row>
        <row r="10">
          <cell r="D10"/>
          <cell r="E10"/>
          <cell r="H10"/>
          <cell r="I10"/>
          <cell r="T10"/>
        </row>
        <row r="11">
          <cell r="D11" t="str">
            <v>GH</v>
          </cell>
          <cell r="E11" t="str">
            <v>Firewood</v>
          </cell>
          <cell r="H11" t="str">
            <v>Black Carbon and Short-Lived Climate Pollutants</v>
          </cell>
          <cell r="I11" t="str">
            <v>Black Carbon and Short-Lived Climate Pollutants (kg BC eq)</v>
          </cell>
          <cell r="T11"/>
        </row>
        <row r="12">
          <cell r="D12" t="str">
            <v>GH</v>
          </cell>
          <cell r="E12" t="str">
            <v>Firewood</v>
          </cell>
          <cell r="H12" t="str">
            <v>Black Carbon and Short-Lived Climate Pollutants</v>
          </cell>
          <cell r="I12" t="str">
            <v>Black Carbon and Short-Lived Climate Pollutants (kg BC eq)</v>
          </cell>
          <cell r="T12"/>
        </row>
        <row r="13">
          <cell r="D13"/>
          <cell r="E13"/>
          <cell r="H13"/>
          <cell r="I13"/>
          <cell r="T13"/>
        </row>
        <row r="14">
          <cell r="D14" t="str">
            <v>GH</v>
          </cell>
          <cell r="E14" t="str">
            <v>Firewood</v>
          </cell>
          <cell r="H14" t="str">
            <v>Energy Demand - CED</v>
          </cell>
          <cell r="I14" t="str">
            <v>Energy Demand - CED (MJ)</v>
          </cell>
          <cell r="T14"/>
        </row>
        <row r="15">
          <cell r="D15" t="str">
            <v>GH</v>
          </cell>
          <cell r="E15" t="str">
            <v>Firewood</v>
          </cell>
          <cell r="H15" t="str">
            <v>Energy Demand - CED</v>
          </cell>
          <cell r="I15" t="str">
            <v>Energy Demand - CED (MJ)</v>
          </cell>
          <cell r="T15"/>
        </row>
        <row r="16">
          <cell r="D16"/>
          <cell r="E16"/>
          <cell r="H16"/>
          <cell r="I16"/>
          <cell r="T16"/>
        </row>
        <row r="17">
          <cell r="D17" t="str">
            <v>GH</v>
          </cell>
          <cell r="E17" t="str">
            <v>Firewood</v>
          </cell>
          <cell r="H17" t="str">
            <v>FDP100 - Fossil depletion</v>
          </cell>
          <cell r="I17" t="str">
            <v>FDP100 - Fossil depletion (kg oil eq)</v>
          </cell>
          <cell r="T17"/>
        </row>
        <row r="18">
          <cell r="D18" t="str">
            <v>GH</v>
          </cell>
          <cell r="E18" t="str">
            <v>Firewood</v>
          </cell>
          <cell r="H18" t="str">
            <v>FDP100 - Fossil depletion</v>
          </cell>
          <cell r="I18" t="str">
            <v>FDP100 - Fossil depletion (kg oil eq)</v>
          </cell>
          <cell r="T18"/>
        </row>
        <row r="19">
          <cell r="D19"/>
          <cell r="E19"/>
          <cell r="H19"/>
          <cell r="I19"/>
          <cell r="T19"/>
        </row>
        <row r="20">
          <cell r="D20" t="str">
            <v>GH</v>
          </cell>
          <cell r="E20" t="str">
            <v>Firewood</v>
          </cell>
          <cell r="H20" t="str">
            <v>FEP100 - Freshwater eutrophication</v>
          </cell>
          <cell r="I20" t="str">
            <v>FEP100 - Freshwater eutrophication (kg P eq)</v>
          </cell>
          <cell r="T20"/>
        </row>
        <row r="21">
          <cell r="D21" t="str">
            <v>GH</v>
          </cell>
          <cell r="E21" t="str">
            <v>Firewood</v>
          </cell>
          <cell r="H21" t="str">
            <v>FEP100 - Freshwater eutrophication</v>
          </cell>
          <cell r="I21" t="str">
            <v>FEP100 - Freshwater eutrophication (kg P eq)</v>
          </cell>
          <cell r="T21"/>
        </row>
        <row r="22">
          <cell r="D22"/>
          <cell r="E22"/>
          <cell r="H22"/>
          <cell r="I22"/>
          <cell r="T22"/>
        </row>
        <row r="23">
          <cell r="D23" t="str">
            <v>GH</v>
          </cell>
          <cell r="E23" t="str">
            <v>Firewood</v>
          </cell>
          <cell r="H23" t="str">
            <v>ODP100 - Ozone depletion</v>
          </cell>
          <cell r="I23" t="str">
            <v>ODP100 - Ozone depletion (kg CFC-11 eq)</v>
          </cell>
          <cell r="T23"/>
        </row>
        <row r="24">
          <cell r="D24" t="str">
            <v>GH</v>
          </cell>
          <cell r="E24" t="str">
            <v>Firewood</v>
          </cell>
          <cell r="H24" t="str">
            <v>ODP100 - Ozone depletion</v>
          </cell>
          <cell r="I24" t="str">
            <v>ODP100 - Ozone depletion (kg CFC-11 eq)</v>
          </cell>
          <cell r="T24"/>
        </row>
        <row r="25">
          <cell r="D25"/>
          <cell r="E25"/>
          <cell r="H25"/>
          <cell r="I25"/>
          <cell r="T25"/>
        </row>
        <row r="26">
          <cell r="D26" t="str">
            <v>GH</v>
          </cell>
          <cell r="E26" t="str">
            <v>Firewood</v>
          </cell>
          <cell r="H26" t="str">
            <v>PMFP100 - Particulate matter formation</v>
          </cell>
          <cell r="I26" t="str">
            <v>PMFP100 - Particulate matter formation (kg PM10 eq)</v>
          </cell>
          <cell r="T26"/>
        </row>
        <row r="27">
          <cell r="D27" t="str">
            <v>GH</v>
          </cell>
          <cell r="E27" t="str">
            <v>Firewood</v>
          </cell>
          <cell r="H27" t="str">
            <v>PMFP100 - Particulate matter formation</v>
          </cell>
          <cell r="I27" t="str">
            <v>PMFP100 - Particulate matter formation (kg PM10 eq)</v>
          </cell>
          <cell r="T27"/>
        </row>
        <row r="28">
          <cell r="D28"/>
          <cell r="E28"/>
          <cell r="H28"/>
          <cell r="I28"/>
          <cell r="T28"/>
        </row>
        <row r="29">
          <cell r="D29" t="str">
            <v>GH</v>
          </cell>
          <cell r="E29" t="str">
            <v>Firewood</v>
          </cell>
          <cell r="H29" t="str">
            <v>POFP100 - Photochemical oxidant formation</v>
          </cell>
          <cell r="I29" t="str">
            <v>POFP100 - Photochemical oxidant formation (kg NMVOC)</v>
          </cell>
          <cell r="T29"/>
        </row>
        <row r="30">
          <cell r="D30" t="str">
            <v>GH</v>
          </cell>
          <cell r="E30" t="str">
            <v>Firewood</v>
          </cell>
          <cell r="H30" t="str">
            <v>POFP100 - Photochemical oxidant formation</v>
          </cell>
          <cell r="I30" t="str">
            <v>POFP100 - Photochemical oxidant formation (kg NMVOC)</v>
          </cell>
          <cell r="T30"/>
        </row>
        <row r="31">
          <cell r="D31"/>
          <cell r="E31"/>
          <cell r="H31"/>
          <cell r="I31"/>
          <cell r="T31"/>
        </row>
        <row r="32">
          <cell r="D32" t="str">
            <v>GH</v>
          </cell>
          <cell r="E32" t="str">
            <v>Firewood</v>
          </cell>
          <cell r="H32" t="str">
            <v>TAP100 - Terrestrial acidification</v>
          </cell>
          <cell r="I32" t="str">
            <v>TAP100 - Terrestrial acidification (kg SO2 eq)</v>
          </cell>
          <cell r="T32"/>
        </row>
        <row r="33">
          <cell r="D33" t="str">
            <v>GH</v>
          </cell>
          <cell r="E33" t="str">
            <v>Firewood</v>
          </cell>
          <cell r="H33" t="str">
            <v>TAP100 - Terrestrial acidification</v>
          </cell>
          <cell r="I33" t="str">
            <v>TAP100 - Terrestrial acidification (kg SO2 eq)</v>
          </cell>
          <cell r="T33"/>
        </row>
        <row r="34">
          <cell r="D34"/>
          <cell r="E34"/>
          <cell r="H34"/>
          <cell r="I34"/>
          <cell r="T34"/>
        </row>
        <row r="35">
          <cell r="D35" t="str">
            <v>GH</v>
          </cell>
          <cell r="E35" t="str">
            <v>Firewood</v>
          </cell>
          <cell r="H35" t="str">
            <v>WDP100 - Water depletion</v>
          </cell>
          <cell r="I35" t="str">
            <v>WDP100 - Water depletion (m3)</v>
          </cell>
          <cell r="T35"/>
        </row>
        <row r="36">
          <cell r="D36" t="str">
            <v>GH</v>
          </cell>
          <cell r="E36" t="str">
            <v>Firewood</v>
          </cell>
          <cell r="H36" t="str">
            <v>WDP100 - Water depletion</v>
          </cell>
          <cell r="I36" t="str">
            <v>WDP100 - Water depletion (m3)</v>
          </cell>
          <cell r="T36"/>
        </row>
        <row r="37">
          <cell r="D37"/>
          <cell r="E37"/>
          <cell r="H37"/>
          <cell r="I37"/>
          <cell r="T37"/>
        </row>
        <row r="38">
          <cell r="D38" t="str">
            <v>KE</v>
          </cell>
          <cell r="E38" t="str">
            <v>Firewood</v>
          </cell>
          <cell r="H38" t="str">
            <v>Black Carbon and Short-Lived Climate Pollutants</v>
          </cell>
          <cell r="I38" t="str">
            <v>Black Carbon and Short-Lived Climate Pollutants (kg BC eq)</v>
          </cell>
          <cell r="T38"/>
        </row>
        <row r="39">
          <cell r="D39" t="str">
            <v>KE</v>
          </cell>
          <cell r="E39" t="str">
            <v>Firewood</v>
          </cell>
          <cell r="H39" t="str">
            <v>Black Carbon and Short-Lived Climate Pollutants</v>
          </cell>
          <cell r="I39" t="str">
            <v>Black Carbon and Short-Lived Climate Pollutants (kg BC eq)</v>
          </cell>
          <cell r="T39"/>
        </row>
        <row r="40">
          <cell r="D40"/>
          <cell r="E40"/>
          <cell r="H40"/>
          <cell r="I40"/>
          <cell r="T40"/>
        </row>
        <row r="41">
          <cell r="D41" t="str">
            <v>KE</v>
          </cell>
          <cell r="E41" t="str">
            <v>Firewood</v>
          </cell>
          <cell r="H41" t="str">
            <v>Energy Demand - CED</v>
          </cell>
          <cell r="I41" t="str">
            <v>Energy Demand - CED (MJ)</v>
          </cell>
          <cell r="T41"/>
        </row>
        <row r="42">
          <cell r="D42" t="str">
            <v>KE</v>
          </cell>
          <cell r="E42" t="str">
            <v>Firewood</v>
          </cell>
          <cell r="H42" t="str">
            <v>Energy Demand - CED</v>
          </cell>
          <cell r="I42" t="str">
            <v>Energy Demand - CED (MJ)</v>
          </cell>
          <cell r="T42"/>
        </row>
        <row r="43">
          <cell r="D43"/>
          <cell r="E43"/>
          <cell r="H43"/>
          <cell r="I43"/>
          <cell r="T43"/>
        </row>
        <row r="44">
          <cell r="D44" t="str">
            <v>KE</v>
          </cell>
          <cell r="E44" t="str">
            <v>Firewood</v>
          </cell>
          <cell r="H44" t="str">
            <v>FDP100 - Fossil depletion</v>
          </cell>
          <cell r="I44" t="str">
            <v>FDP100 - Fossil depletion (kg oil eq)</v>
          </cell>
          <cell r="T44"/>
        </row>
        <row r="45">
          <cell r="D45" t="str">
            <v>KE</v>
          </cell>
          <cell r="E45" t="str">
            <v>Firewood</v>
          </cell>
          <cell r="H45" t="str">
            <v>FDP100 - Fossil depletion</v>
          </cell>
          <cell r="I45" t="str">
            <v>FDP100 - Fossil depletion (kg oil eq)</v>
          </cell>
          <cell r="T45"/>
        </row>
        <row r="46">
          <cell r="D46"/>
          <cell r="E46"/>
          <cell r="H46"/>
          <cell r="I46"/>
          <cell r="T46"/>
        </row>
        <row r="47">
          <cell r="D47" t="str">
            <v>KE</v>
          </cell>
          <cell r="E47" t="str">
            <v>Firewood</v>
          </cell>
          <cell r="H47" t="str">
            <v>FEP100 - Freshwater eutrophication</v>
          </cell>
          <cell r="I47" t="str">
            <v>FEP100 - Freshwater eutrophication (kg P eq)</v>
          </cell>
          <cell r="T47"/>
        </row>
        <row r="48">
          <cell r="D48" t="str">
            <v>KE</v>
          </cell>
          <cell r="E48" t="str">
            <v>Firewood</v>
          </cell>
          <cell r="H48" t="str">
            <v>FEP100 - Freshwater eutrophication</v>
          </cell>
          <cell r="I48" t="str">
            <v>FEP100 - Freshwater eutrophication (kg P eq)</v>
          </cell>
          <cell r="T48"/>
        </row>
        <row r="49">
          <cell r="D49"/>
          <cell r="E49"/>
          <cell r="H49"/>
          <cell r="I49"/>
          <cell r="T49"/>
        </row>
        <row r="50">
          <cell r="D50" t="str">
            <v>KE</v>
          </cell>
          <cell r="E50" t="str">
            <v>Firewood</v>
          </cell>
          <cell r="H50" t="str">
            <v>GWP100 - Climate Change</v>
          </cell>
          <cell r="I50" t="str">
            <v>GWP100 - Climate Change (kg CO2 eq)</v>
          </cell>
          <cell r="T50"/>
        </row>
        <row r="51">
          <cell r="D51" t="str">
            <v>KE</v>
          </cell>
          <cell r="E51" t="str">
            <v>Firewood</v>
          </cell>
          <cell r="H51" t="str">
            <v>GWP100 - Climate Change</v>
          </cell>
          <cell r="I51" t="str">
            <v>GWP100 - Climate Change (kg CO2 eq)</v>
          </cell>
          <cell r="T51"/>
        </row>
        <row r="52">
          <cell r="D52"/>
          <cell r="E52"/>
          <cell r="H52"/>
          <cell r="I52"/>
          <cell r="T52"/>
        </row>
        <row r="53">
          <cell r="D53" t="str">
            <v>KE</v>
          </cell>
          <cell r="E53" t="str">
            <v>Firewood</v>
          </cell>
          <cell r="H53" t="str">
            <v>ODP100 - Ozone depletion</v>
          </cell>
          <cell r="I53" t="str">
            <v>ODP100 - Ozone depletion (kg CFC-11 eq)</v>
          </cell>
          <cell r="T53"/>
        </row>
        <row r="54">
          <cell r="D54" t="str">
            <v>KE</v>
          </cell>
          <cell r="E54" t="str">
            <v>Firewood</v>
          </cell>
          <cell r="H54" t="str">
            <v>ODP100 - Ozone depletion</v>
          </cell>
          <cell r="I54" t="str">
            <v>ODP100 - Ozone depletion (kg CFC-11 eq)</v>
          </cell>
          <cell r="T54"/>
        </row>
        <row r="55">
          <cell r="D55"/>
          <cell r="E55"/>
          <cell r="H55"/>
          <cell r="I55"/>
          <cell r="T55"/>
        </row>
        <row r="56">
          <cell r="D56" t="str">
            <v>KE</v>
          </cell>
          <cell r="E56" t="str">
            <v>Firewood</v>
          </cell>
          <cell r="H56" t="str">
            <v>PMFP100 - Particulate matter formation</v>
          </cell>
          <cell r="I56" t="str">
            <v>PMFP100 - Particulate matter formation (kg PM10 eq)</v>
          </cell>
          <cell r="T56"/>
        </row>
        <row r="57">
          <cell r="D57" t="str">
            <v>KE</v>
          </cell>
          <cell r="E57" t="str">
            <v>Firewood</v>
          </cell>
          <cell r="H57" t="str">
            <v>PMFP100 - Particulate matter formation</v>
          </cell>
          <cell r="I57" t="str">
            <v>PMFP100 - Particulate matter formation (kg PM10 eq)</v>
          </cell>
          <cell r="T57"/>
        </row>
        <row r="58">
          <cell r="D58"/>
          <cell r="E58"/>
          <cell r="H58"/>
          <cell r="I58"/>
          <cell r="T58"/>
        </row>
        <row r="59">
          <cell r="D59" t="str">
            <v>KE</v>
          </cell>
          <cell r="E59" t="str">
            <v>Firewood</v>
          </cell>
          <cell r="H59" t="str">
            <v>POFP100 - Photochemical oxidant formation</v>
          </cell>
          <cell r="I59" t="str">
            <v>POFP100 - Photochemical oxidant formation (kg NMVOC)</v>
          </cell>
          <cell r="T59"/>
        </row>
        <row r="60">
          <cell r="D60" t="str">
            <v>KE</v>
          </cell>
          <cell r="E60" t="str">
            <v>Firewood</v>
          </cell>
          <cell r="H60" t="str">
            <v>POFP100 - Photochemical oxidant formation</v>
          </cell>
          <cell r="I60" t="str">
            <v>POFP100 - Photochemical oxidant formation (kg NMVOC)</v>
          </cell>
          <cell r="T60"/>
        </row>
        <row r="61">
          <cell r="D61"/>
          <cell r="E61"/>
          <cell r="H61"/>
          <cell r="I61"/>
          <cell r="T61"/>
        </row>
        <row r="62">
          <cell r="D62" t="str">
            <v>KE</v>
          </cell>
          <cell r="E62" t="str">
            <v>Firewood</v>
          </cell>
          <cell r="H62" t="str">
            <v>TAP100 - Terrestrial acidification</v>
          </cell>
          <cell r="I62" t="str">
            <v>TAP100 - Terrestrial acidification (kg SO2 eq)</v>
          </cell>
          <cell r="T62"/>
        </row>
        <row r="63">
          <cell r="D63" t="str">
            <v>KE</v>
          </cell>
          <cell r="E63" t="str">
            <v>Firewood</v>
          </cell>
          <cell r="H63" t="str">
            <v>TAP100 - Terrestrial acidification</v>
          </cell>
          <cell r="I63" t="str">
            <v>TAP100 - Terrestrial acidification (kg SO2 eq)</v>
          </cell>
          <cell r="T63"/>
        </row>
        <row r="64">
          <cell r="D64"/>
          <cell r="E64"/>
          <cell r="H64"/>
          <cell r="I64"/>
          <cell r="T64"/>
        </row>
        <row r="65">
          <cell r="D65" t="str">
            <v>KE</v>
          </cell>
          <cell r="E65" t="str">
            <v>Firewood</v>
          </cell>
          <cell r="H65" t="str">
            <v>WDP100 - Water depletion</v>
          </cell>
          <cell r="I65" t="str">
            <v>WDP100 - Water depletion (m3)</v>
          </cell>
          <cell r="T65"/>
        </row>
        <row r="66">
          <cell r="D66" t="str">
            <v>KE</v>
          </cell>
          <cell r="E66" t="str">
            <v>Firewood</v>
          </cell>
          <cell r="H66" t="str">
            <v>WDP100 - Water depletion</v>
          </cell>
          <cell r="I66" t="str">
            <v>WDP100 - Water depletion (m3)</v>
          </cell>
          <cell r="T66"/>
        </row>
        <row r="67">
          <cell r="D67"/>
          <cell r="E67"/>
          <cell r="H67"/>
          <cell r="I67"/>
          <cell r="T67"/>
        </row>
        <row r="68">
          <cell r="D68"/>
          <cell r="E68"/>
          <cell r="H68"/>
          <cell r="I68"/>
          <cell r="T68"/>
        </row>
        <row r="69">
          <cell r="D69" t="str">
            <v>IN</v>
          </cell>
          <cell r="E69" t="str">
            <v>Firewood</v>
          </cell>
          <cell r="H69" t="str">
            <v>Black Carbon and Short-Lived Climate Pollutants</v>
          </cell>
          <cell r="I69" t="str">
            <v>Black Carbon and Short-Lived Climate Pollutants (kg BC eq)</v>
          </cell>
          <cell r="T69">
            <v>0.21127798495840464</v>
          </cell>
        </row>
        <row r="70">
          <cell r="D70" t="str">
            <v>IN</v>
          </cell>
          <cell r="E70" t="str">
            <v>Firewood</v>
          </cell>
          <cell r="H70" t="str">
            <v>Black Carbon and Short-Lived Climate Pollutants</v>
          </cell>
          <cell r="I70" t="str">
            <v>Black Carbon and Short-Lived Climate Pollutants (kg BC eq)</v>
          </cell>
          <cell r="T70">
            <v>3.0079127020499164E-7</v>
          </cell>
        </row>
        <row r="71">
          <cell r="D71"/>
          <cell r="E71"/>
          <cell r="H71"/>
          <cell r="I71"/>
          <cell r="T71"/>
        </row>
        <row r="72">
          <cell r="D72" t="str">
            <v>IN</v>
          </cell>
          <cell r="E72" t="str">
            <v>Firewood</v>
          </cell>
          <cell r="H72" t="str">
            <v>Energy Demand - CED</v>
          </cell>
          <cell r="I72" t="str">
            <v>Energy Demand - CED (MJ)</v>
          </cell>
          <cell r="T72">
            <v>524.59207535765154</v>
          </cell>
        </row>
        <row r="73">
          <cell r="D73" t="str">
            <v>IN</v>
          </cell>
          <cell r="E73" t="str">
            <v>Firewood</v>
          </cell>
          <cell r="H73" t="str">
            <v>Energy Demand - CED</v>
          </cell>
          <cell r="I73" t="str">
            <v>Energy Demand - CED (MJ)</v>
          </cell>
          <cell r="T73">
            <v>1.9902178732891559E-2</v>
          </cell>
        </row>
        <row r="74">
          <cell r="D74"/>
          <cell r="E74"/>
          <cell r="H74"/>
          <cell r="I74"/>
          <cell r="T74"/>
        </row>
        <row r="75">
          <cell r="D75" t="str">
            <v>IN</v>
          </cell>
          <cell r="E75" t="str">
            <v>Firewood</v>
          </cell>
          <cell r="H75" t="str">
            <v>FDP100 - Fossil depletion</v>
          </cell>
          <cell r="I75" t="str">
            <v>FDP100 - Fossil depletion (kg oil eq)</v>
          </cell>
          <cell r="T75">
            <v>0</v>
          </cell>
        </row>
        <row r="76">
          <cell r="D76" t="str">
            <v>IN</v>
          </cell>
          <cell r="E76" t="str">
            <v>Firewood</v>
          </cell>
          <cell r="H76" t="str">
            <v>FDP100 - Fossil depletion</v>
          </cell>
          <cell r="I76" t="str">
            <v>FDP100 - Fossil depletion (kg oil eq)</v>
          </cell>
          <cell r="T76">
            <v>3.9796866290951885E-4</v>
          </cell>
        </row>
        <row r="77">
          <cell r="D77"/>
          <cell r="E77"/>
          <cell r="H77"/>
          <cell r="I77"/>
          <cell r="T77"/>
        </row>
        <row r="78">
          <cell r="D78" t="str">
            <v>IN</v>
          </cell>
          <cell r="E78" t="str">
            <v>Firewood</v>
          </cell>
          <cell r="H78" t="str">
            <v>FEP100 - Freshwater eutrophication</v>
          </cell>
          <cell r="I78" t="str">
            <v>FEP100 - Freshwater eutrophication (kg P eq)</v>
          </cell>
          <cell r="T78">
            <v>0</v>
          </cell>
        </row>
        <row r="79">
          <cell r="D79" t="str">
            <v>IN</v>
          </cell>
          <cell r="E79" t="str">
            <v>Firewood</v>
          </cell>
          <cell r="H79" t="str">
            <v>FEP100 - Freshwater eutrophication</v>
          </cell>
          <cell r="I79" t="str">
            <v>FEP100 - Freshwater eutrophication (kg P eq)</v>
          </cell>
          <cell r="T79">
            <v>9.8265485848764485E-3</v>
          </cell>
        </row>
        <row r="80">
          <cell r="D80"/>
          <cell r="E80"/>
          <cell r="H80"/>
          <cell r="I80"/>
          <cell r="T80"/>
        </row>
        <row r="81">
          <cell r="D81" t="str">
            <v>IN</v>
          </cell>
          <cell r="E81" t="str">
            <v>Firewood</v>
          </cell>
          <cell r="H81" t="str">
            <v>GWP100 - Climate Change</v>
          </cell>
          <cell r="I81" t="str">
            <v>GWP100 - Climate Change (kg CO2 eq)</v>
          </cell>
          <cell r="T81">
            <v>17.473043562271631</v>
          </cell>
        </row>
        <row r="82">
          <cell r="D82" t="str">
            <v>IN</v>
          </cell>
          <cell r="E82" t="str">
            <v>Firewood</v>
          </cell>
          <cell r="H82" t="str">
            <v>GWP100 - Climate Change</v>
          </cell>
          <cell r="I82" t="str">
            <v>GWP100 - Climate Change (kg CO2 eq)</v>
          </cell>
          <cell r="T82">
            <v>1.213570322660556E-3</v>
          </cell>
        </row>
        <row r="83">
          <cell r="D83"/>
          <cell r="E83"/>
          <cell r="H83"/>
          <cell r="I83"/>
          <cell r="T83"/>
        </row>
        <row r="84">
          <cell r="D84" t="str">
            <v>IN</v>
          </cell>
          <cell r="E84" t="str">
            <v>Firewood</v>
          </cell>
          <cell r="H84" t="str">
            <v>ODP100 - Ozone depletion</v>
          </cell>
          <cell r="I84" t="str">
            <v>ODP100 - Ozone depletion (kg CFC-11 eq)</v>
          </cell>
          <cell r="T84">
            <v>0</v>
          </cell>
        </row>
        <row r="85">
          <cell r="D85" t="str">
            <v>IN</v>
          </cell>
          <cell r="E85" t="str">
            <v>Firewood</v>
          </cell>
          <cell r="H85" t="str">
            <v>ODP100 - Ozone depletion</v>
          </cell>
          <cell r="I85" t="str">
            <v>ODP100 - Ozone depletion (kg CFC-11 eq)</v>
          </cell>
          <cell r="T85">
            <v>1.5897771226853286E-10</v>
          </cell>
        </row>
        <row r="86">
          <cell r="D86"/>
          <cell r="E86"/>
          <cell r="H86"/>
          <cell r="I86"/>
          <cell r="T86"/>
        </row>
        <row r="87">
          <cell r="D87" t="str">
            <v>IN</v>
          </cell>
          <cell r="E87" t="str">
            <v>Firewood</v>
          </cell>
          <cell r="H87" t="str">
            <v>PMFP100 - Particulate matter formation</v>
          </cell>
          <cell r="I87" t="str">
            <v>PMFP100 - Particulate matter formation (kg PM10 eq)</v>
          </cell>
          <cell r="T87">
            <v>0.99473113743615549</v>
          </cell>
        </row>
        <row r="88">
          <cell r="D88" t="str">
            <v>IN</v>
          </cell>
          <cell r="E88" t="str">
            <v>Firewood</v>
          </cell>
          <cell r="H88" t="str">
            <v>PMFP100 - Particulate matter formation</v>
          </cell>
          <cell r="I88" t="str">
            <v>PMFP100 - Particulate matter formation (kg PM10 eq)</v>
          </cell>
          <cell r="T88">
            <v>4.1768637146219111E-6</v>
          </cell>
        </row>
        <row r="89">
          <cell r="D89"/>
          <cell r="E89"/>
          <cell r="H89"/>
          <cell r="I89"/>
          <cell r="T89"/>
        </row>
        <row r="90">
          <cell r="D90" t="str">
            <v>IN</v>
          </cell>
          <cell r="E90" t="str">
            <v>Firewood</v>
          </cell>
          <cell r="H90" t="str">
            <v>POFP100 - Photochemical oxidant formation</v>
          </cell>
          <cell r="I90" t="str">
            <v>POFP100 - Photochemical oxidant formation (kg NMVOC)</v>
          </cell>
          <cell r="T90">
            <v>0.47431403480522699</v>
          </cell>
        </row>
        <row r="91">
          <cell r="D91" t="str">
            <v>IN</v>
          </cell>
          <cell r="E91" t="str">
            <v>Firewood</v>
          </cell>
          <cell r="H91" t="str">
            <v>POFP100 - Photochemical oxidant formation</v>
          </cell>
          <cell r="I91" t="str">
            <v>POFP100 - Photochemical oxidant formation (kg NMVOC)</v>
          </cell>
          <cell r="T91">
            <v>1.31095559546665E-5</v>
          </cell>
        </row>
        <row r="92">
          <cell r="D92"/>
          <cell r="E92"/>
          <cell r="H92"/>
          <cell r="I92"/>
          <cell r="T92"/>
        </row>
        <row r="93">
          <cell r="D93" t="str">
            <v>IN</v>
          </cell>
          <cell r="E93" t="str">
            <v>Firewood</v>
          </cell>
          <cell r="H93" t="str">
            <v>TAP100 - Terrestrial acidification</v>
          </cell>
          <cell r="I93" t="str">
            <v>TAP100 - Terrestrial acidification (kg SO2 eq)</v>
          </cell>
          <cell r="T93">
            <v>3.554715597636713E-2</v>
          </cell>
        </row>
        <row r="94">
          <cell r="D94" t="str">
            <v>IN</v>
          </cell>
          <cell r="E94" t="str">
            <v>Firewood</v>
          </cell>
          <cell r="H94" t="str">
            <v>TAP100 - Terrestrial acidification</v>
          </cell>
          <cell r="I94" t="str">
            <v>TAP100 - Terrestrial acidification (kg SO2 eq)</v>
          </cell>
          <cell r="T94">
            <v>7.8325663962345949E-6</v>
          </cell>
        </row>
        <row r="95">
          <cell r="D95"/>
          <cell r="E95"/>
          <cell r="H95"/>
          <cell r="I95"/>
          <cell r="T95"/>
        </row>
        <row r="96">
          <cell r="D96" t="str">
            <v>IN</v>
          </cell>
          <cell r="E96" t="str">
            <v>Firewood</v>
          </cell>
          <cell r="H96" t="str">
            <v>WDP100 - Water depletion</v>
          </cell>
          <cell r="I96" t="str">
            <v>WDP100 - Water depletion (m3)</v>
          </cell>
          <cell r="T96">
            <v>0</v>
          </cell>
        </row>
        <row r="97">
          <cell r="D97" t="str">
            <v>IN</v>
          </cell>
          <cell r="E97" t="str">
            <v>Firewood</v>
          </cell>
          <cell r="H97" t="str">
            <v>WDP100 - Water depletion</v>
          </cell>
          <cell r="I97" t="str">
            <v>WDP100 - Water depletion (m3)</v>
          </cell>
          <cell r="T97">
            <v>4.3653323094073201E-6</v>
          </cell>
        </row>
        <row r="98">
          <cell r="D98"/>
          <cell r="E98"/>
          <cell r="H98"/>
          <cell r="I98"/>
          <cell r="T98"/>
        </row>
        <row r="99">
          <cell r="D99"/>
          <cell r="E99"/>
          <cell r="H99"/>
          <cell r="I99"/>
          <cell r="T99"/>
        </row>
        <row r="100">
          <cell r="D100" t="str">
            <v>IN</v>
          </cell>
          <cell r="E100" t="str">
            <v>Charcoal from Wood</v>
          </cell>
          <cell r="H100" t="str">
            <v>Black Carbon and Short-Lived Climate Pollutants</v>
          </cell>
          <cell r="I100" t="str">
            <v>Black Carbon and Short-Lived Climate Pollutants (kg BC eq)</v>
          </cell>
          <cell r="T100">
            <v>0</v>
          </cell>
        </row>
        <row r="101">
          <cell r="D101" t="str">
            <v>IN</v>
          </cell>
          <cell r="E101" t="str">
            <v>Charcoal from Wood</v>
          </cell>
          <cell r="H101" t="str">
            <v>Black Carbon and Short-Lived Climate Pollutants</v>
          </cell>
          <cell r="I101" t="str">
            <v>Black Carbon and Short-Lived Climate Pollutants (kg BC eq)</v>
          </cell>
          <cell r="T101">
            <v>0</v>
          </cell>
        </row>
        <row r="102">
          <cell r="D102" t="str">
            <v>IN</v>
          </cell>
          <cell r="E102" t="str">
            <v>Charcoal from Wood</v>
          </cell>
          <cell r="H102" t="str">
            <v>Black Carbon and Short-Lived Climate Pollutants</v>
          </cell>
          <cell r="I102" t="str">
            <v>Black Carbon and Short-Lived Climate Pollutants (kg BC eq)</v>
          </cell>
          <cell r="T102">
            <v>0</v>
          </cell>
        </row>
        <row r="103">
          <cell r="D103" t="str">
            <v>IN</v>
          </cell>
          <cell r="E103" t="str">
            <v>Charcoal from Wood</v>
          </cell>
          <cell r="H103" t="str">
            <v>Black Carbon and Short-Lived Climate Pollutants</v>
          </cell>
          <cell r="I103" t="str">
            <v>Black Carbon and Short-Lived Climate Pollutants (kg BC eq)</v>
          </cell>
          <cell r="T103">
            <v>0</v>
          </cell>
        </row>
        <row r="104">
          <cell r="D104" t="str">
            <v>IN</v>
          </cell>
          <cell r="E104" t="str">
            <v>Charcoal from Wood</v>
          </cell>
          <cell r="H104" t="str">
            <v>Black Carbon and Short-Lived Climate Pollutants</v>
          </cell>
          <cell r="I104" t="str">
            <v>Black Carbon and Short-Lived Climate Pollutants (kg BC eq)</v>
          </cell>
          <cell r="T104">
            <v>0</v>
          </cell>
        </row>
        <row r="105">
          <cell r="D105" t="str">
            <v>IN</v>
          </cell>
          <cell r="E105" t="str">
            <v>Charcoal from Wood</v>
          </cell>
          <cell r="H105" t="str">
            <v>Black Carbon and Short-Lived Climate Pollutants</v>
          </cell>
          <cell r="I105" t="str">
            <v>Black Carbon and Short-Lived Climate Pollutants (kg BC eq)</v>
          </cell>
          <cell r="T105">
            <v>0</v>
          </cell>
        </row>
        <row r="106">
          <cell r="D106"/>
          <cell r="E106"/>
          <cell r="H106"/>
          <cell r="I106"/>
          <cell r="T106"/>
        </row>
        <row r="107">
          <cell r="D107" t="str">
            <v>IN</v>
          </cell>
          <cell r="E107" t="str">
            <v>Charcoal from Wood</v>
          </cell>
          <cell r="H107" t="str">
            <v>Energy Demand - CED</v>
          </cell>
          <cell r="I107" t="str">
            <v>Energy Demand - CED (MJ)</v>
          </cell>
          <cell r="T107">
            <v>0</v>
          </cell>
        </row>
        <row r="108">
          <cell r="D108" t="str">
            <v>IN</v>
          </cell>
          <cell r="E108" t="str">
            <v>Charcoal from Wood</v>
          </cell>
          <cell r="H108" t="str">
            <v>Energy Demand - CED</v>
          </cell>
          <cell r="I108" t="str">
            <v>Energy Demand - CED (MJ)</v>
          </cell>
          <cell r="T108">
            <v>0</v>
          </cell>
        </row>
        <row r="109">
          <cell r="D109" t="str">
            <v>IN</v>
          </cell>
          <cell r="E109" t="str">
            <v>Charcoal from Wood</v>
          </cell>
          <cell r="H109" t="str">
            <v>Energy Demand - CED</v>
          </cell>
          <cell r="I109" t="str">
            <v>Energy Demand - CED (MJ)</v>
          </cell>
          <cell r="T109">
            <v>0</v>
          </cell>
        </row>
        <row r="110">
          <cell r="D110" t="str">
            <v>IN</v>
          </cell>
          <cell r="E110" t="str">
            <v>Charcoal from Wood</v>
          </cell>
          <cell r="H110" t="str">
            <v>Energy Demand - CED</v>
          </cell>
          <cell r="I110" t="str">
            <v>Energy Demand - CED (MJ)</v>
          </cell>
          <cell r="T110">
            <v>0</v>
          </cell>
        </row>
        <row r="111">
          <cell r="D111" t="str">
            <v>IN</v>
          </cell>
          <cell r="E111" t="str">
            <v>Charcoal from Wood</v>
          </cell>
          <cell r="H111" t="str">
            <v>Energy Demand - CED</v>
          </cell>
          <cell r="I111" t="str">
            <v>Energy Demand - CED (MJ)</v>
          </cell>
          <cell r="T111">
            <v>0</v>
          </cell>
        </row>
        <row r="112">
          <cell r="D112" t="str">
            <v>IN</v>
          </cell>
          <cell r="E112" t="str">
            <v>Charcoal from Wood</v>
          </cell>
          <cell r="H112" t="str">
            <v>Energy Demand - CED</v>
          </cell>
          <cell r="I112" t="str">
            <v>Energy Demand - CED (MJ)</v>
          </cell>
          <cell r="T112">
            <v>0</v>
          </cell>
        </row>
        <row r="113">
          <cell r="D113"/>
          <cell r="E113"/>
          <cell r="H113"/>
          <cell r="I113"/>
          <cell r="T113"/>
        </row>
        <row r="114">
          <cell r="D114" t="str">
            <v>IN</v>
          </cell>
          <cell r="E114" t="str">
            <v>Charcoal from Wood</v>
          </cell>
          <cell r="H114" t="str">
            <v>FDP100 - Fossil depletion</v>
          </cell>
          <cell r="I114" t="str">
            <v>FDP100 - Fossil depletion (kg oil eq)</v>
          </cell>
          <cell r="T114">
            <v>0</v>
          </cell>
        </row>
        <row r="115">
          <cell r="D115" t="str">
            <v>IN</v>
          </cell>
          <cell r="E115" t="str">
            <v>Charcoal from Wood</v>
          </cell>
          <cell r="H115" t="str">
            <v>FDP100 - Fossil depletion</v>
          </cell>
          <cell r="I115" t="str">
            <v>FDP100 - Fossil depletion (kg oil eq)</v>
          </cell>
          <cell r="T115">
            <v>0</v>
          </cell>
        </row>
        <row r="116">
          <cell r="D116" t="str">
            <v>IN</v>
          </cell>
          <cell r="E116" t="str">
            <v>Charcoal from Wood</v>
          </cell>
          <cell r="H116" t="str">
            <v>FDP100 - Fossil depletion</v>
          </cell>
          <cell r="I116" t="str">
            <v>FDP100 - Fossil depletion (kg oil eq)</v>
          </cell>
          <cell r="T116">
            <v>0</v>
          </cell>
        </row>
        <row r="117">
          <cell r="D117" t="str">
            <v>IN</v>
          </cell>
          <cell r="E117" t="str">
            <v>Charcoal from Wood</v>
          </cell>
          <cell r="H117" t="str">
            <v>FDP100 - Fossil depletion</v>
          </cell>
          <cell r="I117" t="str">
            <v>FDP100 - Fossil depletion (kg oil eq)</v>
          </cell>
          <cell r="T117">
            <v>0</v>
          </cell>
        </row>
        <row r="118">
          <cell r="D118" t="str">
            <v>IN</v>
          </cell>
          <cell r="E118" t="str">
            <v>Charcoal from Wood</v>
          </cell>
          <cell r="H118" t="str">
            <v>FDP100 - Fossil depletion</v>
          </cell>
          <cell r="I118" t="str">
            <v>FDP100 - Fossil depletion (kg oil eq)</v>
          </cell>
          <cell r="T118">
            <v>0</v>
          </cell>
        </row>
        <row r="119">
          <cell r="D119" t="str">
            <v>IN</v>
          </cell>
          <cell r="E119" t="str">
            <v>Charcoal from Wood</v>
          </cell>
          <cell r="H119" t="str">
            <v>FDP100 - Fossil depletion</v>
          </cell>
          <cell r="I119" t="str">
            <v>FDP100 - Fossil depletion (kg oil eq)</v>
          </cell>
          <cell r="T119">
            <v>0</v>
          </cell>
        </row>
        <row r="120">
          <cell r="D120"/>
          <cell r="E120"/>
          <cell r="H120"/>
          <cell r="I120"/>
          <cell r="T120"/>
        </row>
        <row r="121">
          <cell r="D121" t="str">
            <v>IN</v>
          </cell>
          <cell r="E121" t="str">
            <v>Charcoal from Wood</v>
          </cell>
          <cell r="H121" t="str">
            <v>FEP100 - Freshwater eutrophication</v>
          </cell>
          <cell r="I121" t="str">
            <v>FEP100 - Freshwater eutrophication (kg P eq)</v>
          </cell>
          <cell r="T121">
            <v>0</v>
          </cell>
        </row>
        <row r="122">
          <cell r="D122" t="str">
            <v>IN</v>
          </cell>
          <cell r="E122" t="str">
            <v>Charcoal from Wood</v>
          </cell>
          <cell r="H122" t="str">
            <v>FEP100 - Freshwater eutrophication</v>
          </cell>
          <cell r="I122" t="str">
            <v>FEP100 - Freshwater eutrophication (kg P eq)</v>
          </cell>
          <cell r="T122">
            <v>0</v>
          </cell>
        </row>
        <row r="123">
          <cell r="D123" t="str">
            <v>IN</v>
          </cell>
          <cell r="E123" t="str">
            <v>Charcoal from Wood</v>
          </cell>
          <cell r="H123" t="str">
            <v>FEP100 - Freshwater eutrophication</v>
          </cell>
          <cell r="I123" t="str">
            <v>FEP100 - Freshwater eutrophication (kg P eq)</v>
          </cell>
          <cell r="T123">
            <v>0</v>
          </cell>
        </row>
        <row r="124">
          <cell r="D124" t="str">
            <v>IN</v>
          </cell>
          <cell r="E124" t="str">
            <v>Charcoal from Wood</v>
          </cell>
          <cell r="H124" t="str">
            <v>FEP100 - Freshwater eutrophication</v>
          </cell>
          <cell r="I124" t="str">
            <v>FEP100 - Freshwater eutrophication (kg P eq)</v>
          </cell>
          <cell r="T124">
            <v>0</v>
          </cell>
        </row>
        <row r="125">
          <cell r="D125" t="str">
            <v>IN</v>
          </cell>
          <cell r="E125" t="str">
            <v>Charcoal from Wood</v>
          </cell>
          <cell r="H125" t="str">
            <v>FEP100 - Freshwater eutrophication</v>
          </cell>
          <cell r="I125" t="str">
            <v>FEP100 - Freshwater eutrophication (kg P eq)</v>
          </cell>
          <cell r="T125">
            <v>0</v>
          </cell>
        </row>
        <row r="126">
          <cell r="D126" t="str">
            <v>IN</v>
          </cell>
          <cell r="E126" t="str">
            <v>Charcoal from Wood</v>
          </cell>
          <cell r="H126" t="str">
            <v>FEP100 - Freshwater eutrophication</v>
          </cell>
          <cell r="I126" t="str">
            <v>FEP100 - Freshwater eutrophication (kg P eq)</v>
          </cell>
          <cell r="T126">
            <v>0</v>
          </cell>
        </row>
        <row r="127">
          <cell r="D127"/>
          <cell r="E127"/>
          <cell r="H127"/>
          <cell r="I127"/>
          <cell r="T127"/>
        </row>
        <row r="128">
          <cell r="D128" t="str">
            <v>IN</v>
          </cell>
          <cell r="E128" t="str">
            <v>Charcoal from Wood</v>
          </cell>
          <cell r="H128" t="str">
            <v>GWP100 - Climate Change</v>
          </cell>
          <cell r="I128" t="str">
            <v>GWP100 - Climate Change (kg CO2 eq)</v>
          </cell>
          <cell r="T128">
            <v>0</v>
          </cell>
        </row>
        <row r="129">
          <cell r="D129" t="str">
            <v>IN</v>
          </cell>
          <cell r="E129" t="str">
            <v>Charcoal from Wood</v>
          </cell>
          <cell r="H129" t="str">
            <v>GWP100 - Climate Change</v>
          </cell>
          <cell r="I129" t="str">
            <v>GWP100 - Climate Change (kg CO2 eq)</v>
          </cell>
          <cell r="T129">
            <v>0</v>
          </cell>
        </row>
        <row r="130">
          <cell r="D130" t="str">
            <v>IN</v>
          </cell>
          <cell r="E130" t="str">
            <v>Charcoal from Wood</v>
          </cell>
          <cell r="H130" t="str">
            <v>GWP100 - Climate Change</v>
          </cell>
          <cell r="I130" t="str">
            <v>GWP100 - Climate Change (kg CO2 eq)</v>
          </cell>
          <cell r="T130">
            <v>0</v>
          </cell>
        </row>
        <row r="131">
          <cell r="D131" t="str">
            <v>IN</v>
          </cell>
          <cell r="E131" t="str">
            <v>Charcoal from Wood</v>
          </cell>
          <cell r="H131" t="str">
            <v>GWP100 - Climate Change</v>
          </cell>
          <cell r="I131" t="str">
            <v>GWP100 - Climate Change (kg CO2 eq)</v>
          </cell>
          <cell r="T131">
            <v>0</v>
          </cell>
        </row>
        <row r="132">
          <cell r="D132" t="str">
            <v>IN</v>
          </cell>
          <cell r="E132" t="str">
            <v>Charcoal from Wood</v>
          </cell>
          <cell r="H132" t="str">
            <v>GWP100 - Climate Change</v>
          </cell>
          <cell r="I132" t="str">
            <v>GWP100 - Climate Change (kg CO2 eq)</v>
          </cell>
          <cell r="T132">
            <v>0</v>
          </cell>
        </row>
        <row r="133">
          <cell r="D133" t="str">
            <v>IN</v>
          </cell>
          <cell r="E133" t="str">
            <v>Charcoal from Wood</v>
          </cell>
          <cell r="H133" t="str">
            <v>GWP100 - Climate Change</v>
          </cell>
          <cell r="I133" t="str">
            <v>GWP100 - Climate Change (kg CO2 eq)</v>
          </cell>
          <cell r="T133">
            <v>0</v>
          </cell>
        </row>
        <row r="134">
          <cell r="D134"/>
          <cell r="E134"/>
          <cell r="H134"/>
          <cell r="I134"/>
          <cell r="T134"/>
        </row>
        <row r="135">
          <cell r="D135" t="str">
            <v>IN</v>
          </cell>
          <cell r="E135" t="str">
            <v>Charcoal from Wood</v>
          </cell>
          <cell r="H135" t="str">
            <v>ODP100 - Ozone depletion</v>
          </cell>
          <cell r="I135" t="str">
            <v>ODP100 - Ozone depletion (kg CFC-11 eq)</v>
          </cell>
          <cell r="T135">
            <v>0</v>
          </cell>
        </row>
        <row r="136">
          <cell r="D136" t="str">
            <v>IN</v>
          </cell>
          <cell r="E136" t="str">
            <v>Charcoal from Wood</v>
          </cell>
          <cell r="H136" t="str">
            <v>ODP100 - Ozone depletion</v>
          </cell>
          <cell r="I136" t="str">
            <v>ODP100 - Ozone depletion (kg CFC-11 eq)</v>
          </cell>
          <cell r="T136">
            <v>0</v>
          </cell>
        </row>
        <row r="137">
          <cell r="D137" t="str">
            <v>IN</v>
          </cell>
          <cell r="E137" t="str">
            <v>Charcoal from Wood</v>
          </cell>
          <cell r="H137" t="str">
            <v>ODP100 - Ozone depletion</v>
          </cell>
          <cell r="I137" t="str">
            <v>ODP100 - Ozone depletion (kg CFC-11 eq)</v>
          </cell>
          <cell r="T137">
            <v>0</v>
          </cell>
        </row>
        <row r="138">
          <cell r="D138" t="str">
            <v>IN</v>
          </cell>
          <cell r="E138" t="str">
            <v>Charcoal from Wood</v>
          </cell>
          <cell r="H138" t="str">
            <v>ODP100 - Ozone depletion</v>
          </cell>
          <cell r="I138" t="str">
            <v>ODP100 - Ozone depletion (kg CFC-11 eq)</v>
          </cell>
          <cell r="T138">
            <v>0</v>
          </cell>
        </row>
        <row r="139">
          <cell r="D139" t="str">
            <v>IN</v>
          </cell>
          <cell r="E139" t="str">
            <v>Charcoal from Wood</v>
          </cell>
          <cell r="H139" t="str">
            <v>ODP100 - Ozone depletion</v>
          </cell>
          <cell r="I139" t="str">
            <v>ODP100 - Ozone depletion (kg CFC-11 eq)</v>
          </cell>
          <cell r="T139">
            <v>0</v>
          </cell>
        </row>
        <row r="140">
          <cell r="D140" t="str">
            <v>IN</v>
          </cell>
          <cell r="E140" t="str">
            <v>Charcoal from Wood</v>
          </cell>
          <cell r="H140" t="str">
            <v>ODP100 - Ozone depletion</v>
          </cell>
          <cell r="I140" t="str">
            <v>ODP100 - Ozone depletion (kg CFC-11 eq)</v>
          </cell>
          <cell r="T140">
            <v>0</v>
          </cell>
        </row>
        <row r="141">
          <cell r="D141"/>
          <cell r="E141"/>
          <cell r="H141"/>
          <cell r="I141"/>
          <cell r="T141"/>
        </row>
        <row r="142">
          <cell r="D142" t="str">
            <v>IN</v>
          </cell>
          <cell r="E142" t="str">
            <v>Charcoal from Wood</v>
          </cell>
          <cell r="H142" t="str">
            <v>PMFP100 - Particulate matter formation</v>
          </cell>
          <cell r="I142" t="str">
            <v>PMFP100 - Particulate matter formation (kg PM10 eq)</v>
          </cell>
          <cell r="T142">
            <v>0</v>
          </cell>
        </row>
        <row r="143">
          <cell r="D143" t="str">
            <v>IN</v>
          </cell>
          <cell r="E143" t="str">
            <v>Charcoal from Wood</v>
          </cell>
          <cell r="H143" t="str">
            <v>PMFP100 - Particulate matter formation</v>
          </cell>
          <cell r="I143" t="str">
            <v>PMFP100 - Particulate matter formation (kg PM10 eq)</v>
          </cell>
          <cell r="T143">
            <v>0</v>
          </cell>
        </row>
        <row r="144">
          <cell r="D144" t="str">
            <v>IN</v>
          </cell>
          <cell r="E144" t="str">
            <v>Charcoal from Wood</v>
          </cell>
          <cell r="H144" t="str">
            <v>PMFP100 - Particulate matter formation</v>
          </cell>
          <cell r="I144" t="str">
            <v>PMFP100 - Particulate matter formation (kg PM10 eq)</v>
          </cell>
          <cell r="T144">
            <v>0</v>
          </cell>
        </row>
        <row r="145">
          <cell r="D145" t="str">
            <v>IN</v>
          </cell>
          <cell r="E145" t="str">
            <v>Charcoal from Wood</v>
          </cell>
          <cell r="H145" t="str">
            <v>PMFP100 - Particulate matter formation</v>
          </cell>
          <cell r="I145" t="str">
            <v>PMFP100 - Particulate matter formation (kg PM10 eq)</v>
          </cell>
          <cell r="T145">
            <v>0</v>
          </cell>
        </row>
        <row r="146">
          <cell r="D146" t="str">
            <v>IN</v>
          </cell>
          <cell r="E146" t="str">
            <v>Charcoal from Wood</v>
          </cell>
          <cell r="H146" t="str">
            <v>PMFP100 - Particulate matter formation</v>
          </cell>
          <cell r="I146" t="str">
            <v>PMFP100 - Particulate matter formation (kg PM10 eq)</v>
          </cell>
          <cell r="T146">
            <v>0</v>
          </cell>
        </row>
        <row r="147">
          <cell r="D147" t="str">
            <v>IN</v>
          </cell>
          <cell r="E147" t="str">
            <v>Charcoal from Wood</v>
          </cell>
          <cell r="H147" t="str">
            <v>PMFP100 - Particulate matter formation</v>
          </cell>
          <cell r="I147" t="str">
            <v>PMFP100 - Particulate matter formation (kg PM10 eq)</v>
          </cell>
          <cell r="T147">
            <v>0</v>
          </cell>
        </row>
        <row r="148">
          <cell r="D148"/>
          <cell r="E148"/>
          <cell r="H148"/>
          <cell r="I148"/>
          <cell r="T148"/>
        </row>
        <row r="149">
          <cell r="D149" t="str">
            <v>IN</v>
          </cell>
          <cell r="E149" t="str">
            <v>Charcoal from Wood</v>
          </cell>
          <cell r="H149" t="str">
            <v>POFP100 - Photochemical oxidant formation</v>
          </cell>
          <cell r="I149" t="str">
            <v>POFP100 - Photochemical oxidant formation (kg NMVOC)</v>
          </cell>
          <cell r="T149">
            <v>0</v>
          </cell>
        </row>
        <row r="150">
          <cell r="D150" t="str">
            <v>IN</v>
          </cell>
          <cell r="E150" t="str">
            <v>Charcoal from Wood</v>
          </cell>
          <cell r="H150" t="str">
            <v>POFP100 - Photochemical oxidant formation</v>
          </cell>
          <cell r="I150" t="str">
            <v>POFP100 - Photochemical oxidant formation (kg NMVOC)</v>
          </cell>
          <cell r="T150">
            <v>0</v>
          </cell>
        </row>
        <row r="151">
          <cell r="D151" t="str">
            <v>IN</v>
          </cell>
          <cell r="E151" t="str">
            <v>Charcoal from Wood</v>
          </cell>
          <cell r="H151" t="str">
            <v>POFP100 - Photochemical oxidant formation</v>
          </cell>
          <cell r="I151" t="str">
            <v>POFP100 - Photochemical oxidant formation (kg NMVOC)</v>
          </cell>
          <cell r="T151">
            <v>0</v>
          </cell>
        </row>
        <row r="152">
          <cell r="D152" t="str">
            <v>IN</v>
          </cell>
          <cell r="E152" t="str">
            <v>Charcoal from Wood</v>
          </cell>
          <cell r="H152" t="str">
            <v>POFP100 - Photochemical oxidant formation</v>
          </cell>
          <cell r="I152" t="str">
            <v>POFP100 - Photochemical oxidant formation (kg NMVOC)</v>
          </cell>
          <cell r="T152">
            <v>0</v>
          </cell>
        </row>
        <row r="153">
          <cell r="D153" t="str">
            <v>IN</v>
          </cell>
          <cell r="E153" t="str">
            <v>Charcoal from Wood</v>
          </cell>
          <cell r="H153" t="str">
            <v>POFP100 - Photochemical oxidant formation</v>
          </cell>
          <cell r="I153" t="str">
            <v>POFP100 - Photochemical oxidant formation (kg NMVOC)</v>
          </cell>
          <cell r="T153">
            <v>0</v>
          </cell>
        </row>
        <row r="154">
          <cell r="D154" t="str">
            <v>IN</v>
          </cell>
          <cell r="E154" t="str">
            <v>Charcoal from Wood</v>
          </cell>
          <cell r="H154" t="str">
            <v>POFP100 - Photochemical oxidant formation</v>
          </cell>
          <cell r="I154" t="str">
            <v>POFP100 - Photochemical oxidant formation (kg NMVOC)</v>
          </cell>
          <cell r="T154">
            <v>0</v>
          </cell>
        </row>
        <row r="155">
          <cell r="D155"/>
          <cell r="E155"/>
          <cell r="H155"/>
          <cell r="I155"/>
          <cell r="T155"/>
        </row>
        <row r="156">
          <cell r="D156" t="str">
            <v>IN</v>
          </cell>
          <cell r="E156" t="str">
            <v>Charcoal from Wood</v>
          </cell>
          <cell r="H156" t="str">
            <v>TAP100 - Terrestrial acidification</v>
          </cell>
          <cell r="I156" t="str">
            <v>TAP100 - Terrestrial acidification (kg SO2 eq)</v>
          </cell>
          <cell r="T156">
            <v>0</v>
          </cell>
        </row>
        <row r="157">
          <cell r="D157" t="str">
            <v>IN</v>
          </cell>
          <cell r="E157" t="str">
            <v>Charcoal from Wood</v>
          </cell>
          <cell r="H157" t="str">
            <v>TAP100 - Terrestrial acidification</v>
          </cell>
          <cell r="I157" t="str">
            <v>TAP100 - Terrestrial acidification (kg SO2 eq)</v>
          </cell>
          <cell r="T157">
            <v>0</v>
          </cell>
        </row>
        <row r="158">
          <cell r="D158" t="str">
            <v>IN</v>
          </cell>
          <cell r="E158" t="str">
            <v>Charcoal from Wood</v>
          </cell>
          <cell r="H158" t="str">
            <v>TAP100 - Terrestrial acidification</v>
          </cell>
          <cell r="I158" t="str">
            <v>TAP100 - Terrestrial acidification (kg SO2 eq)</v>
          </cell>
          <cell r="T158">
            <v>0</v>
          </cell>
        </row>
        <row r="159">
          <cell r="D159" t="str">
            <v>IN</v>
          </cell>
          <cell r="E159" t="str">
            <v>Charcoal from Wood</v>
          </cell>
          <cell r="H159" t="str">
            <v>TAP100 - Terrestrial acidification</v>
          </cell>
          <cell r="I159" t="str">
            <v>TAP100 - Terrestrial acidification (kg SO2 eq)</v>
          </cell>
          <cell r="T159">
            <v>0</v>
          </cell>
        </row>
        <row r="160">
          <cell r="D160" t="str">
            <v>IN</v>
          </cell>
          <cell r="E160" t="str">
            <v>Charcoal from Wood</v>
          </cell>
          <cell r="H160" t="str">
            <v>TAP100 - Terrestrial acidification</v>
          </cell>
          <cell r="I160" t="str">
            <v>TAP100 - Terrestrial acidification (kg SO2 eq)</v>
          </cell>
          <cell r="T160">
            <v>0</v>
          </cell>
        </row>
        <row r="161">
          <cell r="D161" t="str">
            <v>IN</v>
          </cell>
          <cell r="E161" t="str">
            <v>Charcoal from Wood</v>
          </cell>
          <cell r="H161" t="str">
            <v>TAP100 - Terrestrial acidification</v>
          </cell>
          <cell r="I161" t="str">
            <v>TAP100 - Terrestrial acidification (kg SO2 eq)</v>
          </cell>
          <cell r="T161">
            <v>0</v>
          </cell>
        </row>
        <row r="162">
          <cell r="D162"/>
          <cell r="E162"/>
          <cell r="H162"/>
          <cell r="I162"/>
          <cell r="T162"/>
        </row>
        <row r="163">
          <cell r="D163" t="str">
            <v>IN</v>
          </cell>
          <cell r="E163" t="str">
            <v>Charcoal from Wood</v>
          </cell>
          <cell r="H163" t="str">
            <v>WDP100 - Water depletion</v>
          </cell>
          <cell r="I163" t="str">
            <v>WDP100 - Water depletion (m3)</v>
          </cell>
          <cell r="T163">
            <v>0</v>
          </cell>
        </row>
        <row r="164">
          <cell r="D164" t="str">
            <v>IN</v>
          </cell>
          <cell r="E164" t="str">
            <v>Charcoal from Wood</v>
          </cell>
          <cell r="H164" t="str">
            <v>WDP100 - Water depletion</v>
          </cell>
          <cell r="I164" t="str">
            <v>WDP100 - Water depletion (m3)</v>
          </cell>
          <cell r="T164">
            <v>0</v>
          </cell>
        </row>
        <row r="165">
          <cell r="D165" t="str">
            <v>IN</v>
          </cell>
          <cell r="E165" t="str">
            <v>Charcoal from Wood</v>
          </cell>
          <cell r="H165" t="str">
            <v>WDP100 - Water depletion</v>
          </cell>
          <cell r="I165" t="str">
            <v>WDP100 - Water depletion (m3)</v>
          </cell>
          <cell r="T165">
            <v>0</v>
          </cell>
        </row>
        <row r="166">
          <cell r="D166" t="str">
            <v>IN</v>
          </cell>
          <cell r="E166" t="str">
            <v>Charcoal from Wood</v>
          </cell>
          <cell r="H166" t="str">
            <v>WDP100 - Water depletion</v>
          </cell>
          <cell r="I166" t="str">
            <v>WDP100 - Water depletion (m3)</v>
          </cell>
          <cell r="T166">
            <v>0</v>
          </cell>
        </row>
        <row r="167">
          <cell r="D167" t="str">
            <v>IN</v>
          </cell>
          <cell r="E167" t="str">
            <v>Charcoal from Wood</v>
          </cell>
          <cell r="H167" t="str">
            <v>WDP100 - Water depletion</v>
          </cell>
          <cell r="I167" t="str">
            <v>WDP100 - Water depletion (m3)</v>
          </cell>
          <cell r="T167">
            <v>0</v>
          </cell>
        </row>
        <row r="168">
          <cell r="D168" t="str">
            <v>IN</v>
          </cell>
          <cell r="E168" t="str">
            <v>Charcoal from Wood</v>
          </cell>
          <cell r="H168" t="str">
            <v>WDP100 - Water depletion</v>
          </cell>
          <cell r="I168" t="str">
            <v>WDP100 - Water depletion (m3)</v>
          </cell>
          <cell r="T168">
            <v>0</v>
          </cell>
        </row>
        <row r="169">
          <cell r="D169"/>
          <cell r="E169"/>
          <cell r="H169"/>
          <cell r="I169"/>
          <cell r="T169"/>
        </row>
        <row r="170">
          <cell r="D170" t="str">
            <v>IN</v>
          </cell>
          <cell r="E170" t="str">
            <v>Hard Coal</v>
          </cell>
          <cell r="H170" t="str">
            <v>Black Carbon and Short-Lived Climate Pollutants</v>
          </cell>
          <cell r="I170" t="str">
            <v>Black Carbon and Short-Lived Climate Pollutants (kg BC eq)</v>
          </cell>
          <cell r="T170">
            <v>0</v>
          </cell>
        </row>
        <row r="171">
          <cell r="D171" t="str">
            <v>IN</v>
          </cell>
          <cell r="E171" t="str">
            <v>Hard Coal</v>
          </cell>
          <cell r="H171" t="str">
            <v>Black Carbon and Short-Lived Climate Pollutants</v>
          </cell>
          <cell r="I171" t="str">
            <v>Black Carbon and Short-Lived Climate Pollutants (kg BC eq)</v>
          </cell>
          <cell r="T171">
            <v>0</v>
          </cell>
        </row>
        <row r="172">
          <cell r="D172" t="str">
            <v>IN</v>
          </cell>
          <cell r="E172" t="str">
            <v>Hard Coal</v>
          </cell>
          <cell r="H172" t="str">
            <v>Black Carbon and Short-Lived Climate Pollutants</v>
          </cell>
          <cell r="I172" t="str">
            <v>Black Carbon and Short-Lived Climate Pollutants (kg BC eq)</v>
          </cell>
          <cell r="T172">
            <v>0</v>
          </cell>
        </row>
        <row r="173">
          <cell r="D173" t="str">
            <v>IN</v>
          </cell>
          <cell r="E173" t="str">
            <v>Hard Coal</v>
          </cell>
          <cell r="H173" t="str">
            <v>Black Carbon and Short-Lived Climate Pollutants</v>
          </cell>
          <cell r="I173" t="str">
            <v>Black Carbon and Short-Lived Climate Pollutants (kg BC eq)</v>
          </cell>
          <cell r="T173">
            <v>0</v>
          </cell>
        </row>
        <row r="174">
          <cell r="D174"/>
          <cell r="E174"/>
          <cell r="H174"/>
          <cell r="I174"/>
          <cell r="T174"/>
        </row>
        <row r="175">
          <cell r="D175" t="str">
            <v>IN</v>
          </cell>
          <cell r="E175" t="str">
            <v>Hard Coal</v>
          </cell>
          <cell r="H175" t="str">
            <v>Energy Demand - CED</v>
          </cell>
          <cell r="I175" t="str">
            <v>Energy Demand - CED (MJ)</v>
          </cell>
          <cell r="T175">
            <v>0</v>
          </cell>
        </row>
        <row r="176">
          <cell r="D176" t="str">
            <v>IN</v>
          </cell>
          <cell r="E176" t="str">
            <v>Hard Coal</v>
          </cell>
          <cell r="H176" t="str">
            <v>Energy Demand - CED</v>
          </cell>
          <cell r="I176" t="str">
            <v>Energy Demand - CED (MJ)</v>
          </cell>
          <cell r="T176">
            <v>0</v>
          </cell>
        </row>
        <row r="177">
          <cell r="D177" t="str">
            <v>IN</v>
          </cell>
          <cell r="E177" t="str">
            <v>Hard Coal</v>
          </cell>
          <cell r="H177" t="str">
            <v>Energy Demand - CED</v>
          </cell>
          <cell r="I177" t="str">
            <v>Energy Demand - CED (MJ)</v>
          </cell>
          <cell r="T177">
            <v>0</v>
          </cell>
        </row>
        <row r="178">
          <cell r="D178" t="str">
            <v>IN</v>
          </cell>
          <cell r="E178" t="str">
            <v>Hard Coal</v>
          </cell>
          <cell r="H178" t="str">
            <v>Energy Demand - CED</v>
          </cell>
          <cell r="I178" t="str">
            <v>Energy Demand - CED (MJ)</v>
          </cell>
          <cell r="T178">
            <v>0</v>
          </cell>
        </row>
        <row r="179">
          <cell r="D179"/>
          <cell r="E179"/>
          <cell r="H179"/>
          <cell r="I179"/>
          <cell r="T179"/>
        </row>
        <row r="180">
          <cell r="D180" t="str">
            <v>IN</v>
          </cell>
          <cell r="E180" t="str">
            <v>Hard Coal</v>
          </cell>
          <cell r="H180" t="str">
            <v>FDP100 - Fossil depletion</v>
          </cell>
          <cell r="I180" t="str">
            <v>FDP100 - Fossil depletion (kg oil eq)</v>
          </cell>
          <cell r="T180">
            <v>0</v>
          </cell>
        </row>
        <row r="181">
          <cell r="D181" t="str">
            <v>IN</v>
          </cell>
          <cell r="E181" t="str">
            <v>Hard Coal</v>
          </cell>
          <cell r="H181" t="str">
            <v>FDP100 - Fossil depletion</v>
          </cell>
          <cell r="I181" t="str">
            <v>FDP100 - Fossil depletion (kg oil eq)</v>
          </cell>
          <cell r="T181">
            <v>0</v>
          </cell>
        </row>
        <row r="182">
          <cell r="D182" t="str">
            <v>IN</v>
          </cell>
          <cell r="E182" t="str">
            <v>Hard Coal</v>
          </cell>
          <cell r="H182" t="str">
            <v>FDP100 - Fossil depletion</v>
          </cell>
          <cell r="I182" t="str">
            <v>FDP100 - Fossil depletion (kg oil eq)</v>
          </cell>
          <cell r="T182">
            <v>0</v>
          </cell>
        </row>
        <row r="183">
          <cell r="D183" t="str">
            <v>IN</v>
          </cell>
          <cell r="E183" t="str">
            <v>Hard Coal</v>
          </cell>
          <cell r="H183" t="str">
            <v>FDP100 - Fossil depletion</v>
          </cell>
          <cell r="I183" t="str">
            <v>FDP100 - Fossil depletion (kg oil eq)</v>
          </cell>
          <cell r="T183">
            <v>0</v>
          </cell>
        </row>
        <row r="184">
          <cell r="D184"/>
          <cell r="E184"/>
          <cell r="H184"/>
          <cell r="I184"/>
          <cell r="T184"/>
        </row>
        <row r="185">
          <cell r="D185" t="str">
            <v>IN</v>
          </cell>
          <cell r="E185" t="str">
            <v>Hard Coal</v>
          </cell>
          <cell r="H185" t="str">
            <v>FEP100 - Freshwater eutrophication</v>
          </cell>
          <cell r="I185" t="str">
            <v>FEP100 - Freshwater eutrophication (kg P eq)</v>
          </cell>
          <cell r="T185">
            <v>0</v>
          </cell>
        </row>
        <row r="186">
          <cell r="D186" t="str">
            <v>IN</v>
          </cell>
          <cell r="E186" t="str">
            <v>Hard Coal</v>
          </cell>
          <cell r="H186" t="str">
            <v>FEP100 - Freshwater eutrophication</v>
          </cell>
          <cell r="I186" t="str">
            <v>FEP100 - Freshwater eutrophication (kg P eq)</v>
          </cell>
          <cell r="T186">
            <v>0</v>
          </cell>
        </row>
        <row r="187">
          <cell r="D187" t="str">
            <v>IN</v>
          </cell>
          <cell r="E187" t="str">
            <v>Hard Coal</v>
          </cell>
          <cell r="H187" t="str">
            <v>FEP100 - Freshwater eutrophication</v>
          </cell>
          <cell r="I187" t="str">
            <v>FEP100 - Freshwater eutrophication (kg P eq)</v>
          </cell>
          <cell r="T187">
            <v>0</v>
          </cell>
        </row>
        <row r="188">
          <cell r="D188" t="str">
            <v>IN</v>
          </cell>
          <cell r="E188" t="str">
            <v>Hard Coal</v>
          </cell>
          <cell r="H188" t="str">
            <v>FEP100 - Freshwater eutrophication</v>
          </cell>
          <cell r="I188" t="str">
            <v>FEP100 - Freshwater eutrophication (kg P eq)</v>
          </cell>
          <cell r="T188">
            <v>0</v>
          </cell>
        </row>
        <row r="189">
          <cell r="D189"/>
          <cell r="E189"/>
          <cell r="H189"/>
          <cell r="I189"/>
          <cell r="T189"/>
        </row>
        <row r="190">
          <cell r="D190" t="str">
            <v>IN</v>
          </cell>
          <cell r="E190" t="str">
            <v>Hard Coal</v>
          </cell>
          <cell r="H190" t="str">
            <v>GWP100 - Climate Change</v>
          </cell>
          <cell r="I190" t="str">
            <v>GWP100 - Climate Change (kg CO2 eq)</v>
          </cell>
          <cell r="T190">
            <v>0</v>
          </cell>
        </row>
        <row r="191">
          <cell r="D191" t="str">
            <v>IN</v>
          </cell>
          <cell r="E191" t="str">
            <v>Hard Coal</v>
          </cell>
          <cell r="H191" t="str">
            <v>GWP100 - Climate Change</v>
          </cell>
          <cell r="I191" t="str">
            <v>GWP100 - Climate Change (kg CO2 eq)</v>
          </cell>
          <cell r="T191">
            <v>0</v>
          </cell>
        </row>
        <row r="192">
          <cell r="D192" t="str">
            <v>IN</v>
          </cell>
          <cell r="E192" t="str">
            <v>Hard Coal</v>
          </cell>
          <cell r="H192" t="str">
            <v>GWP100 - Climate Change</v>
          </cell>
          <cell r="I192" t="str">
            <v>GWP100 - Climate Change (kg CO2 eq)</v>
          </cell>
          <cell r="T192">
            <v>0</v>
          </cell>
        </row>
        <row r="193">
          <cell r="D193" t="str">
            <v>IN</v>
          </cell>
          <cell r="E193" t="str">
            <v>Hard Coal</v>
          </cell>
          <cell r="H193" t="str">
            <v>GWP100 - Climate Change</v>
          </cell>
          <cell r="I193" t="str">
            <v>GWP100 - Climate Change (kg CO2 eq)</v>
          </cell>
          <cell r="T193">
            <v>0</v>
          </cell>
        </row>
        <row r="194">
          <cell r="D194"/>
          <cell r="E194"/>
          <cell r="H194"/>
          <cell r="I194"/>
          <cell r="T194"/>
        </row>
        <row r="195">
          <cell r="D195" t="str">
            <v>IN</v>
          </cell>
          <cell r="E195" t="str">
            <v>Hard Coal</v>
          </cell>
          <cell r="H195" t="str">
            <v>ODP100 - Ozone depletion</v>
          </cell>
          <cell r="I195" t="str">
            <v>ODP100 - Ozone depletion (kg CFC-11 eq)</v>
          </cell>
          <cell r="T195">
            <v>0</v>
          </cell>
        </row>
        <row r="196">
          <cell r="D196" t="str">
            <v>IN</v>
          </cell>
          <cell r="E196" t="str">
            <v>Hard Coal</v>
          </cell>
          <cell r="H196" t="str">
            <v>ODP100 - Ozone depletion</v>
          </cell>
          <cell r="I196" t="str">
            <v>ODP100 - Ozone depletion (kg CFC-11 eq)</v>
          </cell>
          <cell r="T196">
            <v>0</v>
          </cell>
        </row>
        <row r="197">
          <cell r="D197" t="str">
            <v>IN</v>
          </cell>
          <cell r="E197" t="str">
            <v>Hard Coal</v>
          </cell>
          <cell r="H197" t="str">
            <v>ODP100 - Ozone depletion</v>
          </cell>
          <cell r="I197" t="str">
            <v>ODP100 - Ozone depletion (kg CFC-11 eq)</v>
          </cell>
          <cell r="T197">
            <v>0</v>
          </cell>
        </row>
        <row r="198">
          <cell r="D198" t="str">
            <v>IN</v>
          </cell>
          <cell r="E198" t="str">
            <v>Hard Coal</v>
          </cell>
          <cell r="H198" t="str">
            <v>ODP100 - Ozone depletion</v>
          </cell>
          <cell r="I198" t="str">
            <v>ODP100 - Ozone depletion (kg CFC-11 eq)</v>
          </cell>
          <cell r="T198">
            <v>0</v>
          </cell>
        </row>
        <row r="199">
          <cell r="D199"/>
          <cell r="E199"/>
          <cell r="H199"/>
          <cell r="I199"/>
          <cell r="T199"/>
        </row>
        <row r="200">
          <cell r="D200" t="str">
            <v>IN</v>
          </cell>
          <cell r="E200" t="str">
            <v>Hard Coal</v>
          </cell>
          <cell r="H200" t="str">
            <v>PMFP100 - Particulate matter formation</v>
          </cell>
          <cell r="I200" t="str">
            <v>PMFP100 - Particulate matter formation (kg PM10 eq)</v>
          </cell>
          <cell r="T200">
            <v>0</v>
          </cell>
        </row>
        <row r="201">
          <cell r="D201" t="str">
            <v>IN</v>
          </cell>
          <cell r="E201" t="str">
            <v>Hard Coal</v>
          </cell>
          <cell r="H201" t="str">
            <v>PMFP100 - Particulate matter formation</v>
          </cell>
          <cell r="I201" t="str">
            <v>PMFP100 - Particulate matter formation (kg PM10 eq)</v>
          </cell>
          <cell r="T201">
            <v>0</v>
          </cell>
        </row>
        <row r="202">
          <cell r="D202" t="str">
            <v>IN</v>
          </cell>
          <cell r="E202" t="str">
            <v>Hard Coal</v>
          </cell>
          <cell r="H202" t="str">
            <v>PMFP100 - Particulate matter formation</v>
          </cell>
          <cell r="I202" t="str">
            <v>PMFP100 - Particulate matter formation (kg PM10 eq)</v>
          </cell>
          <cell r="T202">
            <v>0</v>
          </cell>
        </row>
        <row r="203">
          <cell r="D203" t="str">
            <v>IN</v>
          </cell>
          <cell r="E203" t="str">
            <v>Hard Coal</v>
          </cell>
          <cell r="H203" t="str">
            <v>PMFP100 - Particulate matter formation</v>
          </cell>
          <cell r="I203" t="str">
            <v>PMFP100 - Particulate matter formation (kg PM10 eq)</v>
          </cell>
          <cell r="T203">
            <v>0</v>
          </cell>
        </row>
        <row r="204">
          <cell r="D204"/>
          <cell r="E204"/>
          <cell r="H204"/>
          <cell r="I204"/>
          <cell r="T204"/>
        </row>
        <row r="205">
          <cell r="D205" t="str">
            <v>IN</v>
          </cell>
          <cell r="E205" t="str">
            <v>Hard Coal</v>
          </cell>
          <cell r="H205" t="str">
            <v>POFP100 - Photochemical oxidant formation</v>
          </cell>
          <cell r="I205" t="str">
            <v>POFP100 - Photochemical oxidant formation (kg NMVOC)</v>
          </cell>
          <cell r="T205">
            <v>0</v>
          </cell>
        </row>
        <row r="206">
          <cell r="D206" t="str">
            <v>IN</v>
          </cell>
          <cell r="E206" t="str">
            <v>Hard Coal</v>
          </cell>
          <cell r="H206" t="str">
            <v>POFP100 - Photochemical oxidant formation</v>
          </cell>
          <cell r="I206" t="str">
            <v>POFP100 - Photochemical oxidant formation (kg NMVOC)</v>
          </cell>
          <cell r="T206">
            <v>0</v>
          </cell>
        </row>
        <row r="207">
          <cell r="D207" t="str">
            <v>IN</v>
          </cell>
          <cell r="E207" t="str">
            <v>Hard Coal</v>
          </cell>
          <cell r="H207" t="str">
            <v>POFP100 - Photochemical oxidant formation</v>
          </cell>
          <cell r="I207" t="str">
            <v>POFP100 - Photochemical oxidant formation (kg NMVOC)</v>
          </cell>
          <cell r="T207">
            <v>0</v>
          </cell>
        </row>
        <row r="208">
          <cell r="D208" t="str">
            <v>IN</v>
          </cell>
          <cell r="E208" t="str">
            <v>Hard Coal</v>
          </cell>
          <cell r="H208" t="str">
            <v>POFP100 - Photochemical oxidant formation</v>
          </cell>
          <cell r="I208" t="str">
            <v>POFP100 - Photochemical oxidant formation (kg NMVOC)</v>
          </cell>
          <cell r="T208">
            <v>0</v>
          </cell>
        </row>
        <row r="209">
          <cell r="D209"/>
          <cell r="E209"/>
          <cell r="H209"/>
          <cell r="I209"/>
          <cell r="T209"/>
        </row>
        <row r="210">
          <cell r="D210" t="str">
            <v>IN</v>
          </cell>
          <cell r="E210" t="str">
            <v>Hard Coal</v>
          </cell>
          <cell r="H210" t="str">
            <v>TAP100 - Terrestrial acidification</v>
          </cell>
          <cell r="I210" t="str">
            <v>TAP100 - Terrestrial acidification (kg SO2 eq)</v>
          </cell>
          <cell r="T210">
            <v>0</v>
          </cell>
        </row>
        <row r="211">
          <cell r="D211" t="str">
            <v>IN</v>
          </cell>
          <cell r="E211" t="str">
            <v>Hard Coal</v>
          </cell>
          <cell r="H211" t="str">
            <v>TAP100 - Terrestrial acidification</v>
          </cell>
          <cell r="I211" t="str">
            <v>TAP100 - Terrestrial acidification (kg SO2 eq)</v>
          </cell>
          <cell r="T211">
            <v>0</v>
          </cell>
        </row>
        <row r="212">
          <cell r="D212" t="str">
            <v>IN</v>
          </cell>
          <cell r="E212" t="str">
            <v>Hard Coal</v>
          </cell>
          <cell r="H212" t="str">
            <v>TAP100 - Terrestrial acidification</v>
          </cell>
          <cell r="I212" t="str">
            <v>TAP100 - Terrestrial acidification (kg SO2 eq)</v>
          </cell>
          <cell r="T212">
            <v>0</v>
          </cell>
        </row>
        <row r="213">
          <cell r="D213" t="str">
            <v>IN</v>
          </cell>
          <cell r="E213" t="str">
            <v>Hard Coal</v>
          </cell>
          <cell r="H213" t="str">
            <v>TAP100 - Terrestrial acidification</v>
          </cell>
          <cell r="I213" t="str">
            <v>TAP100 - Terrestrial acidification (kg SO2 eq)</v>
          </cell>
          <cell r="T213">
            <v>0</v>
          </cell>
        </row>
        <row r="214">
          <cell r="D214"/>
          <cell r="E214"/>
          <cell r="H214"/>
          <cell r="I214"/>
          <cell r="T214"/>
        </row>
        <row r="215">
          <cell r="D215" t="str">
            <v>IN</v>
          </cell>
          <cell r="E215" t="str">
            <v>Hard Coal</v>
          </cell>
          <cell r="H215" t="str">
            <v>WDP100 - Water depletion</v>
          </cell>
          <cell r="I215" t="str">
            <v>WDP100 - Water depletion (m3)</v>
          </cell>
          <cell r="T215">
            <v>0</v>
          </cell>
        </row>
        <row r="216">
          <cell r="D216" t="str">
            <v>IN</v>
          </cell>
          <cell r="E216" t="str">
            <v>Hard Coal</v>
          </cell>
          <cell r="H216" t="str">
            <v>WDP100 - Water depletion</v>
          </cell>
          <cell r="I216" t="str">
            <v>WDP100 - Water depletion (m3)</v>
          </cell>
          <cell r="T216">
            <v>0</v>
          </cell>
        </row>
        <row r="217">
          <cell r="D217" t="str">
            <v>IN</v>
          </cell>
          <cell r="E217" t="str">
            <v>Hard Coal</v>
          </cell>
          <cell r="H217" t="str">
            <v>WDP100 - Water depletion</v>
          </cell>
          <cell r="I217" t="str">
            <v>WDP100 - Water depletion (m3)</v>
          </cell>
          <cell r="T217">
            <v>0</v>
          </cell>
        </row>
        <row r="218">
          <cell r="D218" t="str">
            <v>IN</v>
          </cell>
          <cell r="E218" t="str">
            <v>Hard Coal</v>
          </cell>
          <cell r="H218" t="str">
            <v>WDP100 - Water depletion</v>
          </cell>
          <cell r="I218" t="str">
            <v>WDP100 - Water depletion (m3)</v>
          </cell>
          <cell r="T218">
            <v>0</v>
          </cell>
        </row>
        <row r="219">
          <cell r="D219"/>
          <cell r="E219"/>
          <cell r="H219"/>
          <cell r="I219"/>
          <cell r="T219"/>
        </row>
        <row r="220">
          <cell r="D220"/>
          <cell r="E220"/>
          <cell r="H220"/>
          <cell r="I220"/>
          <cell r="T220"/>
        </row>
        <row r="221">
          <cell r="D221" t="str">
            <v>IN</v>
          </cell>
          <cell r="E221" t="str">
            <v>Firewood</v>
          </cell>
          <cell r="H221" t="str">
            <v>Black Carbon and Short-Lived Climate Pollutants</v>
          </cell>
          <cell r="I221" t="str">
            <v>Black Carbon and Short-Lived Climate Pollutants (kg BC eq)</v>
          </cell>
          <cell r="T221">
            <v>0.64870905053556138</v>
          </cell>
        </row>
        <row r="222">
          <cell r="D222" t="str">
            <v>IN</v>
          </cell>
          <cell r="E222" t="str">
            <v>Firewood</v>
          </cell>
          <cell r="H222" t="str">
            <v>Black Carbon and Short-Lived Climate Pollutants</v>
          </cell>
          <cell r="I222" t="str">
            <v>Black Carbon and Short-Lived Climate Pollutants (kg BC eq)</v>
          </cell>
          <cell r="T222">
            <v>9.3893616708986187E-7</v>
          </cell>
        </row>
        <row r="223">
          <cell r="D223"/>
          <cell r="E223"/>
          <cell r="H223"/>
          <cell r="I223"/>
          <cell r="T223"/>
        </row>
        <row r="224">
          <cell r="D224" t="str">
            <v>IN</v>
          </cell>
          <cell r="E224" t="str">
            <v>Firewood</v>
          </cell>
          <cell r="H224" t="str">
            <v>Energy Demand - CED</v>
          </cell>
          <cell r="I224" t="str">
            <v>Energy Demand - CED (MJ)</v>
          </cell>
          <cell r="T224">
            <v>3527.7450863231556</v>
          </cell>
        </row>
        <row r="225">
          <cell r="D225" t="str">
            <v>IN</v>
          </cell>
          <cell r="E225" t="str">
            <v>Firewood</v>
          </cell>
          <cell r="H225" t="str">
            <v>Energy Demand - CED</v>
          </cell>
          <cell r="I225" t="str">
            <v>Energy Demand - CED (MJ)</v>
          </cell>
          <cell r="T225">
            <v>6.2127824363658886E-2</v>
          </cell>
        </row>
        <row r="226">
          <cell r="D226"/>
          <cell r="E226"/>
          <cell r="H226"/>
          <cell r="I226"/>
          <cell r="T226"/>
        </row>
        <row r="227">
          <cell r="D227" t="str">
            <v>IN</v>
          </cell>
          <cell r="E227" t="str">
            <v>Firewood</v>
          </cell>
          <cell r="H227" t="str">
            <v>FDP100 - Fossil depletion</v>
          </cell>
          <cell r="I227" t="str">
            <v>FDP100 - Fossil depletion (kg oil eq)</v>
          </cell>
          <cell r="T227">
            <v>0</v>
          </cell>
        </row>
        <row r="228">
          <cell r="D228" t="str">
            <v>IN</v>
          </cell>
          <cell r="E228" t="str">
            <v>Firewood</v>
          </cell>
          <cell r="H228" t="str">
            <v>FDP100 - Fossil depletion</v>
          </cell>
          <cell r="I228" t="str">
            <v>FDP100 - Fossil depletion (kg oil eq)</v>
          </cell>
          <cell r="T228">
            <v>1.244588468446151E-3</v>
          </cell>
        </row>
        <row r="229">
          <cell r="D229"/>
          <cell r="E229"/>
          <cell r="H229"/>
          <cell r="I229"/>
          <cell r="T229"/>
        </row>
        <row r="230">
          <cell r="D230" t="str">
            <v>IN</v>
          </cell>
          <cell r="E230" t="str">
            <v>Firewood</v>
          </cell>
          <cell r="H230" t="str">
            <v>FEP100 - Freshwater eutrophication</v>
          </cell>
          <cell r="I230" t="str">
            <v>FEP100 - Freshwater eutrophication (kg P eq)</v>
          </cell>
          <cell r="T230">
            <v>0</v>
          </cell>
        </row>
        <row r="231">
          <cell r="D231" t="str">
            <v>IN</v>
          </cell>
          <cell r="E231" t="str">
            <v>Firewood</v>
          </cell>
          <cell r="H231" t="str">
            <v>FEP100 - Freshwater eutrophication</v>
          </cell>
          <cell r="I231" t="str">
            <v>FEP100 - Freshwater eutrophication (kg P eq)</v>
          </cell>
          <cell r="T231">
            <v>3.0674449123676222E-2</v>
          </cell>
        </row>
        <row r="232">
          <cell r="D232"/>
          <cell r="E232"/>
          <cell r="H232"/>
          <cell r="I232"/>
          <cell r="T232"/>
        </row>
        <row r="233">
          <cell r="D233" t="str">
            <v>IN</v>
          </cell>
          <cell r="E233" t="str">
            <v>Firewood</v>
          </cell>
          <cell r="H233" t="str">
            <v>GWP100 - Climate Change</v>
          </cell>
          <cell r="I233" t="str">
            <v>GWP100 - Climate Change (kg CO2 eq)</v>
          </cell>
          <cell r="T233">
            <v>125.19047859912057</v>
          </cell>
        </row>
        <row r="234">
          <cell r="D234" t="str">
            <v>IN</v>
          </cell>
          <cell r="E234" t="str">
            <v>Firewood</v>
          </cell>
          <cell r="H234" t="str">
            <v>GWP100 - Climate Change</v>
          </cell>
          <cell r="I234" t="str">
            <v>GWP100 - Climate Change (kg CO2 eq)</v>
          </cell>
          <cell r="T234">
            <v>3.7845649346627858E-3</v>
          </cell>
        </row>
        <row r="235">
          <cell r="D235"/>
          <cell r="E235"/>
          <cell r="H235"/>
          <cell r="I235"/>
          <cell r="T235"/>
        </row>
        <row r="236">
          <cell r="D236" t="str">
            <v>IN</v>
          </cell>
          <cell r="E236" t="str">
            <v>Firewood</v>
          </cell>
          <cell r="H236" t="str">
            <v>ODP100 - Ozone depletion</v>
          </cell>
          <cell r="I236" t="str">
            <v>ODP100 - Ozone depletion (kg CFC-11 eq)</v>
          </cell>
          <cell r="T236">
            <v>0</v>
          </cell>
        </row>
        <row r="237">
          <cell r="D237" t="str">
            <v>IN</v>
          </cell>
          <cell r="E237" t="str">
            <v>Firewood</v>
          </cell>
          <cell r="H237" t="str">
            <v>ODP100 - Ozone depletion</v>
          </cell>
          <cell r="I237" t="str">
            <v>ODP100 - Ozone depletion (kg CFC-11 eq)</v>
          </cell>
          <cell r="T237">
            <v>4.9625806199293984E-10</v>
          </cell>
        </row>
        <row r="238">
          <cell r="D238"/>
          <cell r="E238"/>
          <cell r="H238"/>
          <cell r="I238"/>
          <cell r="T238"/>
        </row>
        <row r="239">
          <cell r="D239" t="str">
            <v>IN</v>
          </cell>
          <cell r="E239" t="str">
            <v>Firewood</v>
          </cell>
          <cell r="H239" t="str">
            <v>PMFP100 - Particulate matter formation</v>
          </cell>
          <cell r="I239" t="str">
            <v>PMFP100 - Particulate matter formation (kg PM10 eq)</v>
          </cell>
          <cell r="T239">
            <v>2.927589236434093</v>
          </cell>
        </row>
        <row r="240">
          <cell r="D240" t="str">
            <v>IN</v>
          </cell>
          <cell r="E240" t="str">
            <v>Firewood</v>
          </cell>
          <cell r="H240" t="str">
            <v>PMFP100 - Particulate matter formation</v>
          </cell>
          <cell r="I240" t="str">
            <v>PMFP100 - Particulate matter formation (kg PM10 eq)</v>
          </cell>
          <cell r="T240">
            <v>1.3038291862265438E-5</v>
          </cell>
        </row>
        <row r="241">
          <cell r="D241"/>
          <cell r="E241"/>
          <cell r="H241"/>
          <cell r="I241"/>
          <cell r="T241"/>
        </row>
        <row r="242">
          <cell r="D242" t="str">
            <v>IN</v>
          </cell>
          <cell r="E242" t="str">
            <v>Firewood</v>
          </cell>
          <cell r="H242" t="str">
            <v>POFP100 - Photochemical oxidant formation</v>
          </cell>
          <cell r="I242" t="str">
            <v>POFP100 - Photochemical oxidant formation (kg NMVOC)</v>
          </cell>
          <cell r="T242">
            <v>1.1268195718907723</v>
          </cell>
        </row>
        <row r="243">
          <cell r="D243" t="str">
            <v>IN</v>
          </cell>
          <cell r="E243" t="str">
            <v>Firewood</v>
          </cell>
          <cell r="H243" t="str">
            <v>POFP100 - Photochemical oxidant formation</v>
          </cell>
          <cell r="I243" t="str">
            <v>POFP100 - Photochemical oxidant formation (kg NMVOC)</v>
          </cell>
          <cell r="T243">
            <v>4.0987346237691213E-5</v>
          </cell>
        </row>
        <row r="244">
          <cell r="D244"/>
          <cell r="E244"/>
          <cell r="H244"/>
          <cell r="I244"/>
          <cell r="T244"/>
        </row>
        <row r="245">
          <cell r="D245" t="str">
            <v>IN</v>
          </cell>
          <cell r="E245" t="str">
            <v>Firewood</v>
          </cell>
          <cell r="H245" t="str">
            <v>TAP100 - Terrestrial acidification</v>
          </cell>
          <cell r="I245" t="str">
            <v>TAP100 - Terrestrial acidification (kg SO2 eq)</v>
          </cell>
          <cell r="T245">
            <v>1.7484454626989533E-2</v>
          </cell>
        </row>
        <row r="246">
          <cell r="D246" t="str">
            <v>IN</v>
          </cell>
          <cell r="E246" t="str">
            <v>Firewood</v>
          </cell>
          <cell r="H246" t="str">
            <v>TAP100 - Terrestrial acidification</v>
          </cell>
          <cell r="I246" t="str">
            <v>TAP100 - Terrestrial acidification (kg SO2 eq)</v>
          </cell>
          <cell r="T246">
            <v>2.4449813463801327E-5</v>
          </cell>
        </row>
        <row r="247">
          <cell r="D247"/>
          <cell r="E247"/>
          <cell r="H247"/>
          <cell r="I247"/>
          <cell r="T247"/>
        </row>
        <row r="248">
          <cell r="D248" t="str">
            <v>IN</v>
          </cell>
          <cell r="E248" t="str">
            <v>Firewood</v>
          </cell>
          <cell r="H248" t="str">
            <v>WDP100 - Water depletion</v>
          </cell>
          <cell r="I248" t="str">
            <v>WDP100 - Water depletion (m3)</v>
          </cell>
          <cell r="T248">
            <v>0</v>
          </cell>
        </row>
        <row r="249">
          <cell r="D249" t="str">
            <v>IN</v>
          </cell>
          <cell r="E249" t="str">
            <v>Firewood</v>
          </cell>
          <cell r="H249" t="str">
            <v>WDP100 - Water depletion</v>
          </cell>
          <cell r="I249" t="str">
            <v>WDP100 - Water depletion (m3)</v>
          </cell>
          <cell r="T249">
            <v>1.3626635077723416E-5</v>
          </cell>
        </row>
        <row r="250">
          <cell r="D250"/>
          <cell r="E250"/>
          <cell r="H250"/>
          <cell r="I250"/>
          <cell r="T250"/>
        </row>
        <row r="251">
          <cell r="D251"/>
          <cell r="E251"/>
          <cell r="H251"/>
          <cell r="I251"/>
          <cell r="T251"/>
        </row>
        <row r="252">
          <cell r="D252" t="str">
            <v>IN</v>
          </cell>
          <cell r="E252" t="str">
            <v>Firewood</v>
          </cell>
          <cell r="H252" t="str">
            <v>Black Carbon and Short-Lived Climate Pollutants</v>
          </cell>
          <cell r="I252" t="str">
            <v>Black Carbon and Short-Lived Climate Pollutants (kg BC eq)</v>
          </cell>
          <cell r="T252">
            <v>6.7027175421492544E-2</v>
          </cell>
        </row>
        <row r="253">
          <cell r="D253" t="str">
            <v>IN</v>
          </cell>
          <cell r="E253" t="str">
            <v>Firewood</v>
          </cell>
          <cell r="H253" t="str">
            <v>Black Carbon and Short-Lived Climate Pollutants</v>
          </cell>
          <cell r="I253" t="str">
            <v>Black Carbon and Short-Lived Climate Pollutants (kg BC eq)</v>
          </cell>
          <cell r="T253">
            <v>2.8726507462686566E-7</v>
          </cell>
        </row>
        <row r="254">
          <cell r="D254"/>
          <cell r="E254"/>
          <cell r="H254"/>
          <cell r="I254"/>
          <cell r="T254"/>
        </row>
        <row r="255">
          <cell r="D255" t="str">
            <v>IN</v>
          </cell>
          <cell r="E255" t="str">
            <v>Firewood</v>
          </cell>
          <cell r="H255" t="str">
            <v>Energy Demand - CED</v>
          </cell>
          <cell r="I255" t="str">
            <v>Energy Demand - CED (MJ)</v>
          </cell>
          <cell r="T255">
            <v>351.1852501492537</v>
          </cell>
        </row>
        <row r="256">
          <cell r="D256" t="str">
            <v>IN</v>
          </cell>
          <cell r="E256" t="str">
            <v>Firewood</v>
          </cell>
          <cell r="H256" t="str">
            <v>Energy Demand - CED</v>
          </cell>
          <cell r="I256" t="str">
            <v>Energy Demand - CED (MJ)</v>
          </cell>
          <cell r="T256">
            <v>1.9007164179104478E-2</v>
          </cell>
        </row>
        <row r="257">
          <cell r="D257"/>
          <cell r="E257"/>
          <cell r="H257"/>
          <cell r="I257"/>
          <cell r="T257"/>
        </row>
        <row r="258">
          <cell r="D258" t="str">
            <v>IN</v>
          </cell>
          <cell r="E258" t="str">
            <v>Firewood</v>
          </cell>
          <cell r="H258" t="str">
            <v>FDP100 - Fossil depletion</v>
          </cell>
          <cell r="I258" t="str">
            <v>FDP100 - Fossil depletion (kg oil eq)</v>
          </cell>
          <cell r="T258">
            <v>0</v>
          </cell>
        </row>
        <row r="259">
          <cell r="D259" t="str">
            <v>IN</v>
          </cell>
          <cell r="E259" t="str">
            <v>Firewood</v>
          </cell>
          <cell r="H259" t="str">
            <v>FDP100 - Fossil depletion</v>
          </cell>
          <cell r="I259" t="str">
            <v>FDP100 - Fossil depletion (kg oil eq)</v>
          </cell>
          <cell r="T259">
            <v>3.7970149253731343E-4</v>
          </cell>
        </row>
        <row r="260">
          <cell r="D260"/>
          <cell r="E260"/>
          <cell r="H260"/>
          <cell r="I260"/>
          <cell r="T260"/>
        </row>
        <row r="261">
          <cell r="D261" t="str">
            <v>IN</v>
          </cell>
          <cell r="E261" t="str">
            <v>Firewood</v>
          </cell>
          <cell r="H261" t="str">
            <v>FEP100 - Freshwater eutrophication</v>
          </cell>
          <cell r="I261" t="str">
            <v>FEP100 - Freshwater eutrophication (kg P eq)</v>
          </cell>
          <cell r="T261">
            <v>0</v>
          </cell>
        </row>
        <row r="262">
          <cell r="D262" t="str">
            <v>IN</v>
          </cell>
          <cell r="E262" t="str">
            <v>Firewood</v>
          </cell>
          <cell r="H262" t="str">
            <v>FEP100 - Freshwater eutrophication</v>
          </cell>
          <cell r="I262" t="str">
            <v>FEP100 - Freshwater eutrophication (kg P eq)</v>
          </cell>
          <cell r="T262">
            <v>9.3850746268656724E-3</v>
          </cell>
        </row>
        <row r="263">
          <cell r="D263"/>
          <cell r="E263"/>
          <cell r="H263"/>
          <cell r="I263"/>
          <cell r="T263"/>
        </row>
        <row r="264">
          <cell r="D264" t="str">
            <v>IN</v>
          </cell>
          <cell r="E264" t="str">
            <v>Firewood</v>
          </cell>
          <cell r="H264" t="str">
            <v>GWP100 - Climate Change</v>
          </cell>
          <cell r="I264" t="str">
            <v>GWP100 - Climate Change (kg CO2 eq)</v>
          </cell>
          <cell r="T264">
            <v>11.939936716417911</v>
          </cell>
        </row>
        <row r="265">
          <cell r="D265" t="str">
            <v>IN</v>
          </cell>
          <cell r="E265" t="str">
            <v>Firewood</v>
          </cell>
          <cell r="H265" t="str">
            <v>GWP100 - Climate Change</v>
          </cell>
          <cell r="I265" t="str">
            <v>GWP100 - Climate Change (kg CO2 eq)</v>
          </cell>
          <cell r="T265">
            <v>1.1588059701492536E-3</v>
          </cell>
        </row>
        <row r="266">
          <cell r="D266"/>
          <cell r="E266"/>
          <cell r="H266"/>
          <cell r="I266"/>
          <cell r="T266"/>
        </row>
        <row r="267">
          <cell r="D267" t="str">
            <v>IN</v>
          </cell>
          <cell r="E267" t="str">
            <v>Firewood</v>
          </cell>
          <cell r="H267" t="str">
            <v>ODP100 - Ozone depletion</v>
          </cell>
          <cell r="I267" t="str">
            <v>ODP100 - Ozone depletion (kg CFC-11 eq)</v>
          </cell>
          <cell r="T267">
            <v>0</v>
          </cell>
        </row>
        <row r="268">
          <cell r="D268" t="str">
            <v>IN</v>
          </cell>
          <cell r="E268" t="str">
            <v>Firewood</v>
          </cell>
          <cell r="H268" t="str">
            <v>ODP100 - Ozone depletion</v>
          </cell>
          <cell r="I268" t="str">
            <v>ODP100 - Ozone depletion (kg CFC-11 eq)</v>
          </cell>
          <cell r="T268">
            <v>1.518286567164179E-10</v>
          </cell>
        </row>
        <row r="269">
          <cell r="D269"/>
          <cell r="E269"/>
          <cell r="H269"/>
          <cell r="I269"/>
          <cell r="T269"/>
        </row>
        <row r="270">
          <cell r="D270" t="str">
            <v>IN</v>
          </cell>
          <cell r="E270" t="str">
            <v>Firewood</v>
          </cell>
          <cell r="H270" t="str">
            <v>PMFP100 - Particulate matter formation</v>
          </cell>
          <cell r="I270" t="str">
            <v>PMFP100 - Particulate matter formation (kg PM10 eq)</v>
          </cell>
          <cell r="T270">
            <v>0.30458526469850744</v>
          </cell>
        </row>
        <row r="271">
          <cell r="D271" t="str">
            <v>IN</v>
          </cell>
          <cell r="E271" t="str">
            <v>Firewood</v>
          </cell>
          <cell r="H271" t="str">
            <v>PMFP100 - Particulate matter formation</v>
          </cell>
          <cell r="I271" t="str">
            <v>PMFP100 - Particulate matter formation (kg PM10 eq)</v>
          </cell>
          <cell r="T271">
            <v>3.9890328358208953E-6</v>
          </cell>
        </row>
        <row r="272">
          <cell r="D272"/>
          <cell r="E272"/>
          <cell r="H272"/>
          <cell r="I272"/>
          <cell r="T272"/>
        </row>
        <row r="273">
          <cell r="D273" t="str">
            <v>IN</v>
          </cell>
          <cell r="E273" t="str">
            <v>Firewood</v>
          </cell>
          <cell r="H273" t="str">
            <v>POFP100 - Photochemical oxidant formation</v>
          </cell>
          <cell r="I273" t="str">
            <v>POFP100 - Photochemical oxidant formation (kg NMVOC)</v>
          </cell>
          <cell r="T273">
            <v>0.33214507462686571</v>
          </cell>
        </row>
        <row r="274">
          <cell r="D274" t="str">
            <v>IN</v>
          </cell>
          <cell r="E274" t="str">
            <v>Firewood</v>
          </cell>
          <cell r="H274" t="str">
            <v>POFP100 - Photochemical oxidant formation</v>
          </cell>
          <cell r="I274" t="str">
            <v>POFP100 - Photochemical oxidant formation (kg NMVOC)</v>
          </cell>
          <cell r="T274">
            <v>1.2537313432835821E-5</v>
          </cell>
        </row>
        <row r="275">
          <cell r="D275"/>
          <cell r="E275"/>
          <cell r="H275"/>
          <cell r="I275"/>
          <cell r="T275"/>
        </row>
        <row r="276">
          <cell r="D276" t="str">
            <v>IN</v>
          </cell>
          <cell r="E276" t="str">
            <v>Firewood</v>
          </cell>
          <cell r="H276" t="str">
            <v>TAP100 - Terrestrial acidification</v>
          </cell>
          <cell r="I276" t="str">
            <v>TAP100 - Terrestrial acidification (kg SO2 eq)</v>
          </cell>
          <cell r="T276">
            <v>2.3856716417910446E-2</v>
          </cell>
        </row>
        <row r="277">
          <cell r="D277" t="str">
            <v>IN</v>
          </cell>
          <cell r="E277" t="str">
            <v>Firewood</v>
          </cell>
          <cell r="H277" t="str">
            <v>TAP100 - Terrestrial acidification</v>
          </cell>
          <cell r="I277" t="str">
            <v>TAP100 - Terrestrial acidification (kg SO2 eq)</v>
          </cell>
          <cell r="T277">
            <v>7.7611940298507452E-6</v>
          </cell>
        </row>
        <row r="278">
          <cell r="D278"/>
          <cell r="E278"/>
          <cell r="H278"/>
          <cell r="I278"/>
          <cell r="T278"/>
        </row>
        <row r="279">
          <cell r="D279" t="str">
            <v>IN</v>
          </cell>
          <cell r="E279" t="str">
            <v>Firewood</v>
          </cell>
          <cell r="H279" t="str">
            <v>WDP100 - Water depletion</v>
          </cell>
          <cell r="I279" t="str">
            <v>WDP100 - Water depletion (m3)</v>
          </cell>
          <cell r="T279">
            <v>0</v>
          </cell>
        </row>
        <row r="280">
          <cell r="D280" t="str">
            <v>IN</v>
          </cell>
          <cell r="E280" t="str">
            <v>Firewood</v>
          </cell>
          <cell r="H280" t="str">
            <v>WDP100 - Water depletion</v>
          </cell>
          <cell r="I280" t="str">
            <v>WDP100 - Water depletion (m3)</v>
          </cell>
          <cell r="T280">
            <v>4.1690328358208952E-6</v>
          </cell>
        </row>
        <row r="281">
          <cell r="D281"/>
          <cell r="E281"/>
          <cell r="H281"/>
          <cell r="I281"/>
          <cell r="T281"/>
        </row>
        <row r="282">
          <cell r="D282"/>
          <cell r="E282"/>
          <cell r="H282"/>
          <cell r="I282"/>
          <cell r="T282"/>
        </row>
        <row r="283">
          <cell r="D283" t="str">
            <v>IN</v>
          </cell>
          <cell r="E283" t="str">
            <v>Dung Cake</v>
          </cell>
          <cell r="H283" t="str">
            <v>Black Carbon and Short-Lived Climate Pollutants</v>
          </cell>
          <cell r="I283" t="str">
            <v>Black Carbon and Short-Lived Climate Pollutants (kg BC eq)</v>
          </cell>
          <cell r="T283">
            <v>0</v>
          </cell>
        </row>
        <row r="284">
          <cell r="D284" t="str">
            <v>IN</v>
          </cell>
          <cell r="E284" t="str">
            <v>Dung Cake</v>
          </cell>
          <cell r="H284" t="str">
            <v>Black Carbon and Short-Lived Climate Pollutants</v>
          </cell>
          <cell r="I284" t="str">
            <v>Black Carbon and Short-Lived Climate Pollutants (kg BC eq)</v>
          </cell>
          <cell r="T284">
            <v>0</v>
          </cell>
        </row>
        <row r="285">
          <cell r="D285"/>
          <cell r="E285"/>
          <cell r="H285"/>
          <cell r="I285"/>
          <cell r="T285"/>
        </row>
        <row r="286">
          <cell r="D286" t="str">
            <v>IN</v>
          </cell>
          <cell r="E286" t="str">
            <v>Dung Cake</v>
          </cell>
          <cell r="H286" t="str">
            <v>Energy Demand - CED</v>
          </cell>
          <cell r="I286" t="str">
            <v>Energy Demand - CED (MJ)</v>
          </cell>
          <cell r="T286">
            <v>0</v>
          </cell>
        </row>
        <row r="287">
          <cell r="D287" t="str">
            <v>IN</v>
          </cell>
          <cell r="E287" t="str">
            <v>Dung Cake</v>
          </cell>
          <cell r="H287" t="str">
            <v>Energy Demand - CED</v>
          </cell>
          <cell r="I287" t="str">
            <v>Energy Demand - CED (MJ)</v>
          </cell>
          <cell r="T287">
            <v>0</v>
          </cell>
        </row>
        <row r="288">
          <cell r="D288"/>
          <cell r="E288"/>
          <cell r="H288"/>
          <cell r="I288"/>
          <cell r="T288"/>
        </row>
        <row r="289">
          <cell r="D289" t="str">
            <v>IN</v>
          </cell>
          <cell r="E289" t="str">
            <v>Dung Cake</v>
          </cell>
          <cell r="H289" t="str">
            <v>FDP100 - Fossil depletion</v>
          </cell>
          <cell r="I289" t="str">
            <v>FDP100 - Fossil depletion (kg oil eq)</v>
          </cell>
          <cell r="T289">
            <v>0</v>
          </cell>
        </row>
        <row r="290">
          <cell r="D290" t="str">
            <v>IN</v>
          </cell>
          <cell r="E290" t="str">
            <v>Dung Cake</v>
          </cell>
          <cell r="H290" t="str">
            <v>FDP100 - Fossil depletion</v>
          </cell>
          <cell r="I290" t="str">
            <v>FDP100 - Fossil depletion (kg oil eq)</v>
          </cell>
          <cell r="T290">
            <v>0</v>
          </cell>
        </row>
        <row r="291">
          <cell r="D291"/>
          <cell r="E291"/>
          <cell r="H291"/>
          <cell r="I291"/>
          <cell r="T291"/>
        </row>
        <row r="292">
          <cell r="D292" t="str">
            <v>IN</v>
          </cell>
          <cell r="E292" t="str">
            <v>Dung Cake</v>
          </cell>
          <cell r="H292" t="str">
            <v>FEP100 - Freshwater eutrophication</v>
          </cell>
          <cell r="I292" t="str">
            <v>FEP100 - Freshwater eutrophication (kg P eq)</v>
          </cell>
          <cell r="T292">
            <v>0</v>
          </cell>
        </row>
        <row r="293">
          <cell r="D293" t="str">
            <v>IN</v>
          </cell>
          <cell r="E293" t="str">
            <v>Dung Cake</v>
          </cell>
          <cell r="H293" t="str">
            <v>FEP100 - Freshwater eutrophication</v>
          </cell>
          <cell r="I293" t="str">
            <v>FEP100 - Freshwater eutrophication (kg P eq)</v>
          </cell>
          <cell r="T293">
            <v>0</v>
          </cell>
        </row>
        <row r="294">
          <cell r="D294"/>
          <cell r="E294"/>
          <cell r="H294"/>
          <cell r="I294"/>
          <cell r="T294"/>
        </row>
        <row r="295">
          <cell r="D295" t="str">
            <v>IN</v>
          </cell>
          <cell r="E295" t="str">
            <v>Dung Cake</v>
          </cell>
          <cell r="H295" t="str">
            <v>GWP100 - Climate Change</v>
          </cell>
          <cell r="I295" t="str">
            <v>GWP100 - Climate Change (kg CO2 eq)</v>
          </cell>
          <cell r="T295">
            <v>0</v>
          </cell>
        </row>
        <row r="296">
          <cell r="D296" t="str">
            <v>IN</v>
          </cell>
          <cell r="E296" t="str">
            <v>Dung Cake</v>
          </cell>
          <cell r="H296" t="str">
            <v>GWP100 - Climate Change</v>
          </cell>
          <cell r="I296" t="str">
            <v>GWP100 - Climate Change (kg CO2 eq)</v>
          </cell>
          <cell r="T296">
            <v>0</v>
          </cell>
        </row>
        <row r="297">
          <cell r="D297"/>
          <cell r="E297"/>
          <cell r="H297"/>
          <cell r="I297"/>
          <cell r="T297"/>
        </row>
        <row r="298">
          <cell r="D298" t="str">
            <v>IN</v>
          </cell>
          <cell r="E298" t="str">
            <v>Dung Cake</v>
          </cell>
          <cell r="H298" t="str">
            <v>ODP100 - Ozone depletion</v>
          </cell>
          <cell r="I298" t="str">
            <v>ODP100 - Ozone depletion (kg CFC-11 eq)</v>
          </cell>
          <cell r="T298">
            <v>0</v>
          </cell>
        </row>
        <row r="299">
          <cell r="D299" t="str">
            <v>IN</v>
          </cell>
          <cell r="E299" t="str">
            <v>Dung Cake</v>
          </cell>
          <cell r="H299" t="str">
            <v>ODP100 - Ozone depletion</v>
          </cell>
          <cell r="I299" t="str">
            <v>ODP100 - Ozone depletion (kg CFC-11 eq)</v>
          </cell>
          <cell r="T299">
            <v>0</v>
          </cell>
        </row>
        <row r="300">
          <cell r="D300"/>
          <cell r="E300"/>
          <cell r="H300"/>
          <cell r="I300"/>
          <cell r="T300"/>
        </row>
        <row r="301">
          <cell r="D301" t="str">
            <v>IN</v>
          </cell>
          <cell r="E301" t="str">
            <v>Dung Cake</v>
          </cell>
          <cell r="H301" t="str">
            <v>PMFP100 - Particulate matter formation</v>
          </cell>
          <cell r="I301" t="str">
            <v>PMFP100 - Particulate matter formation (kg PM10 eq)</v>
          </cell>
          <cell r="T301">
            <v>0</v>
          </cell>
        </row>
        <row r="302">
          <cell r="D302" t="str">
            <v>IN</v>
          </cell>
          <cell r="E302" t="str">
            <v>Dung Cake</v>
          </cell>
          <cell r="H302" t="str">
            <v>PMFP100 - Particulate matter formation</v>
          </cell>
          <cell r="I302" t="str">
            <v>PMFP100 - Particulate matter formation (kg PM10 eq)</v>
          </cell>
          <cell r="T302">
            <v>0</v>
          </cell>
        </row>
        <row r="303">
          <cell r="D303"/>
          <cell r="E303"/>
          <cell r="H303"/>
          <cell r="I303"/>
          <cell r="T303"/>
        </row>
        <row r="304">
          <cell r="D304" t="str">
            <v>IN</v>
          </cell>
          <cell r="E304" t="str">
            <v>Dung Cake</v>
          </cell>
          <cell r="H304" t="str">
            <v>POFP100 - Photochemical oxidant formation</v>
          </cell>
          <cell r="I304" t="str">
            <v>POFP100 - Photochemical oxidant formation (kg NMVOC)</v>
          </cell>
          <cell r="T304">
            <v>0</v>
          </cell>
        </row>
        <row r="305">
          <cell r="D305" t="str">
            <v>IN</v>
          </cell>
          <cell r="E305" t="str">
            <v>Dung Cake</v>
          </cell>
          <cell r="H305" t="str">
            <v>POFP100 - Photochemical oxidant formation</v>
          </cell>
          <cell r="I305" t="str">
            <v>POFP100 - Photochemical oxidant formation (kg NMVOC)</v>
          </cell>
          <cell r="T305">
            <v>0</v>
          </cell>
        </row>
        <row r="306">
          <cell r="D306"/>
          <cell r="E306"/>
          <cell r="H306"/>
          <cell r="I306"/>
          <cell r="T306"/>
        </row>
        <row r="307">
          <cell r="D307" t="str">
            <v>IN</v>
          </cell>
          <cell r="E307" t="str">
            <v>Dung Cake</v>
          </cell>
          <cell r="H307" t="str">
            <v>TAP100 - Terrestrial acidification</v>
          </cell>
          <cell r="I307" t="str">
            <v>TAP100 - Terrestrial acidification (kg SO2 eq)</v>
          </cell>
          <cell r="T307">
            <v>0</v>
          </cell>
        </row>
        <row r="308">
          <cell r="D308" t="str">
            <v>IN</v>
          </cell>
          <cell r="E308" t="str">
            <v>Dung Cake</v>
          </cell>
          <cell r="H308" t="str">
            <v>TAP100 - Terrestrial acidification</v>
          </cell>
          <cell r="I308" t="str">
            <v>TAP100 - Terrestrial acidification (kg SO2 eq)</v>
          </cell>
          <cell r="T308">
            <v>0</v>
          </cell>
        </row>
        <row r="309">
          <cell r="D309"/>
          <cell r="E309"/>
          <cell r="H309"/>
          <cell r="I309"/>
          <cell r="T309"/>
        </row>
        <row r="310">
          <cell r="D310" t="str">
            <v>IN</v>
          </cell>
          <cell r="E310" t="str">
            <v>Dung Cake</v>
          </cell>
          <cell r="H310" t="str">
            <v>WDP100 - Water depletion</v>
          </cell>
          <cell r="I310" t="str">
            <v>WDP100 - Water depletion (m3)</v>
          </cell>
          <cell r="T310">
            <v>0</v>
          </cell>
        </row>
        <row r="311">
          <cell r="D311" t="str">
            <v>IN</v>
          </cell>
          <cell r="E311" t="str">
            <v>Dung Cake</v>
          </cell>
          <cell r="H311" t="str">
            <v>WDP100 - Water depletion</v>
          </cell>
          <cell r="I311" t="str">
            <v>WDP100 - Water depletion (m3)</v>
          </cell>
          <cell r="T311">
            <v>0</v>
          </cell>
        </row>
        <row r="312">
          <cell r="D312"/>
          <cell r="E312"/>
          <cell r="H312"/>
          <cell r="I312"/>
          <cell r="T312"/>
        </row>
        <row r="313">
          <cell r="D313"/>
          <cell r="E313"/>
          <cell r="H313"/>
          <cell r="I313"/>
          <cell r="T313"/>
        </row>
        <row r="314">
          <cell r="D314" t="str">
            <v>IN</v>
          </cell>
          <cell r="E314" t="str">
            <v>Dung Cake</v>
          </cell>
          <cell r="H314" t="str">
            <v>Black Carbon and Short-Lived Climate Pollutants</v>
          </cell>
          <cell r="I314" t="str">
            <v>Black Carbon and Short-Lived Climate Pollutants (kg BC eq)</v>
          </cell>
          <cell r="T314">
            <v>0</v>
          </cell>
        </row>
        <row r="315">
          <cell r="D315" t="str">
            <v>IN</v>
          </cell>
          <cell r="E315" t="str">
            <v>Dung Cake</v>
          </cell>
          <cell r="H315" t="str">
            <v>Black Carbon and Short-Lived Climate Pollutants</v>
          </cell>
          <cell r="I315" t="str">
            <v>Black Carbon and Short-Lived Climate Pollutants (kg BC eq)</v>
          </cell>
          <cell r="T315">
            <v>0</v>
          </cell>
        </row>
        <row r="316">
          <cell r="D316"/>
          <cell r="E316"/>
          <cell r="H316"/>
          <cell r="I316"/>
          <cell r="T316"/>
        </row>
        <row r="317">
          <cell r="D317" t="str">
            <v>IN</v>
          </cell>
          <cell r="E317" t="str">
            <v>Dung Cake</v>
          </cell>
          <cell r="H317" t="str">
            <v>Energy Demand - CED</v>
          </cell>
          <cell r="I317" t="str">
            <v>Energy Demand - CED (MJ)</v>
          </cell>
          <cell r="T317">
            <v>0</v>
          </cell>
        </row>
        <row r="318">
          <cell r="D318" t="str">
            <v>IN</v>
          </cell>
          <cell r="E318" t="str">
            <v>Dung Cake</v>
          </cell>
          <cell r="H318" t="str">
            <v>Energy Demand - CED</v>
          </cell>
          <cell r="I318" t="str">
            <v>Energy Demand - CED (MJ)</v>
          </cell>
          <cell r="T318">
            <v>0</v>
          </cell>
        </row>
        <row r="319">
          <cell r="D319"/>
          <cell r="E319"/>
          <cell r="H319"/>
          <cell r="I319"/>
          <cell r="T319"/>
        </row>
        <row r="320">
          <cell r="D320" t="str">
            <v>IN</v>
          </cell>
          <cell r="E320" t="str">
            <v>Dung Cake</v>
          </cell>
          <cell r="H320" t="str">
            <v>FDP100 - Fossil depletion</v>
          </cell>
          <cell r="I320" t="str">
            <v>FDP100 - Fossil depletion (kg oil eq)</v>
          </cell>
          <cell r="T320">
            <v>0</v>
          </cell>
        </row>
        <row r="321">
          <cell r="D321" t="str">
            <v>IN</v>
          </cell>
          <cell r="E321" t="str">
            <v>Dung Cake</v>
          </cell>
          <cell r="H321" t="str">
            <v>FDP100 - Fossil depletion</v>
          </cell>
          <cell r="I321" t="str">
            <v>FDP100 - Fossil depletion (kg oil eq)</v>
          </cell>
          <cell r="T321">
            <v>0</v>
          </cell>
        </row>
        <row r="322">
          <cell r="D322"/>
          <cell r="E322"/>
          <cell r="H322"/>
          <cell r="I322"/>
          <cell r="T322"/>
        </row>
        <row r="323">
          <cell r="D323" t="str">
            <v>IN</v>
          </cell>
          <cell r="E323" t="str">
            <v>Dung Cake</v>
          </cell>
          <cell r="H323" t="str">
            <v>FEP100 - Freshwater eutrophication</v>
          </cell>
          <cell r="I323" t="str">
            <v>FEP100 - Freshwater eutrophication (kg P eq)</v>
          </cell>
          <cell r="T323">
            <v>0</v>
          </cell>
        </row>
        <row r="324">
          <cell r="D324" t="str">
            <v>IN</v>
          </cell>
          <cell r="E324" t="str">
            <v>Dung Cake</v>
          </cell>
          <cell r="H324" t="str">
            <v>FEP100 - Freshwater eutrophication</v>
          </cell>
          <cell r="I324" t="str">
            <v>FEP100 - Freshwater eutrophication (kg P eq)</v>
          </cell>
          <cell r="T324">
            <v>0</v>
          </cell>
        </row>
        <row r="325">
          <cell r="D325"/>
          <cell r="E325"/>
          <cell r="H325"/>
          <cell r="I325"/>
          <cell r="T325"/>
        </row>
        <row r="326">
          <cell r="D326" t="str">
            <v>IN</v>
          </cell>
          <cell r="E326" t="str">
            <v>Dung Cake</v>
          </cell>
          <cell r="H326" t="str">
            <v>GWP100 - Climate Change</v>
          </cell>
          <cell r="I326" t="str">
            <v>GWP100 - Climate Change (kg CO2 eq)</v>
          </cell>
          <cell r="T326">
            <v>0</v>
          </cell>
        </row>
        <row r="327">
          <cell r="D327" t="str">
            <v>IN</v>
          </cell>
          <cell r="E327" t="str">
            <v>Dung Cake</v>
          </cell>
          <cell r="H327" t="str">
            <v>GWP100 - Climate Change</v>
          </cell>
          <cell r="I327" t="str">
            <v>GWP100 - Climate Change (kg CO2 eq)</v>
          </cell>
          <cell r="T327">
            <v>0</v>
          </cell>
        </row>
        <row r="328">
          <cell r="D328"/>
          <cell r="E328"/>
          <cell r="H328"/>
          <cell r="I328"/>
          <cell r="T328"/>
        </row>
        <row r="329">
          <cell r="D329" t="str">
            <v>IN</v>
          </cell>
          <cell r="E329" t="str">
            <v>Dung Cake</v>
          </cell>
          <cell r="H329" t="str">
            <v>ODP100 - Ozone depletion</v>
          </cell>
          <cell r="I329" t="str">
            <v>ODP100 - Ozone depletion (kg CFC-11 eq)</v>
          </cell>
          <cell r="T329">
            <v>0</v>
          </cell>
        </row>
        <row r="330">
          <cell r="D330" t="str">
            <v>IN</v>
          </cell>
          <cell r="E330" t="str">
            <v>Dung Cake</v>
          </cell>
          <cell r="H330" t="str">
            <v>ODP100 - Ozone depletion</v>
          </cell>
          <cell r="I330" t="str">
            <v>ODP100 - Ozone depletion (kg CFC-11 eq)</v>
          </cell>
          <cell r="T330">
            <v>0</v>
          </cell>
        </row>
        <row r="331">
          <cell r="D331"/>
          <cell r="E331"/>
          <cell r="H331"/>
          <cell r="I331"/>
          <cell r="T331"/>
        </row>
        <row r="332">
          <cell r="D332" t="str">
            <v>IN</v>
          </cell>
          <cell r="E332" t="str">
            <v>Dung Cake</v>
          </cell>
          <cell r="H332" t="str">
            <v>PMFP100 - Particulate matter formation</v>
          </cell>
          <cell r="I332" t="str">
            <v>PMFP100 - Particulate matter formation (kg PM10 eq)</v>
          </cell>
          <cell r="T332">
            <v>0</v>
          </cell>
        </row>
        <row r="333">
          <cell r="D333" t="str">
            <v>IN</v>
          </cell>
          <cell r="E333" t="str">
            <v>Dung Cake</v>
          </cell>
          <cell r="H333" t="str">
            <v>PMFP100 - Particulate matter formation</v>
          </cell>
          <cell r="I333" t="str">
            <v>PMFP100 - Particulate matter formation (kg PM10 eq)</v>
          </cell>
          <cell r="T333">
            <v>0</v>
          </cell>
        </row>
        <row r="334">
          <cell r="D334"/>
          <cell r="E334"/>
          <cell r="H334"/>
          <cell r="I334"/>
          <cell r="T334"/>
        </row>
        <row r="335">
          <cell r="D335" t="str">
            <v>IN</v>
          </cell>
          <cell r="E335" t="str">
            <v>Dung Cake</v>
          </cell>
          <cell r="H335" t="str">
            <v>POFP100 - Photochemical oxidant formation</v>
          </cell>
          <cell r="I335" t="str">
            <v>POFP100 - Photochemical oxidant formation (kg NMVOC)</v>
          </cell>
          <cell r="T335">
            <v>0</v>
          </cell>
        </row>
        <row r="336">
          <cell r="D336" t="str">
            <v>IN</v>
          </cell>
          <cell r="E336" t="str">
            <v>Dung Cake</v>
          </cell>
          <cell r="H336" t="str">
            <v>POFP100 - Photochemical oxidant formation</v>
          </cell>
          <cell r="I336" t="str">
            <v>POFP100 - Photochemical oxidant formation (kg NMVOC)</v>
          </cell>
          <cell r="T336">
            <v>0</v>
          </cell>
        </row>
        <row r="337">
          <cell r="D337"/>
          <cell r="E337"/>
          <cell r="H337"/>
          <cell r="I337"/>
          <cell r="T337"/>
        </row>
        <row r="338">
          <cell r="D338" t="str">
            <v>IN</v>
          </cell>
          <cell r="E338" t="str">
            <v>Dung Cake</v>
          </cell>
          <cell r="H338" t="str">
            <v>TAP100 - Terrestrial acidification</v>
          </cell>
          <cell r="I338" t="str">
            <v>TAP100 - Terrestrial acidification (kg SO2 eq)</v>
          </cell>
          <cell r="T338">
            <v>0</v>
          </cell>
        </row>
        <row r="339">
          <cell r="D339" t="str">
            <v>IN</v>
          </cell>
          <cell r="E339" t="str">
            <v>Dung Cake</v>
          </cell>
          <cell r="H339" t="str">
            <v>TAP100 - Terrestrial acidification</v>
          </cell>
          <cell r="I339" t="str">
            <v>TAP100 - Terrestrial acidification (kg SO2 eq)</v>
          </cell>
          <cell r="T339">
            <v>0</v>
          </cell>
        </row>
        <row r="340">
          <cell r="D340"/>
          <cell r="E340"/>
          <cell r="H340"/>
          <cell r="I340"/>
          <cell r="T340"/>
        </row>
        <row r="341">
          <cell r="D341" t="str">
            <v>IN</v>
          </cell>
          <cell r="E341" t="str">
            <v>Dung Cake</v>
          </cell>
          <cell r="H341" t="str">
            <v>WDP100 - Water depletion</v>
          </cell>
          <cell r="I341" t="str">
            <v>WDP100 - Water depletion (m3)</v>
          </cell>
          <cell r="T341">
            <v>0</v>
          </cell>
        </row>
        <row r="342">
          <cell r="D342" t="str">
            <v>IN</v>
          </cell>
          <cell r="E342" t="str">
            <v>Dung Cake</v>
          </cell>
          <cell r="H342" t="str">
            <v>WDP100 - Water depletion</v>
          </cell>
          <cell r="I342" t="str">
            <v>WDP100 - Water depletion (m3)</v>
          </cell>
          <cell r="T342">
            <v>0</v>
          </cell>
        </row>
        <row r="343">
          <cell r="D343"/>
          <cell r="E343"/>
          <cell r="H343"/>
          <cell r="I343"/>
          <cell r="T343"/>
        </row>
        <row r="344">
          <cell r="D344"/>
          <cell r="E344"/>
          <cell r="H344"/>
          <cell r="I344"/>
          <cell r="T344"/>
        </row>
        <row r="345">
          <cell r="D345" t="str">
            <v>IN</v>
          </cell>
          <cell r="E345" t="str">
            <v>Electricity</v>
          </cell>
          <cell r="H345" t="str">
            <v>Black Carbon and Short-Lived Climate Pollutants</v>
          </cell>
          <cell r="I345" t="str">
            <v>Black Carbon and Short-Lived Climate Pollutants (kg BC eq)</v>
          </cell>
          <cell r="T345">
            <v>0</v>
          </cell>
        </row>
        <row r="346">
          <cell r="D346" t="str">
            <v>IN</v>
          </cell>
          <cell r="E346" t="str">
            <v>Electricity</v>
          </cell>
          <cell r="H346" t="str">
            <v>Black Carbon and Short-Lived Climate Pollutants</v>
          </cell>
          <cell r="I346" t="str">
            <v>Black Carbon and Short-Lived Climate Pollutants (kg BC eq)</v>
          </cell>
          <cell r="T346">
            <v>0</v>
          </cell>
        </row>
        <row r="347">
          <cell r="D347"/>
          <cell r="E347"/>
          <cell r="H347"/>
          <cell r="I347"/>
          <cell r="T347"/>
        </row>
        <row r="348">
          <cell r="D348" t="str">
            <v>IN</v>
          </cell>
          <cell r="E348" t="str">
            <v>Electricity</v>
          </cell>
          <cell r="H348" t="str">
            <v>Energy Demand - CED</v>
          </cell>
          <cell r="I348" t="str">
            <v>Energy Demand - CED (MJ)</v>
          </cell>
          <cell r="T348">
            <v>0</v>
          </cell>
        </row>
        <row r="349">
          <cell r="D349" t="str">
            <v>IN</v>
          </cell>
          <cell r="E349" t="str">
            <v>Electricity</v>
          </cell>
          <cell r="H349" t="str">
            <v>Energy Demand - CED</v>
          </cell>
          <cell r="I349" t="str">
            <v>Energy Demand - CED (MJ)</v>
          </cell>
          <cell r="T349">
            <v>0</v>
          </cell>
        </row>
        <row r="350">
          <cell r="D350"/>
          <cell r="E350"/>
          <cell r="H350"/>
          <cell r="I350"/>
          <cell r="T350"/>
        </row>
        <row r="351">
          <cell r="D351" t="str">
            <v>IN</v>
          </cell>
          <cell r="E351" t="str">
            <v>Electricity</v>
          </cell>
          <cell r="H351" t="str">
            <v>FDP100 - Fossil depletion</v>
          </cell>
          <cell r="I351" t="str">
            <v>FDP100 - Fossil depletion (kg oil eq)</v>
          </cell>
          <cell r="T351">
            <v>0</v>
          </cell>
        </row>
        <row r="352">
          <cell r="D352" t="str">
            <v>IN</v>
          </cell>
          <cell r="E352" t="str">
            <v>Electricity</v>
          </cell>
          <cell r="H352" t="str">
            <v>FDP100 - Fossil depletion</v>
          </cell>
          <cell r="I352" t="str">
            <v>FDP100 - Fossil depletion (kg oil eq)</v>
          </cell>
          <cell r="T352">
            <v>0</v>
          </cell>
        </row>
        <row r="353">
          <cell r="D353"/>
          <cell r="E353"/>
          <cell r="H353"/>
          <cell r="I353"/>
          <cell r="T353"/>
        </row>
        <row r="354">
          <cell r="D354" t="str">
            <v>IN</v>
          </cell>
          <cell r="E354" t="str">
            <v>Electricity</v>
          </cell>
          <cell r="H354" t="str">
            <v>FEP100 - Freshwater eutrophication</v>
          </cell>
          <cell r="I354" t="str">
            <v>FEP100 - Freshwater eutrophication (kg P eq)</v>
          </cell>
          <cell r="T354">
            <v>0</v>
          </cell>
        </row>
        <row r="355">
          <cell r="D355" t="str">
            <v>IN</v>
          </cell>
          <cell r="E355" t="str">
            <v>Electricity</v>
          </cell>
          <cell r="H355" t="str">
            <v>FEP100 - Freshwater eutrophication</v>
          </cell>
          <cell r="I355" t="str">
            <v>FEP100 - Freshwater eutrophication (kg P eq)</v>
          </cell>
          <cell r="T355">
            <v>0</v>
          </cell>
        </row>
        <row r="356">
          <cell r="D356"/>
          <cell r="E356"/>
          <cell r="H356"/>
          <cell r="I356"/>
          <cell r="T356"/>
        </row>
        <row r="357">
          <cell r="D357" t="str">
            <v>IN</v>
          </cell>
          <cell r="E357" t="str">
            <v>Electricity</v>
          </cell>
          <cell r="H357" t="str">
            <v>GWP100 - Climate Change</v>
          </cell>
          <cell r="I357" t="str">
            <v>GWP100 - Climate Change (kg CO2 eq)</v>
          </cell>
          <cell r="T357">
            <v>0</v>
          </cell>
        </row>
        <row r="358">
          <cell r="D358" t="str">
            <v>IN</v>
          </cell>
          <cell r="E358" t="str">
            <v>Electricity</v>
          </cell>
          <cell r="H358" t="str">
            <v>GWP100 - Climate Change</v>
          </cell>
          <cell r="I358" t="str">
            <v>GWP100 - Climate Change (kg CO2 eq)</v>
          </cell>
          <cell r="T358">
            <v>0</v>
          </cell>
        </row>
        <row r="359">
          <cell r="D359"/>
          <cell r="E359"/>
          <cell r="H359"/>
          <cell r="I359"/>
          <cell r="T359"/>
        </row>
        <row r="360">
          <cell r="D360" t="str">
            <v>IN</v>
          </cell>
          <cell r="E360" t="str">
            <v>Electricity</v>
          </cell>
          <cell r="H360" t="str">
            <v>ODP100 - Ozone depletion</v>
          </cell>
          <cell r="I360" t="str">
            <v>ODP100 - Ozone depletion (kg CFC-11 eq)</v>
          </cell>
          <cell r="T360">
            <v>0</v>
          </cell>
        </row>
        <row r="361">
          <cell r="D361" t="str">
            <v>IN</v>
          </cell>
          <cell r="E361" t="str">
            <v>Electricity</v>
          </cell>
          <cell r="H361" t="str">
            <v>ODP100 - Ozone depletion</v>
          </cell>
          <cell r="I361" t="str">
            <v>ODP100 - Ozone depletion (kg CFC-11 eq)</v>
          </cell>
          <cell r="T361">
            <v>0</v>
          </cell>
        </row>
        <row r="362">
          <cell r="D362"/>
          <cell r="E362"/>
          <cell r="H362"/>
          <cell r="I362"/>
          <cell r="T362"/>
        </row>
        <row r="363">
          <cell r="D363" t="str">
            <v>IN</v>
          </cell>
          <cell r="E363" t="str">
            <v>Electricity</v>
          </cell>
          <cell r="H363" t="str">
            <v>PMFP100 - Particulate matter formation</v>
          </cell>
          <cell r="I363" t="str">
            <v>PMFP100 - Particulate matter formation (kg PM10 eq)</v>
          </cell>
          <cell r="T363">
            <v>0</v>
          </cell>
        </row>
        <row r="364">
          <cell r="D364" t="str">
            <v>IN</v>
          </cell>
          <cell r="E364" t="str">
            <v>Electricity</v>
          </cell>
          <cell r="H364" t="str">
            <v>PMFP100 - Particulate matter formation</v>
          </cell>
          <cell r="I364" t="str">
            <v>PMFP100 - Particulate matter formation (kg PM10 eq)</v>
          </cell>
          <cell r="T364">
            <v>0</v>
          </cell>
        </row>
        <row r="365">
          <cell r="D365"/>
          <cell r="E365"/>
          <cell r="H365"/>
          <cell r="I365"/>
          <cell r="T365"/>
        </row>
        <row r="366">
          <cell r="D366" t="str">
            <v>IN</v>
          </cell>
          <cell r="E366" t="str">
            <v>Electricity</v>
          </cell>
          <cell r="H366" t="str">
            <v>POFP100 - Photochemical oxidant formation</v>
          </cell>
          <cell r="I366" t="str">
            <v>POFP100 - Photochemical oxidant formation (kg NMVOC)</v>
          </cell>
          <cell r="T366">
            <v>0</v>
          </cell>
        </row>
        <row r="367">
          <cell r="D367" t="str">
            <v>IN</v>
          </cell>
          <cell r="E367" t="str">
            <v>Electricity</v>
          </cell>
          <cell r="H367" t="str">
            <v>POFP100 - Photochemical oxidant formation</v>
          </cell>
          <cell r="I367" t="str">
            <v>POFP100 - Photochemical oxidant formation (kg NMVOC)</v>
          </cell>
          <cell r="T367">
            <v>0</v>
          </cell>
        </row>
        <row r="368">
          <cell r="D368"/>
          <cell r="E368"/>
          <cell r="H368"/>
          <cell r="I368"/>
          <cell r="T368"/>
        </row>
        <row r="369">
          <cell r="D369" t="str">
            <v>IN</v>
          </cell>
          <cell r="E369" t="str">
            <v>Electricity</v>
          </cell>
          <cell r="H369" t="str">
            <v>TAP100 - Terrestrial acidification</v>
          </cell>
          <cell r="I369" t="str">
            <v>TAP100 - Terrestrial acidification (kg SO2 eq)</v>
          </cell>
          <cell r="T369">
            <v>0</v>
          </cell>
        </row>
        <row r="370">
          <cell r="D370" t="str">
            <v>IN</v>
          </cell>
          <cell r="E370" t="str">
            <v>Electricity</v>
          </cell>
          <cell r="H370" t="str">
            <v>TAP100 - Terrestrial acidification</v>
          </cell>
          <cell r="I370" t="str">
            <v>TAP100 - Terrestrial acidification (kg SO2 eq)</v>
          </cell>
          <cell r="T370">
            <v>0</v>
          </cell>
        </row>
        <row r="371">
          <cell r="D371"/>
          <cell r="E371"/>
          <cell r="H371"/>
          <cell r="I371"/>
          <cell r="T371"/>
        </row>
        <row r="372">
          <cell r="D372" t="str">
            <v>IN</v>
          </cell>
          <cell r="E372" t="str">
            <v>Electricity</v>
          </cell>
          <cell r="H372" t="str">
            <v>WDP100 - Water depletion</v>
          </cell>
          <cell r="I372" t="str">
            <v>WDP100 - Water depletion (m3)</v>
          </cell>
          <cell r="T372">
            <v>0</v>
          </cell>
        </row>
        <row r="373">
          <cell r="D373" t="str">
            <v>IN</v>
          </cell>
          <cell r="E373" t="str">
            <v>Electricity</v>
          </cell>
          <cell r="H373" t="str">
            <v>WDP100 - Water depletion</v>
          </cell>
          <cell r="I373" t="str">
            <v>WDP100 - Water depletion (m3)</v>
          </cell>
          <cell r="T373">
            <v>0</v>
          </cell>
        </row>
        <row r="374">
          <cell r="D374"/>
          <cell r="E374"/>
          <cell r="H374"/>
          <cell r="I374"/>
          <cell r="T374"/>
        </row>
        <row r="375">
          <cell r="D375"/>
          <cell r="E375"/>
          <cell r="H375"/>
          <cell r="I375"/>
          <cell r="T375"/>
        </row>
        <row r="376">
          <cell r="D376" t="str">
            <v>IN</v>
          </cell>
          <cell r="E376" t="str">
            <v>Natural Gas</v>
          </cell>
          <cell r="H376" t="str">
            <v>Black Carbon and Short-Lived Climate Pollutants</v>
          </cell>
          <cell r="I376" t="str">
            <v>Black Carbon and Short-Lived Climate Pollutants (kg BC eq)</v>
          </cell>
          <cell r="T376">
            <v>0</v>
          </cell>
        </row>
        <row r="377">
          <cell r="D377" t="str">
            <v>IN</v>
          </cell>
          <cell r="E377" t="str">
            <v>Natural Gas</v>
          </cell>
          <cell r="H377" t="str">
            <v>Black Carbon and Short-Lived Climate Pollutants</v>
          </cell>
          <cell r="I377" t="str">
            <v>Black Carbon and Short-Lived Climate Pollutants (kg BC eq)</v>
          </cell>
          <cell r="T377">
            <v>0</v>
          </cell>
        </row>
        <row r="378">
          <cell r="D378" t="str">
            <v>IN</v>
          </cell>
          <cell r="E378" t="str">
            <v>Natural Gas</v>
          </cell>
          <cell r="H378" t="str">
            <v>Black Carbon and Short-Lived Climate Pollutants</v>
          </cell>
          <cell r="I378" t="str">
            <v>Black Carbon and Short-Lived Climate Pollutants (kg BC eq)</v>
          </cell>
          <cell r="T378">
            <v>0</v>
          </cell>
        </row>
        <row r="379">
          <cell r="D379" t="str">
            <v>IN</v>
          </cell>
          <cell r="E379" t="str">
            <v>Natural Gas</v>
          </cell>
          <cell r="H379" t="str">
            <v>Black Carbon and Short-Lived Climate Pollutants</v>
          </cell>
          <cell r="I379" t="str">
            <v>Black Carbon and Short-Lived Climate Pollutants (kg BC eq)</v>
          </cell>
          <cell r="T379">
            <v>0</v>
          </cell>
        </row>
        <row r="380">
          <cell r="D380" t="str">
            <v>IN</v>
          </cell>
          <cell r="E380" t="str">
            <v>Natural Gas</v>
          </cell>
          <cell r="H380" t="str">
            <v>Black Carbon and Short-Lived Climate Pollutants</v>
          </cell>
          <cell r="I380" t="str">
            <v>Black Carbon and Short-Lived Climate Pollutants (kg BC eq)</v>
          </cell>
          <cell r="T380">
            <v>0</v>
          </cell>
        </row>
        <row r="381">
          <cell r="D381" t="str">
            <v>IN</v>
          </cell>
          <cell r="E381" t="str">
            <v>Natural Gas</v>
          </cell>
          <cell r="H381" t="str">
            <v>Black Carbon and Short-Lived Climate Pollutants</v>
          </cell>
          <cell r="I381" t="str">
            <v>Black Carbon and Short-Lived Climate Pollutants (kg BC eq)</v>
          </cell>
          <cell r="T381">
            <v>0</v>
          </cell>
        </row>
        <row r="382">
          <cell r="D382" t="str">
            <v>IN</v>
          </cell>
          <cell r="E382" t="str">
            <v>Natural Gas</v>
          </cell>
          <cell r="H382" t="str">
            <v>Black Carbon and Short-Lived Climate Pollutants</v>
          </cell>
          <cell r="I382" t="str">
            <v>Black Carbon and Short-Lived Climate Pollutants (kg BC eq)</v>
          </cell>
          <cell r="T382">
            <v>0</v>
          </cell>
        </row>
        <row r="383">
          <cell r="D383" t="str">
            <v>IN</v>
          </cell>
          <cell r="E383" t="str">
            <v>Natural Gas</v>
          </cell>
          <cell r="H383" t="str">
            <v>Black Carbon and Short-Lived Climate Pollutants</v>
          </cell>
          <cell r="I383" t="str">
            <v>Black Carbon and Short-Lived Climate Pollutants (kg BC eq)</v>
          </cell>
          <cell r="T383">
            <v>0</v>
          </cell>
        </row>
        <row r="384">
          <cell r="D384" t="str">
            <v>IN</v>
          </cell>
          <cell r="E384" t="str">
            <v>Natural Gas</v>
          </cell>
          <cell r="H384" t="str">
            <v>Black Carbon and Short-Lived Climate Pollutants</v>
          </cell>
          <cell r="I384" t="str">
            <v>Black Carbon and Short-Lived Climate Pollutants (kg BC eq)</v>
          </cell>
          <cell r="T384">
            <v>0</v>
          </cell>
        </row>
        <row r="385">
          <cell r="D385"/>
          <cell r="E385"/>
          <cell r="H385"/>
          <cell r="I385"/>
          <cell r="T385"/>
        </row>
        <row r="386">
          <cell r="D386" t="str">
            <v>IN</v>
          </cell>
          <cell r="E386" t="str">
            <v>Natural Gas</v>
          </cell>
          <cell r="H386" t="str">
            <v>Energy Demand - CED</v>
          </cell>
          <cell r="I386" t="str">
            <v>Energy Demand - CED (MJ)</v>
          </cell>
          <cell r="T386">
            <v>0</v>
          </cell>
        </row>
        <row r="387">
          <cell r="D387" t="str">
            <v>IN</v>
          </cell>
          <cell r="E387" t="str">
            <v>Natural Gas</v>
          </cell>
          <cell r="H387" t="str">
            <v>Energy Demand - CED</v>
          </cell>
          <cell r="I387" t="str">
            <v>Energy Demand - CED (MJ)</v>
          </cell>
          <cell r="T387">
            <v>0</v>
          </cell>
        </row>
        <row r="388">
          <cell r="D388" t="str">
            <v>IN</v>
          </cell>
          <cell r="E388" t="str">
            <v>Natural Gas</v>
          </cell>
          <cell r="H388" t="str">
            <v>Energy Demand - CED</v>
          </cell>
          <cell r="I388" t="str">
            <v>Energy Demand - CED (MJ)</v>
          </cell>
          <cell r="T388">
            <v>0</v>
          </cell>
        </row>
        <row r="389">
          <cell r="D389" t="str">
            <v>IN</v>
          </cell>
          <cell r="E389" t="str">
            <v>Natural Gas</v>
          </cell>
          <cell r="H389" t="str">
            <v>Energy Demand - CED</v>
          </cell>
          <cell r="I389" t="str">
            <v>Energy Demand - CED (MJ)</v>
          </cell>
          <cell r="T389">
            <v>0</v>
          </cell>
        </row>
        <row r="390">
          <cell r="D390" t="str">
            <v>IN</v>
          </cell>
          <cell r="E390" t="str">
            <v>Natural Gas</v>
          </cell>
          <cell r="H390" t="str">
            <v>Energy Demand - CED</v>
          </cell>
          <cell r="I390" t="str">
            <v>Energy Demand - CED (MJ)</v>
          </cell>
          <cell r="T390">
            <v>0</v>
          </cell>
        </row>
        <row r="391">
          <cell r="D391" t="str">
            <v>IN</v>
          </cell>
          <cell r="E391" t="str">
            <v>Natural Gas</v>
          </cell>
          <cell r="H391" t="str">
            <v>Energy Demand - CED</v>
          </cell>
          <cell r="I391" t="str">
            <v>Energy Demand - CED (MJ)</v>
          </cell>
          <cell r="T391">
            <v>0</v>
          </cell>
        </row>
        <row r="392">
          <cell r="D392" t="str">
            <v>IN</v>
          </cell>
          <cell r="E392" t="str">
            <v>Natural Gas</v>
          </cell>
          <cell r="H392" t="str">
            <v>Energy Demand - CED</v>
          </cell>
          <cell r="I392" t="str">
            <v>Energy Demand - CED (MJ)</v>
          </cell>
          <cell r="T392">
            <v>0</v>
          </cell>
        </row>
        <row r="393">
          <cell r="D393" t="str">
            <v>IN</v>
          </cell>
          <cell r="E393" t="str">
            <v>Natural Gas</v>
          </cell>
          <cell r="H393" t="str">
            <v>Energy Demand - CED</v>
          </cell>
          <cell r="I393" t="str">
            <v>Energy Demand - CED (MJ)</v>
          </cell>
          <cell r="T393">
            <v>0</v>
          </cell>
        </row>
        <row r="394">
          <cell r="D394" t="str">
            <v>IN</v>
          </cell>
          <cell r="E394" t="str">
            <v>Natural Gas</v>
          </cell>
          <cell r="H394" t="str">
            <v>Energy Demand - CED</v>
          </cell>
          <cell r="I394" t="str">
            <v>Energy Demand - CED (MJ)</v>
          </cell>
          <cell r="T394">
            <v>0</v>
          </cell>
        </row>
        <row r="395">
          <cell r="D395"/>
          <cell r="E395"/>
          <cell r="H395"/>
          <cell r="I395"/>
          <cell r="T395"/>
        </row>
        <row r="396">
          <cell r="D396" t="str">
            <v>IN</v>
          </cell>
          <cell r="E396" t="str">
            <v>Natural Gas</v>
          </cell>
          <cell r="H396" t="str">
            <v>FDP100 - Fossil depletion</v>
          </cell>
          <cell r="I396" t="str">
            <v>FDP100 - Fossil depletion (kg oil eq)</v>
          </cell>
          <cell r="T396">
            <v>0</v>
          </cell>
        </row>
        <row r="397">
          <cell r="D397" t="str">
            <v>IN</v>
          </cell>
          <cell r="E397" t="str">
            <v>Natural Gas</v>
          </cell>
          <cell r="H397" t="str">
            <v>FDP100 - Fossil depletion</v>
          </cell>
          <cell r="I397" t="str">
            <v>FDP100 - Fossil depletion (kg oil eq)</v>
          </cell>
          <cell r="T397">
            <v>0</v>
          </cell>
        </row>
        <row r="398">
          <cell r="D398" t="str">
            <v>IN</v>
          </cell>
          <cell r="E398" t="str">
            <v>Natural Gas</v>
          </cell>
          <cell r="H398" t="str">
            <v>FDP100 - Fossil depletion</v>
          </cell>
          <cell r="I398" t="str">
            <v>FDP100 - Fossil depletion (kg oil eq)</v>
          </cell>
          <cell r="T398">
            <v>0</v>
          </cell>
        </row>
        <row r="399">
          <cell r="D399" t="str">
            <v>IN</v>
          </cell>
          <cell r="E399" t="str">
            <v>Natural Gas</v>
          </cell>
          <cell r="H399" t="str">
            <v>FDP100 - Fossil depletion</v>
          </cell>
          <cell r="I399" t="str">
            <v>FDP100 - Fossil depletion (kg oil eq)</v>
          </cell>
          <cell r="T399">
            <v>0</v>
          </cell>
        </row>
        <row r="400">
          <cell r="D400" t="str">
            <v>IN</v>
          </cell>
          <cell r="E400" t="str">
            <v>Natural Gas</v>
          </cell>
          <cell r="H400" t="str">
            <v>FDP100 - Fossil depletion</v>
          </cell>
          <cell r="I400" t="str">
            <v>FDP100 - Fossil depletion (kg oil eq)</v>
          </cell>
          <cell r="T400">
            <v>0</v>
          </cell>
        </row>
        <row r="401">
          <cell r="D401" t="str">
            <v>IN</v>
          </cell>
          <cell r="E401" t="str">
            <v>Natural Gas</v>
          </cell>
          <cell r="H401" t="str">
            <v>FDP100 - Fossil depletion</v>
          </cell>
          <cell r="I401" t="str">
            <v>FDP100 - Fossil depletion (kg oil eq)</v>
          </cell>
          <cell r="T401">
            <v>0</v>
          </cell>
        </row>
        <row r="402">
          <cell r="D402" t="str">
            <v>IN</v>
          </cell>
          <cell r="E402" t="str">
            <v>Natural Gas</v>
          </cell>
          <cell r="H402" t="str">
            <v>FDP100 - Fossil depletion</v>
          </cell>
          <cell r="I402" t="str">
            <v>FDP100 - Fossil depletion (kg oil eq)</v>
          </cell>
          <cell r="T402">
            <v>0</v>
          </cell>
        </row>
        <row r="403">
          <cell r="D403" t="str">
            <v>IN</v>
          </cell>
          <cell r="E403" t="str">
            <v>Natural Gas</v>
          </cell>
          <cell r="H403" t="str">
            <v>FDP100 - Fossil depletion</v>
          </cell>
          <cell r="I403" t="str">
            <v>FDP100 - Fossil depletion (kg oil eq)</v>
          </cell>
          <cell r="T403">
            <v>0</v>
          </cell>
        </row>
        <row r="404">
          <cell r="D404" t="str">
            <v>IN</v>
          </cell>
          <cell r="E404" t="str">
            <v>Natural Gas</v>
          </cell>
          <cell r="H404" t="str">
            <v>FDP100 - Fossil depletion</v>
          </cell>
          <cell r="I404" t="str">
            <v>FDP100 - Fossil depletion (kg oil eq)</v>
          </cell>
          <cell r="T404">
            <v>0</v>
          </cell>
        </row>
        <row r="405">
          <cell r="D405"/>
          <cell r="E405"/>
          <cell r="H405"/>
          <cell r="I405"/>
          <cell r="T405"/>
        </row>
        <row r="406">
          <cell r="D406" t="str">
            <v>IN</v>
          </cell>
          <cell r="E406" t="str">
            <v>Natural Gas</v>
          </cell>
          <cell r="H406" t="str">
            <v>FEP100 - Freshwater eutrophication</v>
          </cell>
          <cell r="I406" t="str">
            <v>FEP100 - Freshwater eutrophication (kg P eq)</v>
          </cell>
          <cell r="T406">
            <v>0</v>
          </cell>
        </row>
        <row r="407">
          <cell r="D407" t="str">
            <v>IN</v>
          </cell>
          <cell r="E407" t="str">
            <v>Natural Gas</v>
          </cell>
          <cell r="H407" t="str">
            <v>FEP100 - Freshwater eutrophication</v>
          </cell>
          <cell r="I407" t="str">
            <v>FEP100 - Freshwater eutrophication (kg P eq)</v>
          </cell>
          <cell r="T407">
            <v>0</v>
          </cell>
        </row>
        <row r="408">
          <cell r="D408" t="str">
            <v>IN</v>
          </cell>
          <cell r="E408" t="str">
            <v>Natural Gas</v>
          </cell>
          <cell r="H408" t="str">
            <v>FEP100 - Freshwater eutrophication</v>
          </cell>
          <cell r="I408" t="str">
            <v>FEP100 - Freshwater eutrophication (kg P eq)</v>
          </cell>
          <cell r="T408">
            <v>0</v>
          </cell>
        </row>
        <row r="409">
          <cell r="D409" t="str">
            <v>IN</v>
          </cell>
          <cell r="E409" t="str">
            <v>Natural Gas</v>
          </cell>
          <cell r="H409" t="str">
            <v>FEP100 - Freshwater eutrophication</v>
          </cell>
          <cell r="I409" t="str">
            <v>FEP100 - Freshwater eutrophication (kg P eq)</v>
          </cell>
          <cell r="T409">
            <v>0</v>
          </cell>
        </row>
        <row r="410">
          <cell r="D410" t="str">
            <v>IN</v>
          </cell>
          <cell r="E410" t="str">
            <v>Natural Gas</v>
          </cell>
          <cell r="H410" t="str">
            <v>FEP100 - Freshwater eutrophication</v>
          </cell>
          <cell r="I410" t="str">
            <v>FEP100 - Freshwater eutrophication (kg P eq)</v>
          </cell>
          <cell r="T410">
            <v>0</v>
          </cell>
        </row>
        <row r="411">
          <cell r="D411" t="str">
            <v>IN</v>
          </cell>
          <cell r="E411" t="str">
            <v>Natural Gas</v>
          </cell>
          <cell r="H411" t="str">
            <v>FEP100 - Freshwater eutrophication</v>
          </cell>
          <cell r="I411" t="str">
            <v>FEP100 - Freshwater eutrophication (kg P eq)</v>
          </cell>
          <cell r="T411">
            <v>0</v>
          </cell>
        </row>
        <row r="412">
          <cell r="D412" t="str">
            <v>IN</v>
          </cell>
          <cell r="E412" t="str">
            <v>Natural Gas</v>
          </cell>
          <cell r="H412" t="str">
            <v>FEP100 - Freshwater eutrophication</v>
          </cell>
          <cell r="I412" t="str">
            <v>FEP100 - Freshwater eutrophication (kg P eq)</v>
          </cell>
          <cell r="T412">
            <v>0</v>
          </cell>
        </row>
        <row r="413">
          <cell r="D413" t="str">
            <v>IN</v>
          </cell>
          <cell r="E413" t="str">
            <v>Natural Gas</v>
          </cell>
          <cell r="H413" t="str">
            <v>FEP100 - Freshwater eutrophication</v>
          </cell>
          <cell r="I413" t="str">
            <v>FEP100 - Freshwater eutrophication (kg P eq)</v>
          </cell>
          <cell r="T413">
            <v>0</v>
          </cell>
        </row>
        <row r="414">
          <cell r="D414" t="str">
            <v>IN</v>
          </cell>
          <cell r="E414" t="str">
            <v>Natural Gas</v>
          </cell>
          <cell r="H414" t="str">
            <v>FEP100 - Freshwater eutrophication</v>
          </cell>
          <cell r="I414" t="str">
            <v>FEP100 - Freshwater eutrophication (kg P eq)</v>
          </cell>
          <cell r="T414">
            <v>0</v>
          </cell>
        </row>
        <row r="415">
          <cell r="D415"/>
          <cell r="E415"/>
          <cell r="H415"/>
          <cell r="I415"/>
          <cell r="T415"/>
        </row>
        <row r="416">
          <cell r="D416" t="str">
            <v>IN</v>
          </cell>
          <cell r="E416" t="str">
            <v>Natural Gas</v>
          </cell>
          <cell r="H416" t="str">
            <v>GWP100 - Climate Change</v>
          </cell>
          <cell r="I416" t="str">
            <v>GWP100 - Climate Change (kg CO2 eq)</v>
          </cell>
          <cell r="T416">
            <v>0</v>
          </cell>
        </row>
        <row r="417">
          <cell r="D417" t="str">
            <v>IN</v>
          </cell>
          <cell r="E417" t="str">
            <v>Natural Gas</v>
          </cell>
          <cell r="H417" t="str">
            <v>GWP100 - Climate Change</v>
          </cell>
          <cell r="I417" t="str">
            <v>GWP100 - Climate Change (kg CO2 eq)</v>
          </cell>
          <cell r="T417">
            <v>0</v>
          </cell>
        </row>
        <row r="418">
          <cell r="D418" t="str">
            <v>IN</v>
          </cell>
          <cell r="E418" t="str">
            <v>Natural Gas</v>
          </cell>
          <cell r="H418" t="str">
            <v>GWP100 - Climate Change</v>
          </cell>
          <cell r="I418" t="str">
            <v>GWP100 - Climate Change (kg CO2 eq)</v>
          </cell>
          <cell r="T418">
            <v>0</v>
          </cell>
        </row>
        <row r="419">
          <cell r="D419" t="str">
            <v>IN</v>
          </cell>
          <cell r="E419" t="str">
            <v>Natural Gas</v>
          </cell>
          <cell r="H419" t="str">
            <v>GWP100 - Climate Change</v>
          </cell>
          <cell r="I419" t="str">
            <v>GWP100 - Climate Change (kg CO2 eq)</v>
          </cell>
          <cell r="T419">
            <v>0</v>
          </cell>
        </row>
        <row r="420">
          <cell r="D420" t="str">
            <v>IN</v>
          </cell>
          <cell r="E420" t="str">
            <v>Natural Gas</v>
          </cell>
          <cell r="H420" t="str">
            <v>GWP100 - Climate Change</v>
          </cell>
          <cell r="I420" t="str">
            <v>GWP100 - Climate Change (kg CO2 eq)</v>
          </cell>
          <cell r="T420">
            <v>0</v>
          </cell>
        </row>
        <row r="421">
          <cell r="D421" t="str">
            <v>IN</v>
          </cell>
          <cell r="E421" t="str">
            <v>Natural Gas</v>
          </cell>
          <cell r="H421" t="str">
            <v>GWP100 - Climate Change</v>
          </cell>
          <cell r="I421" t="str">
            <v>GWP100 - Climate Change (kg CO2 eq)</v>
          </cell>
          <cell r="T421">
            <v>0</v>
          </cell>
        </row>
        <row r="422">
          <cell r="D422" t="str">
            <v>IN</v>
          </cell>
          <cell r="E422" t="str">
            <v>Natural Gas</v>
          </cell>
          <cell r="H422" t="str">
            <v>GWP100 - Climate Change</v>
          </cell>
          <cell r="I422" t="str">
            <v>GWP100 - Climate Change (kg CO2 eq)</v>
          </cell>
          <cell r="T422">
            <v>0</v>
          </cell>
        </row>
        <row r="423">
          <cell r="D423" t="str">
            <v>IN</v>
          </cell>
          <cell r="E423" t="str">
            <v>Natural Gas</v>
          </cell>
          <cell r="H423" t="str">
            <v>GWP100 - Climate Change</v>
          </cell>
          <cell r="I423" t="str">
            <v>GWP100 - Climate Change (kg CO2 eq)</v>
          </cell>
          <cell r="T423">
            <v>0</v>
          </cell>
        </row>
        <row r="424">
          <cell r="D424" t="str">
            <v>IN</v>
          </cell>
          <cell r="E424" t="str">
            <v>Natural Gas</v>
          </cell>
          <cell r="H424" t="str">
            <v>GWP100 - Climate Change</v>
          </cell>
          <cell r="I424" t="str">
            <v>GWP100 - Climate Change (kg CO2 eq)</v>
          </cell>
          <cell r="T424">
            <v>0</v>
          </cell>
        </row>
        <row r="425">
          <cell r="D425"/>
          <cell r="E425"/>
          <cell r="H425"/>
          <cell r="I425"/>
          <cell r="T425"/>
        </row>
        <row r="426">
          <cell r="D426" t="str">
            <v>IN</v>
          </cell>
          <cell r="E426" t="str">
            <v>Natural Gas</v>
          </cell>
          <cell r="H426" t="str">
            <v>ODP100 - Ozone depletion</v>
          </cell>
          <cell r="I426" t="str">
            <v>ODP100 - Ozone depletion (kg CFC-11 eq)</v>
          </cell>
          <cell r="T426">
            <v>0</v>
          </cell>
        </row>
        <row r="427">
          <cell r="D427" t="str">
            <v>IN</v>
          </cell>
          <cell r="E427" t="str">
            <v>Natural Gas</v>
          </cell>
          <cell r="H427" t="str">
            <v>ODP100 - Ozone depletion</v>
          </cell>
          <cell r="I427" t="str">
            <v>ODP100 - Ozone depletion (kg CFC-11 eq)</v>
          </cell>
          <cell r="T427">
            <v>0</v>
          </cell>
        </row>
        <row r="428">
          <cell r="D428" t="str">
            <v>IN</v>
          </cell>
          <cell r="E428" t="str">
            <v>Natural Gas</v>
          </cell>
          <cell r="H428" t="str">
            <v>ODP100 - Ozone depletion</v>
          </cell>
          <cell r="I428" t="str">
            <v>ODP100 - Ozone depletion (kg CFC-11 eq)</v>
          </cell>
          <cell r="T428">
            <v>0</v>
          </cell>
        </row>
        <row r="429">
          <cell r="D429" t="str">
            <v>IN</v>
          </cell>
          <cell r="E429" t="str">
            <v>Natural Gas</v>
          </cell>
          <cell r="H429" t="str">
            <v>ODP100 - Ozone depletion</v>
          </cell>
          <cell r="I429" t="str">
            <v>ODP100 - Ozone depletion (kg CFC-11 eq)</v>
          </cell>
          <cell r="T429">
            <v>0</v>
          </cell>
        </row>
        <row r="430">
          <cell r="D430" t="str">
            <v>IN</v>
          </cell>
          <cell r="E430" t="str">
            <v>Natural Gas</v>
          </cell>
          <cell r="H430" t="str">
            <v>ODP100 - Ozone depletion</v>
          </cell>
          <cell r="I430" t="str">
            <v>ODP100 - Ozone depletion (kg CFC-11 eq)</v>
          </cell>
          <cell r="T430">
            <v>0</v>
          </cell>
        </row>
        <row r="431">
          <cell r="D431" t="str">
            <v>IN</v>
          </cell>
          <cell r="E431" t="str">
            <v>Natural Gas</v>
          </cell>
          <cell r="H431" t="str">
            <v>ODP100 - Ozone depletion</v>
          </cell>
          <cell r="I431" t="str">
            <v>ODP100 - Ozone depletion (kg CFC-11 eq)</v>
          </cell>
          <cell r="T431">
            <v>0</v>
          </cell>
        </row>
        <row r="432">
          <cell r="D432" t="str">
            <v>IN</v>
          </cell>
          <cell r="E432" t="str">
            <v>Natural Gas</v>
          </cell>
          <cell r="H432" t="str">
            <v>ODP100 - Ozone depletion</v>
          </cell>
          <cell r="I432" t="str">
            <v>ODP100 - Ozone depletion (kg CFC-11 eq)</v>
          </cell>
          <cell r="T432">
            <v>0</v>
          </cell>
        </row>
        <row r="433">
          <cell r="D433" t="str">
            <v>IN</v>
          </cell>
          <cell r="E433" t="str">
            <v>Natural Gas</v>
          </cell>
          <cell r="H433" t="str">
            <v>ODP100 - Ozone depletion</v>
          </cell>
          <cell r="I433" t="str">
            <v>ODP100 - Ozone depletion (kg CFC-11 eq)</v>
          </cell>
          <cell r="T433">
            <v>0</v>
          </cell>
        </row>
        <row r="434">
          <cell r="D434" t="str">
            <v>IN</v>
          </cell>
          <cell r="E434" t="str">
            <v>Natural Gas</v>
          </cell>
          <cell r="H434" t="str">
            <v>ODP100 - Ozone depletion</v>
          </cell>
          <cell r="I434" t="str">
            <v>ODP100 - Ozone depletion (kg CFC-11 eq)</v>
          </cell>
          <cell r="T434">
            <v>0</v>
          </cell>
        </row>
        <row r="435">
          <cell r="D435"/>
          <cell r="E435"/>
          <cell r="H435"/>
          <cell r="I435"/>
          <cell r="T435"/>
        </row>
        <row r="436">
          <cell r="D436" t="str">
            <v>IN</v>
          </cell>
          <cell r="E436" t="str">
            <v>Natural Gas</v>
          </cell>
          <cell r="H436" t="str">
            <v>PMFP100 - Particulate matter formation</v>
          </cell>
          <cell r="I436" t="str">
            <v>PMFP100 - Particulate matter formation (kg PM10 eq)</v>
          </cell>
          <cell r="T436">
            <v>0</v>
          </cell>
        </row>
        <row r="437">
          <cell r="D437" t="str">
            <v>IN</v>
          </cell>
          <cell r="E437" t="str">
            <v>Natural Gas</v>
          </cell>
          <cell r="H437" t="str">
            <v>PMFP100 - Particulate matter formation</v>
          </cell>
          <cell r="I437" t="str">
            <v>PMFP100 - Particulate matter formation (kg PM10 eq)</v>
          </cell>
          <cell r="T437">
            <v>0</v>
          </cell>
        </row>
        <row r="438">
          <cell r="D438" t="str">
            <v>IN</v>
          </cell>
          <cell r="E438" t="str">
            <v>Natural Gas</v>
          </cell>
          <cell r="H438" t="str">
            <v>PMFP100 - Particulate matter formation</v>
          </cell>
          <cell r="I438" t="str">
            <v>PMFP100 - Particulate matter formation (kg PM10 eq)</v>
          </cell>
          <cell r="T438">
            <v>0</v>
          </cell>
        </row>
        <row r="439">
          <cell r="D439" t="str">
            <v>IN</v>
          </cell>
          <cell r="E439" t="str">
            <v>Natural Gas</v>
          </cell>
          <cell r="H439" t="str">
            <v>PMFP100 - Particulate matter formation</v>
          </cell>
          <cell r="I439" t="str">
            <v>PMFP100 - Particulate matter formation (kg PM10 eq)</v>
          </cell>
          <cell r="T439">
            <v>0</v>
          </cell>
        </row>
        <row r="440">
          <cell r="D440" t="str">
            <v>IN</v>
          </cell>
          <cell r="E440" t="str">
            <v>Natural Gas</v>
          </cell>
          <cell r="H440" t="str">
            <v>PMFP100 - Particulate matter formation</v>
          </cell>
          <cell r="I440" t="str">
            <v>PMFP100 - Particulate matter formation (kg PM10 eq)</v>
          </cell>
          <cell r="T440">
            <v>0</v>
          </cell>
        </row>
        <row r="441">
          <cell r="D441" t="str">
            <v>IN</v>
          </cell>
          <cell r="E441" t="str">
            <v>Natural Gas</v>
          </cell>
          <cell r="H441" t="str">
            <v>PMFP100 - Particulate matter formation</v>
          </cell>
          <cell r="I441" t="str">
            <v>PMFP100 - Particulate matter formation (kg PM10 eq)</v>
          </cell>
          <cell r="T441">
            <v>0</v>
          </cell>
        </row>
        <row r="442">
          <cell r="D442" t="str">
            <v>IN</v>
          </cell>
          <cell r="E442" t="str">
            <v>Natural Gas</v>
          </cell>
          <cell r="H442" t="str">
            <v>PMFP100 - Particulate matter formation</v>
          </cell>
          <cell r="I442" t="str">
            <v>PMFP100 - Particulate matter formation (kg PM10 eq)</v>
          </cell>
          <cell r="T442">
            <v>0</v>
          </cell>
        </row>
        <row r="443">
          <cell r="D443" t="str">
            <v>IN</v>
          </cell>
          <cell r="E443" t="str">
            <v>Natural Gas</v>
          </cell>
          <cell r="H443" t="str">
            <v>PMFP100 - Particulate matter formation</v>
          </cell>
          <cell r="I443" t="str">
            <v>PMFP100 - Particulate matter formation (kg PM10 eq)</v>
          </cell>
          <cell r="T443">
            <v>0</v>
          </cell>
        </row>
        <row r="444">
          <cell r="D444" t="str">
            <v>IN</v>
          </cell>
          <cell r="E444" t="str">
            <v>Natural Gas</v>
          </cell>
          <cell r="H444" t="str">
            <v>PMFP100 - Particulate matter formation</v>
          </cell>
          <cell r="I444" t="str">
            <v>PMFP100 - Particulate matter formation (kg PM10 eq)</v>
          </cell>
          <cell r="T444">
            <v>0</v>
          </cell>
        </row>
        <row r="445">
          <cell r="D445"/>
          <cell r="E445"/>
          <cell r="H445"/>
          <cell r="I445"/>
          <cell r="T445"/>
        </row>
        <row r="446">
          <cell r="D446" t="str">
            <v>IN</v>
          </cell>
          <cell r="E446" t="str">
            <v>Natural Gas</v>
          </cell>
          <cell r="H446" t="str">
            <v>POFP100 - Photochemical oxidant formation</v>
          </cell>
          <cell r="I446" t="str">
            <v>POFP100 - Photochemical oxidant formation (kg NMVOC)</v>
          </cell>
          <cell r="T446">
            <v>0</v>
          </cell>
        </row>
        <row r="447">
          <cell r="D447" t="str">
            <v>IN</v>
          </cell>
          <cell r="E447" t="str">
            <v>Natural Gas</v>
          </cell>
          <cell r="H447" t="str">
            <v>POFP100 - Photochemical oxidant formation</v>
          </cell>
          <cell r="I447" t="str">
            <v>POFP100 - Photochemical oxidant formation (kg NMVOC)</v>
          </cell>
          <cell r="T447">
            <v>0</v>
          </cell>
        </row>
        <row r="448">
          <cell r="D448" t="str">
            <v>IN</v>
          </cell>
          <cell r="E448" t="str">
            <v>Natural Gas</v>
          </cell>
          <cell r="H448" t="str">
            <v>POFP100 - Photochemical oxidant formation</v>
          </cell>
          <cell r="I448" t="str">
            <v>POFP100 - Photochemical oxidant formation (kg NMVOC)</v>
          </cell>
          <cell r="T448">
            <v>0</v>
          </cell>
        </row>
        <row r="449">
          <cell r="D449" t="str">
            <v>IN</v>
          </cell>
          <cell r="E449" t="str">
            <v>Natural Gas</v>
          </cell>
          <cell r="H449" t="str">
            <v>POFP100 - Photochemical oxidant formation</v>
          </cell>
          <cell r="I449" t="str">
            <v>POFP100 - Photochemical oxidant formation (kg NMVOC)</v>
          </cell>
          <cell r="T449">
            <v>0</v>
          </cell>
        </row>
        <row r="450">
          <cell r="D450" t="str">
            <v>IN</v>
          </cell>
          <cell r="E450" t="str">
            <v>Natural Gas</v>
          </cell>
          <cell r="H450" t="str">
            <v>POFP100 - Photochemical oxidant formation</v>
          </cell>
          <cell r="I450" t="str">
            <v>POFP100 - Photochemical oxidant formation (kg NMVOC)</v>
          </cell>
          <cell r="T450">
            <v>0</v>
          </cell>
        </row>
        <row r="451">
          <cell r="D451" t="str">
            <v>IN</v>
          </cell>
          <cell r="E451" t="str">
            <v>Natural Gas</v>
          </cell>
          <cell r="H451" t="str">
            <v>POFP100 - Photochemical oxidant formation</v>
          </cell>
          <cell r="I451" t="str">
            <v>POFP100 - Photochemical oxidant formation (kg NMVOC)</v>
          </cell>
          <cell r="T451">
            <v>0</v>
          </cell>
        </row>
        <row r="452">
          <cell r="D452" t="str">
            <v>IN</v>
          </cell>
          <cell r="E452" t="str">
            <v>Natural Gas</v>
          </cell>
          <cell r="H452" t="str">
            <v>POFP100 - Photochemical oxidant formation</v>
          </cell>
          <cell r="I452" t="str">
            <v>POFP100 - Photochemical oxidant formation (kg NMVOC)</v>
          </cell>
          <cell r="T452">
            <v>0</v>
          </cell>
        </row>
        <row r="453">
          <cell r="D453" t="str">
            <v>IN</v>
          </cell>
          <cell r="E453" t="str">
            <v>Natural Gas</v>
          </cell>
          <cell r="H453" t="str">
            <v>POFP100 - Photochemical oxidant formation</v>
          </cell>
          <cell r="I453" t="str">
            <v>POFP100 - Photochemical oxidant formation (kg NMVOC)</v>
          </cell>
          <cell r="T453">
            <v>0</v>
          </cell>
        </row>
        <row r="454">
          <cell r="D454" t="str">
            <v>IN</v>
          </cell>
          <cell r="E454" t="str">
            <v>Natural Gas</v>
          </cell>
          <cell r="H454" t="str">
            <v>POFP100 - Photochemical oxidant formation</v>
          </cell>
          <cell r="I454" t="str">
            <v>POFP100 - Photochemical oxidant formation (kg NMVOC)</v>
          </cell>
          <cell r="T454">
            <v>0</v>
          </cell>
        </row>
        <row r="455">
          <cell r="D455"/>
          <cell r="E455"/>
          <cell r="H455"/>
          <cell r="I455"/>
          <cell r="T455"/>
        </row>
        <row r="456">
          <cell r="D456" t="str">
            <v>IN</v>
          </cell>
          <cell r="E456" t="str">
            <v>Natural Gas</v>
          </cell>
          <cell r="H456" t="str">
            <v>TAP100 - Terrestrial acidification</v>
          </cell>
          <cell r="I456" t="str">
            <v>TAP100 - Terrestrial acidification (kg SO2 eq)</v>
          </cell>
          <cell r="T456">
            <v>0</v>
          </cell>
        </row>
        <row r="457">
          <cell r="D457" t="str">
            <v>IN</v>
          </cell>
          <cell r="E457" t="str">
            <v>Natural Gas</v>
          </cell>
          <cell r="H457" t="str">
            <v>TAP100 - Terrestrial acidification</v>
          </cell>
          <cell r="I457" t="str">
            <v>TAP100 - Terrestrial acidification (kg SO2 eq)</v>
          </cell>
          <cell r="T457">
            <v>0</v>
          </cell>
        </row>
        <row r="458">
          <cell r="D458" t="str">
            <v>IN</v>
          </cell>
          <cell r="E458" t="str">
            <v>Natural Gas</v>
          </cell>
          <cell r="H458" t="str">
            <v>TAP100 - Terrestrial acidification</v>
          </cell>
          <cell r="I458" t="str">
            <v>TAP100 - Terrestrial acidification (kg SO2 eq)</v>
          </cell>
          <cell r="T458">
            <v>0</v>
          </cell>
        </row>
        <row r="459">
          <cell r="D459" t="str">
            <v>IN</v>
          </cell>
          <cell r="E459" t="str">
            <v>Natural Gas</v>
          </cell>
          <cell r="H459" t="str">
            <v>TAP100 - Terrestrial acidification</v>
          </cell>
          <cell r="I459" t="str">
            <v>TAP100 - Terrestrial acidification (kg SO2 eq)</v>
          </cell>
          <cell r="T459">
            <v>0</v>
          </cell>
        </row>
        <row r="460">
          <cell r="D460" t="str">
            <v>IN</v>
          </cell>
          <cell r="E460" t="str">
            <v>Natural Gas</v>
          </cell>
          <cell r="H460" t="str">
            <v>TAP100 - Terrestrial acidification</v>
          </cell>
          <cell r="I460" t="str">
            <v>TAP100 - Terrestrial acidification (kg SO2 eq)</v>
          </cell>
          <cell r="T460">
            <v>0</v>
          </cell>
        </row>
        <row r="461">
          <cell r="D461" t="str">
            <v>IN</v>
          </cell>
          <cell r="E461" t="str">
            <v>Natural Gas</v>
          </cell>
          <cell r="H461" t="str">
            <v>TAP100 - Terrestrial acidification</v>
          </cell>
          <cell r="I461" t="str">
            <v>TAP100 - Terrestrial acidification (kg SO2 eq)</v>
          </cell>
          <cell r="T461">
            <v>0</v>
          </cell>
        </row>
        <row r="462">
          <cell r="D462" t="str">
            <v>IN</v>
          </cell>
          <cell r="E462" t="str">
            <v>Natural Gas</v>
          </cell>
          <cell r="H462" t="str">
            <v>TAP100 - Terrestrial acidification</v>
          </cell>
          <cell r="I462" t="str">
            <v>TAP100 - Terrestrial acidification (kg SO2 eq)</v>
          </cell>
          <cell r="T462">
            <v>0</v>
          </cell>
        </row>
        <row r="463">
          <cell r="D463" t="str">
            <v>IN</v>
          </cell>
          <cell r="E463" t="str">
            <v>Natural Gas</v>
          </cell>
          <cell r="H463" t="str">
            <v>TAP100 - Terrestrial acidification</v>
          </cell>
          <cell r="I463" t="str">
            <v>TAP100 - Terrestrial acidification (kg SO2 eq)</v>
          </cell>
          <cell r="T463">
            <v>0</v>
          </cell>
        </row>
        <row r="464">
          <cell r="D464" t="str">
            <v>IN</v>
          </cell>
          <cell r="E464" t="str">
            <v>Natural Gas</v>
          </cell>
          <cell r="H464" t="str">
            <v>TAP100 - Terrestrial acidification</v>
          </cell>
          <cell r="I464" t="str">
            <v>TAP100 - Terrestrial acidification (kg SO2 eq)</v>
          </cell>
          <cell r="T464">
            <v>0</v>
          </cell>
        </row>
        <row r="465">
          <cell r="D465"/>
          <cell r="E465"/>
          <cell r="H465"/>
          <cell r="I465"/>
          <cell r="T465"/>
        </row>
        <row r="466">
          <cell r="D466" t="str">
            <v>IN</v>
          </cell>
          <cell r="E466" t="str">
            <v>Natural Gas</v>
          </cell>
          <cell r="H466" t="str">
            <v>WDP100 - Water depletion</v>
          </cell>
          <cell r="I466" t="str">
            <v>WDP100 - Water depletion (m3)</v>
          </cell>
          <cell r="T466">
            <v>0</v>
          </cell>
        </row>
        <row r="467">
          <cell r="D467" t="str">
            <v>IN</v>
          </cell>
          <cell r="E467" t="str">
            <v>Natural Gas</v>
          </cell>
          <cell r="H467" t="str">
            <v>WDP100 - Water depletion</v>
          </cell>
          <cell r="I467" t="str">
            <v>WDP100 - Water depletion (m3)</v>
          </cell>
          <cell r="T467">
            <v>0</v>
          </cell>
        </row>
        <row r="468">
          <cell r="D468" t="str">
            <v>IN</v>
          </cell>
          <cell r="E468" t="str">
            <v>Natural Gas</v>
          </cell>
          <cell r="H468" t="str">
            <v>WDP100 - Water depletion</v>
          </cell>
          <cell r="I468" t="str">
            <v>WDP100 - Water depletion (m3)</v>
          </cell>
          <cell r="T468">
            <v>0</v>
          </cell>
        </row>
        <row r="469">
          <cell r="D469" t="str">
            <v>IN</v>
          </cell>
          <cell r="E469" t="str">
            <v>Natural Gas</v>
          </cell>
          <cell r="H469" t="str">
            <v>WDP100 - Water depletion</v>
          </cell>
          <cell r="I469" t="str">
            <v>WDP100 - Water depletion (m3)</v>
          </cell>
          <cell r="T469">
            <v>0</v>
          </cell>
        </row>
        <row r="470">
          <cell r="D470" t="str">
            <v>IN</v>
          </cell>
          <cell r="E470" t="str">
            <v>Natural Gas</v>
          </cell>
          <cell r="H470" t="str">
            <v>WDP100 - Water depletion</v>
          </cell>
          <cell r="I470" t="str">
            <v>WDP100 - Water depletion (m3)</v>
          </cell>
          <cell r="T470">
            <v>0</v>
          </cell>
        </row>
        <row r="471">
          <cell r="D471" t="str">
            <v>IN</v>
          </cell>
          <cell r="E471" t="str">
            <v>Natural Gas</v>
          </cell>
          <cell r="H471" t="str">
            <v>WDP100 - Water depletion</v>
          </cell>
          <cell r="I471" t="str">
            <v>WDP100 - Water depletion (m3)</v>
          </cell>
          <cell r="T471">
            <v>0</v>
          </cell>
        </row>
        <row r="472">
          <cell r="D472" t="str">
            <v>IN</v>
          </cell>
          <cell r="E472" t="str">
            <v>Natural Gas</v>
          </cell>
          <cell r="H472" t="str">
            <v>WDP100 - Water depletion</v>
          </cell>
          <cell r="I472" t="str">
            <v>WDP100 - Water depletion (m3)</v>
          </cell>
          <cell r="T472">
            <v>0</v>
          </cell>
        </row>
        <row r="473">
          <cell r="D473" t="str">
            <v>IN</v>
          </cell>
          <cell r="E473" t="str">
            <v>Natural Gas</v>
          </cell>
          <cell r="H473" t="str">
            <v>WDP100 - Water depletion</v>
          </cell>
          <cell r="I473" t="str">
            <v>WDP100 - Water depletion (m3)</v>
          </cell>
          <cell r="T473">
            <v>0</v>
          </cell>
        </row>
        <row r="474">
          <cell r="D474" t="str">
            <v>IN</v>
          </cell>
          <cell r="E474" t="str">
            <v>Natural Gas</v>
          </cell>
          <cell r="H474" t="str">
            <v>WDP100 - Water depletion</v>
          </cell>
          <cell r="I474" t="str">
            <v>WDP100 - Water depletion (m3)</v>
          </cell>
          <cell r="T474">
            <v>0</v>
          </cell>
        </row>
        <row r="475">
          <cell r="D475"/>
          <cell r="E475"/>
          <cell r="H475"/>
          <cell r="I475"/>
          <cell r="T475"/>
        </row>
        <row r="476">
          <cell r="D476"/>
          <cell r="E476"/>
          <cell r="H476"/>
          <cell r="I476"/>
          <cell r="T476"/>
        </row>
        <row r="477">
          <cell r="D477" t="str">
            <v>IN</v>
          </cell>
          <cell r="E477" t="str">
            <v>Kerosene</v>
          </cell>
          <cell r="H477" t="str">
            <v>Black Carbon and Short-Lived Climate Pollutants</v>
          </cell>
          <cell r="I477" t="str">
            <v>Black Carbon and Short-Lived Climate Pollutants (kg BC eq)</v>
          </cell>
          <cell r="T477">
            <v>0</v>
          </cell>
        </row>
        <row r="478">
          <cell r="D478" t="str">
            <v>IN</v>
          </cell>
          <cell r="E478" t="str">
            <v>Kerosene</v>
          </cell>
          <cell r="H478" t="str">
            <v>Black Carbon and Short-Lived Climate Pollutants</v>
          </cell>
          <cell r="I478" t="str">
            <v>Black Carbon and Short-Lived Climate Pollutants (kg BC eq)</v>
          </cell>
          <cell r="T478">
            <v>0</v>
          </cell>
        </row>
        <row r="479">
          <cell r="D479" t="str">
            <v>IN</v>
          </cell>
          <cell r="E479" t="str">
            <v>Kerosene</v>
          </cell>
          <cell r="H479" t="str">
            <v>Black Carbon and Short-Lived Climate Pollutants</v>
          </cell>
          <cell r="I479" t="str">
            <v>Black Carbon and Short-Lived Climate Pollutants (kg BC eq)</v>
          </cell>
          <cell r="T479">
            <v>0</v>
          </cell>
        </row>
        <row r="480">
          <cell r="D480" t="str">
            <v>IN</v>
          </cell>
          <cell r="E480" t="str">
            <v>Kerosene</v>
          </cell>
          <cell r="H480" t="str">
            <v>Black Carbon and Short-Lived Climate Pollutants</v>
          </cell>
          <cell r="I480" t="str">
            <v>Black Carbon and Short-Lived Climate Pollutants (kg BC eq)</v>
          </cell>
          <cell r="T480">
            <v>0</v>
          </cell>
        </row>
        <row r="481">
          <cell r="D481" t="str">
            <v>IN</v>
          </cell>
          <cell r="E481" t="str">
            <v>Kerosene</v>
          </cell>
          <cell r="H481" t="str">
            <v>Black Carbon and Short-Lived Climate Pollutants</v>
          </cell>
          <cell r="I481" t="str">
            <v>Black Carbon and Short-Lived Climate Pollutants (kg BC eq)</v>
          </cell>
          <cell r="T481">
            <v>0</v>
          </cell>
        </row>
        <row r="482">
          <cell r="D482" t="str">
            <v>IN</v>
          </cell>
          <cell r="E482" t="str">
            <v>Kerosene</v>
          </cell>
          <cell r="H482" t="str">
            <v>Black Carbon and Short-Lived Climate Pollutants</v>
          </cell>
          <cell r="I482" t="str">
            <v>Black Carbon and Short-Lived Climate Pollutants (kg BC eq)</v>
          </cell>
          <cell r="T482">
            <v>0</v>
          </cell>
        </row>
        <row r="483">
          <cell r="D483" t="str">
            <v>IN</v>
          </cell>
          <cell r="E483" t="str">
            <v>Kerosene</v>
          </cell>
          <cell r="H483" t="str">
            <v>Black Carbon and Short-Lived Climate Pollutants</v>
          </cell>
          <cell r="I483" t="str">
            <v>Black Carbon and Short-Lived Climate Pollutants (kg BC eq)</v>
          </cell>
          <cell r="T483">
            <v>0</v>
          </cell>
        </row>
        <row r="484">
          <cell r="D484" t="str">
            <v>IN</v>
          </cell>
          <cell r="E484" t="str">
            <v>Kerosene</v>
          </cell>
          <cell r="H484" t="str">
            <v>Black Carbon and Short-Lived Climate Pollutants</v>
          </cell>
          <cell r="I484" t="str">
            <v>Black Carbon and Short-Lived Climate Pollutants (kg BC eq)</v>
          </cell>
          <cell r="T484">
            <v>0</v>
          </cell>
        </row>
        <row r="485">
          <cell r="D485" t="str">
            <v>IN</v>
          </cell>
          <cell r="E485" t="str">
            <v>Kerosene</v>
          </cell>
          <cell r="H485" t="str">
            <v>Black Carbon and Short-Lived Climate Pollutants</v>
          </cell>
          <cell r="I485" t="str">
            <v>Black Carbon and Short-Lived Climate Pollutants (kg BC eq)</v>
          </cell>
          <cell r="T485">
            <v>0</v>
          </cell>
        </row>
        <row r="486">
          <cell r="D486" t="str">
            <v>IN</v>
          </cell>
          <cell r="E486" t="str">
            <v>Kerosene</v>
          </cell>
          <cell r="H486" t="str">
            <v>Black Carbon and Short-Lived Climate Pollutants</v>
          </cell>
          <cell r="I486" t="str">
            <v>Black Carbon and Short-Lived Climate Pollutants (kg BC eq)</v>
          </cell>
          <cell r="T486">
            <v>0</v>
          </cell>
        </row>
        <row r="487">
          <cell r="D487" t="str">
            <v>IN</v>
          </cell>
          <cell r="E487" t="str">
            <v>Kerosene</v>
          </cell>
          <cell r="H487" t="str">
            <v>Black Carbon and Short-Lived Climate Pollutants</v>
          </cell>
          <cell r="I487" t="str">
            <v>Black Carbon and Short-Lived Climate Pollutants (kg BC eq)</v>
          </cell>
          <cell r="T487">
            <v>0</v>
          </cell>
        </row>
        <row r="488">
          <cell r="D488" t="str">
            <v>IN</v>
          </cell>
          <cell r="E488" t="str">
            <v>Kerosene</v>
          </cell>
          <cell r="H488" t="str">
            <v>Black Carbon and Short-Lived Climate Pollutants</v>
          </cell>
          <cell r="I488" t="str">
            <v>Black Carbon and Short-Lived Climate Pollutants (kg BC eq)</v>
          </cell>
          <cell r="T488">
            <v>0</v>
          </cell>
        </row>
        <row r="489">
          <cell r="D489" t="str">
            <v>IN</v>
          </cell>
          <cell r="E489" t="str">
            <v>Kerosene</v>
          </cell>
          <cell r="H489" t="str">
            <v>Black Carbon and Short-Lived Climate Pollutants</v>
          </cell>
          <cell r="I489" t="str">
            <v>Black Carbon and Short-Lived Climate Pollutants (kg BC eq)</v>
          </cell>
          <cell r="T489">
            <v>0</v>
          </cell>
        </row>
        <row r="490">
          <cell r="D490" t="str">
            <v>IN</v>
          </cell>
          <cell r="E490" t="str">
            <v>Kerosene</v>
          </cell>
          <cell r="H490" t="str">
            <v>Black Carbon and Short-Lived Climate Pollutants</v>
          </cell>
          <cell r="I490" t="str">
            <v>Black Carbon and Short-Lived Climate Pollutants (kg BC eq)</v>
          </cell>
          <cell r="T490">
            <v>0</v>
          </cell>
        </row>
        <row r="491">
          <cell r="D491"/>
          <cell r="E491"/>
          <cell r="H491"/>
          <cell r="I491"/>
          <cell r="T491"/>
        </row>
        <row r="492">
          <cell r="D492" t="str">
            <v>IN</v>
          </cell>
          <cell r="E492" t="str">
            <v>Kerosene</v>
          </cell>
          <cell r="H492" t="str">
            <v>Energy Demand - CED</v>
          </cell>
          <cell r="I492" t="str">
            <v>Energy Demand - CED (MJ)</v>
          </cell>
          <cell r="T492">
            <v>0</v>
          </cell>
        </row>
        <row r="493">
          <cell r="D493" t="str">
            <v>IN</v>
          </cell>
          <cell r="E493" t="str">
            <v>Kerosene</v>
          </cell>
          <cell r="H493" t="str">
            <v>Energy Demand - CED</v>
          </cell>
          <cell r="I493" t="str">
            <v>Energy Demand - CED (MJ)</v>
          </cell>
          <cell r="T493">
            <v>0</v>
          </cell>
        </row>
        <row r="494">
          <cell r="D494" t="str">
            <v>IN</v>
          </cell>
          <cell r="E494" t="str">
            <v>Kerosene</v>
          </cell>
          <cell r="H494" t="str">
            <v>Energy Demand - CED</v>
          </cell>
          <cell r="I494" t="str">
            <v>Energy Demand - CED (MJ)</v>
          </cell>
          <cell r="T494">
            <v>0</v>
          </cell>
        </row>
        <row r="495">
          <cell r="D495" t="str">
            <v>IN</v>
          </cell>
          <cell r="E495" t="str">
            <v>Kerosene</v>
          </cell>
          <cell r="H495" t="str">
            <v>Energy Demand - CED</v>
          </cell>
          <cell r="I495" t="str">
            <v>Energy Demand - CED (MJ)</v>
          </cell>
          <cell r="T495">
            <v>0</v>
          </cell>
        </row>
        <row r="496">
          <cell r="D496" t="str">
            <v>IN</v>
          </cell>
          <cell r="E496" t="str">
            <v>Kerosene</v>
          </cell>
          <cell r="H496" t="str">
            <v>Energy Demand - CED</v>
          </cell>
          <cell r="I496" t="str">
            <v>Energy Demand - CED (MJ)</v>
          </cell>
          <cell r="T496">
            <v>0</v>
          </cell>
        </row>
        <row r="497">
          <cell r="D497" t="str">
            <v>IN</v>
          </cell>
          <cell r="E497" t="str">
            <v>Kerosene</v>
          </cell>
          <cell r="H497" t="str">
            <v>Energy Demand - CED</v>
          </cell>
          <cell r="I497" t="str">
            <v>Energy Demand - CED (MJ)</v>
          </cell>
          <cell r="T497">
            <v>0</v>
          </cell>
        </row>
        <row r="498">
          <cell r="D498" t="str">
            <v>IN</v>
          </cell>
          <cell r="E498" t="str">
            <v>Kerosene</v>
          </cell>
          <cell r="H498" t="str">
            <v>Energy Demand - CED</v>
          </cell>
          <cell r="I498" t="str">
            <v>Energy Demand - CED (MJ)</v>
          </cell>
          <cell r="T498">
            <v>0</v>
          </cell>
        </row>
        <row r="499">
          <cell r="D499" t="str">
            <v>IN</v>
          </cell>
          <cell r="E499" t="str">
            <v>Kerosene</v>
          </cell>
          <cell r="H499" t="str">
            <v>Energy Demand - CED</v>
          </cell>
          <cell r="I499" t="str">
            <v>Energy Demand - CED (MJ)</v>
          </cell>
          <cell r="T499">
            <v>0</v>
          </cell>
        </row>
        <row r="500">
          <cell r="D500" t="str">
            <v>IN</v>
          </cell>
          <cell r="E500" t="str">
            <v>Kerosene</v>
          </cell>
          <cell r="H500" t="str">
            <v>Energy Demand - CED</v>
          </cell>
          <cell r="I500" t="str">
            <v>Energy Demand - CED (MJ)</v>
          </cell>
          <cell r="T500">
            <v>0</v>
          </cell>
        </row>
        <row r="501">
          <cell r="D501" t="str">
            <v>IN</v>
          </cell>
          <cell r="E501" t="str">
            <v>Kerosene</v>
          </cell>
          <cell r="H501" t="str">
            <v>Energy Demand - CED</v>
          </cell>
          <cell r="I501" t="str">
            <v>Energy Demand - CED (MJ)</v>
          </cell>
          <cell r="T501">
            <v>0</v>
          </cell>
        </row>
        <row r="502">
          <cell r="D502" t="str">
            <v>IN</v>
          </cell>
          <cell r="E502" t="str">
            <v>Kerosene</v>
          </cell>
          <cell r="H502" t="str">
            <v>Energy Demand - CED</v>
          </cell>
          <cell r="I502" t="str">
            <v>Energy Demand - CED (MJ)</v>
          </cell>
          <cell r="T502">
            <v>0</v>
          </cell>
        </row>
        <row r="503">
          <cell r="D503" t="str">
            <v>IN</v>
          </cell>
          <cell r="E503" t="str">
            <v>Kerosene</v>
          </cell>
          <cell r="H503" t="str">
            <v>Energy Demand - CED</v>
          </cell>
          <cell r="I503" t="str">
            <v>Energy Demand - CED (MJ)</v>
          </cell>
          <cell r="T503">
            <v>0</v>
          </cell>
        </row>
        <row r="504">
          <cell r="D504" t="str">
            <v>IN</v>
          </cell>
          <cell r="E504" t="str">
            <v>Kerosene</v>
          </cell>
          <cell r="H504" t="str">
            <v>Energy Demand - CED</v>
          </cell>
          <cell r="I504" t="str">
            <v>Energy Demand - CED (MJ)</v>
          </cell>
          <cell r="T504">
            <v>0</v>
          </cell>
        </row>
        <row r="505">
          <cell r="D505" t="str">
            <v>IN</v>
          </cell>
          <cell r="E505" t="str">
            <v>Kerosene</v>
          </cell>
          <cell r="H505" t="str">
            <v>Energy Demand - CED</v>
          </cell>
          <cell r="I505" t="str">
            <v>Energy Demand - CED (MJ)</v>
          </cell>
          <cell r="T505">
            <v>0</v>
          </cell>
        </row>
        <row r="506">
          <cell r="D506"/>
          <cell r="E506"/>
          <cell r="H506"/>
          <cell r="I506"/>
          <cell r="T506"/>
        </row>
        <row r="507">
          <cell r="D507" t="str">
            <v>IN</v>
          </cell>
          <cell r="E507" t="str">
            <v>Kerosene</v>
          </cell>
          <cell r="H507" t="str">
            <v>FDP100 - Fossil depletion</v>
          </cell>
          <cell r="I507" t="str">
            <v>FDP100 - Fossil depletion (kg oil eq)</v>
          </cell>
          <cell r="T507">
            <v>0</v>
          </cell>
        </row>
        <row r="508">
          <cell r="D508" t="str">
            <v>IN</v>
          </cell>
          <cell r="E508" t="str">
            <v>Kerosene</v>
          </cell>
          <cell r="H508" t="str">
            <v>FDP100 - Fossil depletion</v>
          </cell>
          <cell r="I508" t="str">
            <v>FDP100 - Fossil depletion (kg oil eq)</v>
          </cell>
          <cell r="T508">
            <v>0</v>
          </cell>
        </row>
        <row r="509">
          <cell r="D509" t="str">
            <v>IN</v>
          </cell>
          <cell r="E509" t="str">
            <v>Kerosene</v>
          </cell>
          <cell r="H509" t="str">
            <v>FDP100 - Fossil depletion</v>
          </cell>
          <cell r="I509" t="str">
            <v>FDP100 - Fossil depletion (kg oil eq)</v>
          </cell>
          <cell r="T509">
            <v>0</v>
          </cell>
        </row>
        <row r="510">
          <cell r="D510" t="str">
            <v>IN</v>
          </cell>
          <cell r="E510" t="str">
            <v>Kerosene</v>
          </cell>
          <cell r="H510" t="str">
            <v>FDP100 - Fossil depletion</v>
          </cell>
          <cell r="I510" t="str">
            <v>FDP100 - Fossil depletion (kg oil eq)</v>
          </cell>
          <cell r="T510">
            <v>0</v>
          </cell>
        </row>
        <row r="511">
          <cell r="D511" t="str">
            <v>IN</v>
          </cell>
          <cell r="E511" t="str">
            <v>Kerosene</v>
          </cell>
          <cell r="H511" t="str">
            <v>FDP100 - Fossil depletion</v>
          </cell>
          <cell r="I511" t="str">
            <v>FDP100 - Fossil depletion (kg oil eq)</v>
          </cell>
          <cell r="T511">
            <v>0</v>
          </cell>
        </row>
        <row r="512">
          <cell r="D512" t="str">
            <v>IN</v>
          </cell>
          <cell r="E512" t="str">
            <v>Kerosene</v>
          </cell>
          <cell r="H512" t="str">
            <v>FDP100 - Fossil depletion</v>
          </cell>
          <cell r="I512" t="str">
            <v>FDP100 - Fossil depletion (kg oil eq)</v>
          </cell>
          <cell r="T512">
            <v>0</v>
          </cell>
        </row>
        <row r="513">
          <cell r="D513" t="str">
            <v>IN</v>
          </cell>
          <cell r="E513" t="str">
            <v>Kerosene</v>
          </cell>
          <cell r="H513" t="str">
            <v>FDP100 - Fossil depletion</v>
          </cell>
          <cell r="I513" t="str">
            <v>FDP100 - Fossil depletion (kg oil eq)</v>
          </cell>
          <cell r="T513">
            <v>0</v>
          </cell>
        </row>
        <row r="514">
          <cell r="D514" t="str">
            <v>IN</v>
          </cell>
          <cell r="E514" t="str">
            <v>Kerosene</v>
          </cell>
          <cell r="H514" t="str">
            <v>FDP100 - Fossil depletion</v>
          </cell>
          <cell r="I514" t="str">
            <v>FDP100 - Fossil depletion (kg oil eq)</v>
          </cell>
          <cell r="T514">
            <v>0</v>
          </cell>
        </row>
        <row r="515">
          <cell r="D515" t="str">
            <v>IN</v>
          </cell>
          <cell r="E515" t="str">
            <v>Kerosene</v>
          </cell>
          <cell r="H515" t="str">
            <v>FDP100 - Fossil depletion</v>
          </cell>
          <cell r="I515" t="str">
            <v>FDP100 - Fossil depletion (kg oil eq)</v>
          </cell>
          <cell r="T515">
            <v>0</v>
          </cell>
        </row>
        <row r="516">
          <cell r="D516" t="str">
            <v>IN</v>
          </cell>
          <cell r="E516" t="str">
            <v>Kerosene</v>
          </cell>
          <cell r="H516" t="str">
            <v>FDP100 - Fossil depletion</v>
          </cell>
          <cell r="I516" t="str">
            <v>FDP100 - Fossil depletion (kg oil eq)</v>
          </cell>
          <cell r="T516">
            <v>0</v>
          </cell>
        </row>
        <row r="517">
          <cell r="D517" t="str">
            <v>IN</v>
          </cell>
          <cell r="E517" t="str">
            <v>Kerosene</v>
          </cell>
          <cell r="H517" t="str">
            <v>FDP100 - Fossil depletion</v>
          </cell>
          <cell r="I517" t="str">
            <v>FDP100 - Fossil depletion (kg oil eq)</v>
          </cell>
          <cell r="T517">
            <v>0</v>
          </cell>
        </row>
        <row r="518">
          <cell r="D518" t="str">
            <v>IN</v>
          </cell>
          <cell r="E518" t="str">
            <v>Kerosene</v>
          </cell>
          <cell r="H518" t="str">
            <v>FDP100 - Fossil depletion</v>
          </cell>
          <cell r="I518" t="str">
            <v>FDP100 - Fossil depletion (kg oil eq)</v>
          </cell>
          <cell r="T518">
            <v>0</v>
          </cell>
        </row>
        <row r="519">
          <cell r="D519" t="str">
            <v>IN</v>
          </cell>
          <cell r="E519" t="str">
            <v>Kerosene</v>
          </cell>
          <cell r="H519" t="str">
            <v>FDP100 - Fossil depletion</v>
          </cell>
          <cell r="I519" t="str">
            <v>FDP100 - Fossil depletion (kg oil eq)</v>
          </cell>
          <cell r="T519">
            <v>0</v>
          </cell>
        </row>
        <row r="520">
          <cell r="D520" t="str">
            <v>IN</v>
          </cell>
          <cell r="E520" t="str">
            <v>Kerosene</v>
          </cell>
          <cell r="H520" t="str">
            <v>FDP100 - Fossil depletion</v>
          </cell>
          <cell r="I520" t="str">
            <v>FDP100 - Fossil depletion (kg oil eq)</v>
          </cell>
          <cell r="T520">
            <v>0</v>
          </cell>
        </row>
        <row r="521">
          <cell r="D521"/>
          <cell r="E521"/>
          <cell r="H521"/>
          <cell r="I521"/>
          <cell r="T521"/>
        </row>
        <row r="522">
          <cell r="D522" t="str">
            <v>IN</v>
          </cell>
          <cell r="E522" t="str">
            <v>Kerosene</v>
          </cell>
          <cell r="H522" t="str">
            <v>FEP100 - Freshwater eutrophication</v>
          </cell>
          <cell r="I522" t="str">
            <v>FEP100 - Freshwater eutrophication (kg P eq)</v>
          </cell>
          <cell r="T522">
            <v>0</v>
          </cell>
        </row>
        <row r="523">
          <cell r="D523" t="str">
            <v>IN</v>
          </cell>
          <cell r="E523" t="str">
            <v>Kerosene</v>
          </cell>
          <cell r="H523" t="str">
            <v>FEP100 - Freshwater eutrophication</v>
          </cell>
          <cell r="I523" t="str">
            <v>FEP100 - Freshwater eutrophication (kg P eq)</v>
          </cell>
          <cell r="T523">
            <v>0</v>
          </cell>
        </row>
        <row r="524">
          <cell r="D524" t="str">
            <v>IN</v>
          </cell>
          <cell r="E524" t="str">
            <v>Kerosene</v>
          </cell>
          <cell r="H524" t="str">
            <v>FEP100 - Freshwater eutrophication</v>
          </cell>
          <cell r="I524" t="str">
            <v>FEP100 - Freshwater eutrophication (kg P eq)</v>
          </cell>
          <cell r="T524">
            <v>0</v>
          </cell>
        </row>
        <row r="525">
          <cell r="D525" t="str">
            <v>IN</v>
          </cell>
          <cell r="E525" t="str">
            <v>Kerosene</v>
          </cell>
          <cell r="H525" t="str">
            <v>FEP100 - Freshwater eutrophication</v>
          </cell>
          <cell r="I525" t="str">
            <v>FEP100 - Freshwater eutrophication (kg P eq)</v>
          </cell>
          <cell r="T525">
            <v>0</v>
          </cell>
        </row>
        <row r="526">
          <cell r="D526" t="str">
            <v>IN</v>
          </cell>
          <cell r="E526" t="str">
            <v>Kerosene</v>
          </cell>
          <cell r="H526" t="str">
            <v>FEP100 - Freshwater eutrophication</v>
          </cell>
          <cell r="I526" t="str">
            <v>FEP100 - Freshwater eutrophication (kg P eq)</v>
          </cell>
          <cell r="T526">
            <v>0</v>
          </cell>
        </row>
        <row r="527">
          <cell r="D527" t="str">
            <v>IN</v>
          </cell>
          <cell r="E527" t="str">
            <v>Kerosene</v>
          </cell>
          <cell r="H527" t="str">
            <v>FEP100 - Freshwater eutrophication</v>
          </cell>
          <cell r="I527" t="str">
            <v>FEP100 - Freshwater eutrophication (kg P eq)</v>
          </cell>
          <cell r="T527">
            <v>0</v>
          </cell>
        </row>
        <row r="528">
          <cell r="D528" t="str">
            <v>IN</v>
          </cell>
          <cell r="E528" t="str">
            <v>Kerosene</v>
          </cell>
          <cell r="H528" t="str">
            <v>FEP100 - Freshwater eutrophication</v>
          </cell>
          <cell r="I528" t="str">
            <v>FEP100 - Freshwater eutrophication (kg P eq)</v>
          </cell>
          <cell r="T528">
            <v>0</v>
          </cell>
        </row>
        <row r="529">
          <cell r="D529" t="str">
            <v>IN</v>
          </cell>
          <cell r="E529" t="str">
            <v>Kerosene</v>
          </cell>
          <cell r="H529" t="str">
            <v>FEP100 - Freshwater eutrophication</v>
          </cell>
          <cell r="I529" t="str">
            <v>FEP100 - Freshwater eutrophication (kg P eq)</v>
          </cell>
          <cell r="T529">
            <v>0</v>
          </cell>
        </row>
        <row r="530">
          <cell r="D530" t="str">
            <v>IN</v>
          </cell>
          <cell r="E530" t="str">
            <v>Kerosene</v>
          </cell>
          <cell r="H530" t="str">
            <v>FEP100 - Freshwater eutrophication</v>
          </cell>
          <cell r="I530" t="str">
            <v>FEP100 - Freshwater eutrophication (kg P eq)</v>
          </cell>
          <cell r="T530">
            <v>0</v>
          </cell>
        </row>
        <row r="531">
          <cell r="D531" t="str">
            <v>IN</v>
          </cell>
          <cell r="E531" t="str">
            <v>Kerosene</v>
          </cell>
          <cell r="H531" t="str">
            <v>FEP100 - Freshwater eutrophication</v>
          </cell>
          <cell r="I531" t="str">
            <v>FEP100 - Freshwater eutrophication (kg P eq)</v>
          </cell>
          <cell r="T531">
            <v>0</v>
          </cell>
        </row>
        <row r="532">
          <cell r="D532" t="str">
            <v>IN</v>
          </cell>
          <cell r="E532" t="str">
            <v>Kerosene</v>
          </cell>
          <cell r="H532" t="str">
            <v>FEP100 - Freshwater eutrophication</v>
          </cell>
          <cell r="I532" t="str">
            <v>FEP100 - Freshwater eutrophication (kg P eq)</v>
          </cell>
          <cell r="T532">
            <v>0</v>
          </cell>
        </row>
        <row r="533">
          <cell r="D533" t="str">
            <v>IN</v>
          </cell>
          <cell r="E533" t="str">
            <v>Kerosene</v>
          </cell>
          <cell r="H533" t="str">
            <v>FEP100 - Freshwater eutrophication</v>
          </cell>
          <cell r="I533" t="str">
            <v>FEP100 - Freshwater eutrophication (kg P eq)</v>
          </cell>
          <cell r="T533">
            <v>0</v>
          </cell>
        </row>
        <row r="534">
          <cell r="D534" t="str">
            <v>IN</v>
          </cell>
          <cell r="E534" t="str">
            <v>Kerosene</v>
          </cell>
          <cell r="H534" t="str">
            <v>FEP100 - Freshwater eutrophication</v>
          </cell>
          <cell r="I534" t="str">
            <v>FEP100 - Freshwater eutrophication (kg P eq)</v>
          </cell>
          <cell r="T534">
            <v>0</v>
          </cell>
        </row>
        <row r="535">
          <cell r="D535" t="str">
            <v>IN</v>
          </cell>
          <cell r="E535" t="str">
            <v>Kerosene</v>
          </cell>
          <cell r="H535" t="str">
            <v>FEP100 - Freshwater eutrophication</v>
          </cell>
          <cell r="I535" t="str">
            <v>FEP100 - Freshwater eutrophication (kg P eq)</v>
          </cell>
          <cell r="T535">
            <v>0</v>
          </cell>
        </row>
        <row r="536">
          <cell r="D536"/>
          <cell r="E536"/>
          <cell r="H536"/>
          <cell r="I536"/>
          <cell r="T536"/>
        </row>
        <row r="537">
          <cell r="D537" t="str">
            <v>IN</v>
          </cell>
          <cell r="E537" t="str">
            <v>Kerosene</v>
          </cell>
          <cell r="H537" t="str">
            <v>GWP100 - Climate Change</v>
          </cell>
          <cell r="I537" t="str">
            <v>GWP100 - Climate Change (kg CO2 eq)</v>
          </cell>
          <cell r="T537">
            <v>0</v>
          </cell>
        </row>
        <row r="538">
          <cell r="D538" t="str">
            <v>IN</v>
          </cell>
          <cell r="E538" t="str">
            <v>Kerosene</v>
          </cell>
          <cell r="H538" t="str">
            <v>GWP100 - Climate Change</v>
          </cell>
          <cell r="I538" t="str">
            <v>GWP100 - Climate Change (kg CO2 eq)</v>
          </cell>
          <cell r="T538">
            <v>0</v>
          </cell>
        </row>
        <row r="539">
          <cell r="D539" t="str">
            <v>IN</v>
          </cell>
          <cell r="E539" t="str">
            <v>Kerosene</v>
          </cell>
          <cell r="H539" t="str">
            <v>GWP100 - Climate Change</v>
          </cell>
          <cell r="I539" t="str">
            <v>GWP100 - Climate Change (kg CO2 eq)</v>
          </cell>
          <cell r="T539">
            <v>0</v>
          </cell>
        </row>
        <row r="540">
          <cell r="D540" t="str">
            <v>IN</v>
          </cell>
          <cell r="E540" t="str">
            <v>Kerosene</v>
          </cell>
          <cell r="H540" t="str">
            <v>GWP100 - Climate Change</v>
          </cell>
          <cell r="I540" t="str">
            <v>GWP100 - Climate Change (kg CO2 eq)</v>
          </cell>
          <cell r="T540">
            <v>0</v>
          </cell>
        </row>
        <row r="541">
          <cell r="D541" t="str">
            <v>IN</v>
          </cell>
          <cell r="E541" t="str">
            <v>Kerosene</v>
          </cell>
          <cell r="H541" t="str">
            <v>GWP100 - Climate Change</v>
          </cell>
          <cell r="I541" t="str">
            <v>GWP100 - Climate Change (kg CO2 eq)</v>
          </cell>
          <cell r="T541">
            <v>0</v>
          </cell>
        </row>
        <row r="542">
          <cell r="D542" t="str">
            <v>IN</v>
          </cell>
          <cell r="E542" t="str">
            <v>Kerosene</v>
          </cell>
          <cell r="H542" t="str">
            <v>GWP100 - Climate Change</v>
          </cell>
          <cell r="I542" t="str">
            <v>GWP100 - Climate Change (kg CO2 eq)</v>
          </cell>
          <cell r="T542">
            <v>0</v>
          </cell>
        </row>
        <row r="543">
          <cell r="D543" t="str">
            <v>IN</v>
          </cell>
          <cell r="E543" t="str">
            <v>Kerosene</v>
          </cell>
          <cell r="H543" t="str">
            <v>GWP100 - Climate Change</v>
          </cell>
          <cell r="I543" t="str">
            <v>GWP100 - Climate Change (kg CO2 eq)</v>
          </cell>
          <cell r="T543">
            <v>0</v>
          </cell>
        </row>
        <row r="544">
          <cell r="D544" t="str">
            <v>IN</v>
          </cell>
          <cell r="E544" t="str">
            <v>Kerosene</v>
          </cell>
          <cell r="H544" t="str">
            <v>GWP100 - Climate Change</v>
          </cell>
          <cell r="I544" t="str">
            <v>GWP100 - Climate Change (kg CO2 eq)</v>
          </cell>
          <cell r="T544">
            <v>0</v>
          </cell>
        </row>
        <row r="545">
          <cell r="D545" t="str">
            <v>IN</v>
          </cell>
          <cell r="E545" t="str">
            <v>Kerosene</v>
          </cell>
          <cell r="H545" t="str">
            <v>GWP100 - Climate Change</v>
          </cell>
          <cell r="I545" t="str">
            <v>GWP100 - Climate Change (kg CO2 eq)</v>
          </cell>
          <cell r="T545">
            <v>0</v>
          </cell>
        </row>
        <row r="546">
          <cell r="D546" t="str">
            <v>IN</v>
          </cell>
          <cell r="E546" t="str">
            <v>Kerosene</v>
          </cell>
          <cell r="H546" t="str">
            <v>GWP100 - Climate Change</v>
          </cell>
          <cell r="I546" t="str">
            <v>GWP100 - Climate Change (kg CO2 eq)</v>
          </cell>
          <cell r="T546">
            <v>0</v>
          </cell>
        </row>
        <row r="547">
          <cell r="D547" t="str">
            <v>IN</v>
          </cell>
          <cell r="E547" t="str">
            <v>Kerosene</v>
          </cell>
          <cell r="H547" t="str">
            <v>GWP100 - Climate Change</v>
          </cell>
          <cell r="I547" t="str">
            <v>GWP100 - Climate Change (kg CO2 eq)</v>
          </cell>
          <cell r="T547">
            <v>0</v>
          </cell>
        </row>
        <row r="548">
          <cell r="D548" t="str">
            <v>IN</v>
          </cell>
          <cell r="E548" t="str">
            <v>Kerosene</v>
          </cell>
          <cell r="H548" t="str">
            <v>GWP100 - Climate Change</v>
          </cell>
          <cell r="I548" t="str">
            <v>GWP100 - Climate Change (kg CO2 eq)</v>
          </cell>
          <cell r="T548">
            <v>0</v>
          </cell>
        </row>
        <row r="549">
          <cell r="D549" t="str">
            <v>IN</v>
          </cell>
          <cell r="E549" t="str">
            <v>Kerosene</v>
          </cell>
          <cell r="H549" t="str">
            <v>GWP100 - Climate Change</v>
          </cell>
          <cell r="I549" t="str">
            <v>GWP100 - Climate Change (kg CO2 eq)</v>
          </cell>
          <cell r="T549">
            <v>0</v>
          </cell>
        </row>
        <row r="550">
          <cell r="D550" t="str">
            <v>IN</v>
          </cell>
          <cell r="E550" t="str">
            <v>Kerosene</v>
          </cell>
          <cell r="H550" t="str">
            <v>GWP100 - Climate Change</v>
          </cell>
          <cell r="I550" t="str">
            <v>GWP100 - Climate Change (kg CO2 eq)</v>
          </cell>
          <cell r="T550">
            <v>0</v>
          </cell>
        </row>
        <row r="551">
          <cell r="D551"/>
          <cell r="E551"/>
          <cell r="H551"/>
          <cell r="I551"/>
          <cell r="T551"/>
        </row>
        <row r="552">
          <cell r="D552" t="str">
            <v>IN</v>
          </cell>
          <cell r="E552" t="str">
            <v>Kerosene</v>
          </cell>
          <cell r="H552" t="str">
            <v>ODP100 - Ozone depletion</v>
          </cell>
          <cell r="I552" t="str">
            <v>ODP100 - Ozone depletion (kg CFC-11 eq)</v>
          </cell>
          <cell r="T552">
            <v>0</v>
          </cell>
        </row>
        <row r="553">
          <cell r="D553" t="str">
            <v>IN</v>
          </cell>
          <cell r="E553" t="str">
            <v>Kerosene</v>
          </cell>
          <cell r="H553" t="str">
            <v>ODP100 - Ozone depletion</v>
          </cell>
          <cell r="I553" t="str">
            <v>ODP100 - Ozone depletion (kg CFC-11 eq)</v>
          </cell>
          <cell r="T553">
            <v>0</v>
          </cell>
        </row>
        <row r="554">
          <cell r="D554" t="str">
            <v>IN</v>
          </cell>
          <cell r="E554" t="str">
            <v>Kerosene</v>
          </cell>
          <cell r="H554" t="str">
            <v>ODP100 - Ozone depletion</v>
          </cell>
          <cell r="I554" t="str">
            <v>ODP100 - Ozone depletion (kg CFC-11 eq)</v>
          </cell>
          <cell r="T554">
            <v>0</v>
          </cell>
        </row>
        <row r="555">
          <cell r="D555" t="str">
            <v>IN</v>
          </cell>
          <cell r="E555" t="str">
            <v>Kerosene</v>
          </cell>
          <cell r="H555" t="str">
            <v>ODP100 - Ozone depletion</v>
          </cell>
          <cell r="I555" t="str">
            <v>ODP100 - Ozone depletion (kg CFC-11 eq)</v>
          </cell>
          <cell r="T555">
            <v>0</v>
          </cell>
        </row>
        <row r="556">
          <cell r="D556" t="str">
            <v>IN</v>
          </cell>
          <cell r="E556" t="str">
            <v>Kerosene</v>
          </cell>
          <cell r="H556" t="str">
            <v>ODP100 - Ozone depletion</v>
          </cell>
          <cell r="I556" t="str">
            <v>ODP100 - Ozone depletion (kg CFC-11 eq)</v>
          </cell>
          <cell r="T556">
            <v>0</v>
          </cell>
        </row>
        <row r="557">
          <cell r="D557" t="str">
            <v>IN</v>
          </cell>
          <cell r="E557" t="str">
            <v>Kerosene</v>
          </cell>
          <cell r="H557" t="str">
            <v>ODP100 - Ozone depletion</v>
          </cell>
          <cell r="I557" t="str">
            <v>ODP100 - Ozone depletion (kg CFC-11 eq)</v>
          </cell>
          <cell r="T557">
            <v>0</v>
          </cell>
        </row>
        <row r="558">
          <cell r="D558" t="str">
            <v>IN</v>
          </cell>
          <cell r="E558" t="str">
            <v>Kerosene</v>
          </cell>
          <cell r="H558" t="str">
            <v>ODP100 - Ozone depletion</v>
          </cell>
          <cell r="I558" t="str">
            <v>ODP100 - Ozone depletion (kg CFC-11 eq)</v>
          </cell>
          <cell r="T558">
            <v>0</v>
          </cell>
        </row>
        <row r="559">
          <cell r="D559" t="str">
            <v>IN</v>
          </cell>
          <cell r="E559" t="str">
            <v>Kerosene</v>
          </cell>
          <cell r="H559" t="str">
            <v>ODP100 - Ozone depletion</v>
          </cell>
          <cell r="I559" t="str">
            <v>ODP100 - Ozone depletion (kg CFC-11 eq)</v>
          </cell>
          <cell r="T559">
            <v>0</v>
          </cell>
        </row>
        <row r="560">
          <cell r="D560" t="str">
            <v>IN</v>
          </cell>
          <cell r="E560" t="str">
            <v>Kerosene</v>
          </cell>
          <cell r="H560" t="str">
            <v>ODP100 - Ozone depletion</v>
          </cell>
          <cell r="I560" t="str">
            <v>ODP100 - Ozone depletion (kg CFC-11 eq)</v>
          </cell>
          <cell r="T560">
            <v>0</v>
          </cell>
        </row>
        <row r="561">
          <cell r="D561" t="str">
            <v>IN</v>
          </cell>
          <cell r="E561" t="str">
            <v>Kerosene</v>
          </cell>
          <cell r="H561" t="str">
            <v>ODP100 - Ozone depletion</v>
          </cell>
          <cell r="I561" t="str">
            <v>ODP100 - Ozone depletion (kg CFC-11 eq)</v>
          </cell>
          <cell r="T561">
            <v>0</v>
          </cell>
        </row>
        <row r="562">
          <cell r="D562" t="str">
            <v>IN</v>
          </cell>
          <cell r="E562" t="str">
            <v>Kerosene</v>
          </cell>
          <cell r="H562" t="str">
            <v>ODP100 - Ozone depletion</v>
          </cell>
          <cell r="I562" t="str">
            <v>ODP100 - Ozone depletion (kg CFC-11 eq)</v>
          </cell>
          <cell r="T562">
            <v>0</v>
          </cell>
        </row>
        <row r="563">
          <cell r="D563" t="str">
            <v>IN</v>
          </cell>
          <cell r="E563" t="str">
            <v>Kerosene</v>
          </cell>
          <cell r="H563" t="str">
            <v>ODP100 - Ozone depletion</v>
          </cell>
          <cell r="I563" t="str">
            <v>ODP100 - Ozone depletion (kg CFC-11 eq)</v>
          </cell>
          <cell r="T563">
            <v>0</v>
          </cell>
        </row>
        <row r="564">
          <cell r="D564" t="str">
            <v>IN</v>
          </cell>
          <cell r="E564" t="str">
            <v>Kerosene</v>
          </cell>
          <cell r="H564" t="str">
            <v>ODP100 - Ozone depletion</v>
          </cell>
          <cell r="I564" t="str">
            <v>ODP100 - Ozone depletion (kg CFC-11 eq)</v>
          </cell>
          <cell r="T564">
            <v>0</v>
          </cell>
        </row>
        <row r="565">
          <cell r="D565" t="str">
            <v>IN</v>
          </cell>
          <cell r="E565" t="str">
            <v>Kerosene</v>
          </cell>
          <cell r="H565" t="str">
            <v>ODP100 - Ozone depletion</v>
          </cell>
          <cell r="I565" t="str">
            <v>ODP100 - Ozone depletion (kg CFC-11 eq)</v>
          </cell>
          <cell r="T565">
            <v>0</v>
          </cell>
        </row>
        <row r="566">
          <cell r="D566"/>
          <cell r="E566"/>
          <cell r="H566"/>
          <cell r="I566"/>
          <cell r="T566"/>
        </row>
        <row r="567">
          <cell r="D567" t="str">
            <v>IN</v>
          </cell>
          <cell r="E567" t="str">
            <v>Kerosene</v>
          </cell>
          <cell r="H567" t="str">
            <v>PMFP100 - Particulate matter formation</v>
          </cell>
          <cell r="I567" t="str">
            <v>PMFP100 - Particulate matter formation (kg PM10 eq)</v>
          </cell>
          <cell r="T567">
            <v>0</v>
          </cell>
        </row>
        <row r="568">
          <cell r="D568" t="str">
            <v>IN</v>
          </cell>
          <cell r="E568" t="str">
            <v>Kerosene</v>
          </cell>
          <cell r="H568" t="str">
            <v>PMFP100 - Particulate matter formation</v>
          </cell>
          <cell r="I568" t="str">
            <v>PMFP100 - Particulate matter formation (kg PM10 eq)</v>
          </cell>
          <cell r="T568">
            <v>0</v>
          </cell>
        </row>
        <row r="569">
          <cell r="D569" t="str">
            <v>IN</v>
          </cell>
          <cell r="E569" t="str">
            <v>Kerosene</v>
          </cell>
          <cell r="H569" t="str">
            <v>PMFP100 - Particulate matter formation</v>
          </cell>
          <cell r="I569" t="str">
            <v>PMFP100 - Particulate matter formation (kg PM10 eq)</v>
          </cell>
          <cell r="T569">
            <v>0</v>
          </cell>
        </row>
        <row r="570">
          <cell r="D570" t="str">
            <v>IN</v>
          </cell>
          <cell r="E570" t="str">
            <v>Kerosene</v>
          </cell>
          <cell r="H570" t="str">
            <v>PMFP100 - Particulate matter formation</v>
          </cell>
          <cell r="I570" t="str">
            <v>PMFP100 - Particulate matter formation (kg PM10 eq)</v>
          </cell>
          <cell r="T570">
            <v>0</v>
          </cell>
        </row>
        <row r="571">
          <cell r="D571" t="str">
            <v>IN</v>
          </cell>
          <cell r="E571" t="str">
            <v>Kerosene</v>
          </cell>
          <cell r="H571" t="str">
            <v>PMFP100 - Particulate matter formation</v>
          </cell>
          <cell r="I571" t="str">
            <v>PMFP100 - Particulate matter formation (kg PM10 eq)</v>
          </cell>
          <cell r="T571">
            <v>0</v>
          </cell>
        </row>
        <row r="572">
          <cell r="D572" t="str">
            <v>IN</v>
          </cell>
          <cell r="E572" t="str">
            <v>Kerosene</v>
          </cell>
          <cell r="H572" t="str">
            <v>PMFP100 - Particulate matter formation</v>
          </cell>
          <cell r="I572" t="str">
            <v>PMFP100 - Particulate matter formation (kg PM10 eq)</v>
          </cell>
          <cell r="T572">
            <v>0</v>
          </cell>
        </row>
        <row r="573">
          <cell r="D573" t="str">
            <v>IN</v>
          </cell>
          <cell r="E573" t="str">
            <v>Kerosene</v>
          </cell>
          <cell r="H573" t="str">
            <v>PMFP100 - Particulate matter formation</v>
          </cell>
          <cell r="I573" t="str">
            <v>PMFP100 - Particulate matter formation (kg PM10 eq)</v>
          </cell>
          <cell r="T573">
            <v>0</v>
          </cell>
        </row>
        <row r="574">
          <cell r="D574" t="str">
            <v>IN</v>
          </cell>
          <cell r="E574" t="str">
            <v>Kerosene</v>
          </cell>
          <cell r="H574" t="str">
            <v>PMFP100 - Particulate matter formation</v>
          </cell>
          <cell r="I574" t="str">
            <v>PMFP100 - Particulate matter formation (kg PM10 eq)</v>
          </cell>
          <cell r="T574">
            <v>0</v>
          </cell>
        </row>
        <row r="575">
          <cell r="D575" t="str">
            <v>IN</v>
          </cell>
          <cell r="E575" t="str">
            <v>Kerosene</v>
          </cell>
          <cell r="H575" t="str">
            <v>PMFP100 - Particulate matter formation</v>
          </cell>
          <cell r="I575" t="str">
            <v>PMFP100 - Particulate matter formation (kg PM10 eq)</v>
          </cell>
          <cell r="T575">
            <v>0</v>
          </cell>
        </row>
        <row r="576">
          <cell r="D576" t="str">
            <v>IN</v>
          </cell>
          <cell r="E576" t="str">
            <v>Kerosene</v>
          </cell>
          <cell r="H576" t="str">
            <v>PMFP100 - Particulate matter formation</v>
          </cell>
          <cell r="I576" t="str">
            <v>PMFP100 - Particulate matter formation (kg PM10 eq)</v>
          </cell>
          <cell r="T576">
            <v>0</v>
          </cell>
        </row>
        <row r="577">
          <cell r="D577" t="str">
            <v>IN</v>
          </cell>
          <cell r="E577" t="str">
            <v>Kerosene</v>
          </cell>
          <cell r="H577" t="str">
            <v>PMFP100 - Particulate matter formation</v>
          </cell>
          <cell r="I577" t="str">
            <v>PMFP100 - Particulate matter formation (kg PM10 eq)</v>
          </cell>
          <cell r="T577">
            <v>0</v>
          </cell>
        </row>
        <row r="578">
          <cell r="D578" t="str">
            <v>IN</v>
          </cell>
          <cell r="E578" t="str">
            <v>Kerosene</v>
          </cell>
          <cell r="H578" t="str">
            <v>PMFP100 - Particulate matter formation</v>
          </cell>
          <cell r="I578" t="str">
            <v>PMFP100 - Particulate matter formation (kg PM10 eq)</v>
          </cell>
          <cell r="T578">
            <v>0</v>
          </cell>
        </row>
        <row r="579">
          <cell r="D579" t="str">
            <v>IN</v>
          </cell>
          <cell r="E579" t="str">
            <v>Kerosene</v>
          </cell>
          <cell r="H579" t="str">
            <v>PMFP100 - Particulate matter formation</v>
          </cell>
          <cell r="I579" t="str">
            <v>PMFP100 - Particulate matter formation (kg PM10 eq)</v>
          </cell>
          <cell r="T579">
            <v>0</v>
          </cell>
        </row>
        <row r="580">
          <cell r="D580" t="str">
            <v>IN</v>
          </cell>
          <cell r="E580" t="str">
            <v>Kerosene</v>
          </cell>
          <cell r="H580" t="str">
            <v>PMFP100 - Particulate matter formation</v>
          </cell>
          <cell r="I580" t="str">
            <v>PMFP100 - Particulate matter formation (kg PM10 eq)</v>
          </cell>
          <cell r="T580">
            <v>0</v>
          </cell>
        </row>
        <row r="581">
          <cell r="D581"/>
          <cell r="E581"/>
          <cell r="H581"/>
          <cell r="I581"/>
          <cell r="T581"/>
        </row>
        <row r="582">
          <cell r="D582" t="str">
            <v>IN</v>
          </cell>
          <cell r="E582" t="str">
            <v>Kerosene</v>
          </cell>
          <cell r="H582" t="str">
            <v>POFP100 - Photochemical oxidant formation</v>
          </cell>
          <cell r="I582" t="str">
            <v>POFP100 - Photochemical oxidant formation (kg NMVOC)</v>
          </cell>
          <cell r="T582">
            <v>0</v>
          </cell>
        </row>
        <row r="583">
          <cell r="D583" t="str">
            <v>IN</v>
          </cell>
          <cell r="E583" t="str">
            <v>Kerosene</v>
          </cell>
          <cell r="H583" t="str">
            <v>POFP100 - Photochemical oxidant formation</v>
          </cell>
          <cell r="I583" t="str">
            <v>POFP100 - Photochemical oxidant formation (kg NMVOC)</v>
          </cell>
          <cell r="T583">
            <v>0</v>
          </cell>
        </row>
        <row r="584">
          <cell r="D584" t="str">
            <v>IN</v>
          </cell>
          <cell r="E584" t="str">
            <v>Kerosene</v>
          </cell>
          <cell r="H584" t="str">
            <v>POFP100 - Photochemical oxidant formation</v>
          </cell>
          <cell r="I584" t="str">
            <v>POFP100 - Photochemical oxidant formation (kg NMVOC)</v>
          </cell>
          <cell r="T584">
            <v>0</v>
          </cell>
        </row>
        <row r="585">
          <cell r="D585" t="str">
            <v>IN</v>
          </cell>
          <cell r="E585" t="str">
            <v>Kerosene</v>
          </cell>
          <cell r="H585" t="str">
            <v>POFP100 - Photochemical oxidant formation</v>
          </cell>
          <cell r="I585" t="str">
            <v>POFP100 - Photochemical oxidant formation (kg NMVOC)</v>
          </cell>
          <cell r="T585">
            <v>0</v>
          </cell>
        </row>
        <row r="586">
          <cell r="D586" t="str">
            <v>IN</v>
          </cell>
          <cell r="E586" t="str">
            <v>Kerosene</v>
          </cell>
          <cell r="H586" t="str">
            <v>POFP100 - Photochemical oxidant formation</v>
          </cell>
          <cell r="I586" t="str">
            <v>POFP100 - Photochemical oxidant formation (kg NMVOC)</v>
          </cell>
          <cell r="T586">
            <v>0</v>
          </cell>
        </row>
        <row r="587">
          <cell r="D587" t="str">
            <v>IN</v>
          </cell>
          <cell r="E587" t="str">
            <v>Kerosene</v>
          </cell>
          <cell r="H587" t="str">
            <v>POFP100 - Photochemical oxidant formation</v>
          </cell>
          <cell r="I587" t="str">
            <v>POFP100 - Photochemical oxidant formation (kg NMVOC)</v>
          </cell>
          <cell r="T587">
            <v>0</v>
          </cell>
        </row>
        <row r="588">
          <cell r="D588" t="str">
            <v>IN</v>
          </cell>
          <cell r="E588" t="str">
            <v>Kerosene</v>
          </cell>
          <cell r="H588" t="str">
            <v>POFP100 - Photochemical oxidant formation</v>
          </cell>
          <cell r="I588" t="str">
            <v>POFP100 - Photochemical oxidant formation (kg NMVOC)</v>
          </cell>
          <cell r="T588">
            <v>0</v>
          </cell>
        </row>
        <row r="589">
          <cell r="D589" t="str">
            <v>IN</v>
          </cell>
          <cell r="E589" t="str">
            <v>Kerosene</v>
          </cell>
          <cell r="H589" t="str">
            <v>POFP100 - Photochemical oxidant formation</v>
          </cell>
          <cell r="I589" t="str">
            <v>POFP100 - Photochemical oxidant formation (kg NMVOC)</v>
          </cell>
          <cell r="T589">
            <v>0</v>
          </cell>
        </row>
        <row r="590">
          <cell r="D590" t="str">
            <v>IN</v>
          </cell>
          <cell r="E590" t="str">
            <v>Kerosene</v>
          </cell>
          <cell r="H590" t="str">
            <v>POFP100 - Photochemical oxidant formation</v>
          </cell>
          <cell r="I590" t="str">
            <v>POFP100 - Photochemical oxidant formation (kg NMVOC)</v>
          </cell>
          <cell r="T590">
            <v>0</v>
          </cell>
        </row>
        <row r="591">
          <cell r="D591" t="str">
            <v>IN</v>
          </cell>
          <cell r="E591" t="str">
            <v>Kerosene</v>
          </cell>
          <cell r="H591" t="str">
            <v>POFP100 - Photochemical oxidant formation</v>
          </cell>
          <cell r="I591" t="str">
            <v>POFP100 - Photochemical oxidant formation (kg NMVOC)</v>
          </cell>
          <cell r="T591">
            <v>0</v>
          </cell>
        </row>
        <row r="592">
          <cell r="D592" t="str">
            <v>IN</v>
          </cell>
          <cell r="E592" t="str">
            <v>Kerosene</v>
          </cell>
          <cell r="H592" t="str">
            <v>POFP100 - Photochemical oxidant formation</v>
          </cell>
          <cell r="I592" t="str">
            <v>POFP100 - Photochemical oxidant formation (kg NMVOC)</v>
          </cell>
          <cell r="T592">
            <v>0</v>
          </cell>
        </row>
        <row r="593">
          <cell r="D593" t="str">
            <v>IN</v>
          </cell>
          <cell r="E593" t="str">
            <v>Kerosene</v>
          </cell>
          <cell r="H593" t="str">
            <v>POFP100 - Photochemical oxidant formation</v>
          </cell>
          <cell r="I593" t="str">
            <v>POFP100 - Photochemical oxidant formation (kg NMVOC)</v>
          </cell>
          <cell r="T593">
            <v>0</v>
          </cell>
        </row>
        <row r="594">
          <cell r="D594" t="str">
            <v>IN</v>
          </cell>
          <cell r="E594" t="str">
            <v>Kerosene</v>
          </cell>
          <cell r="H594" t="str">
            <v>POFP100 - Photochemical oxidant formation</v>
          </cell>
          <cell r="I594" t="str">
            <v>POFP100 - Photochemical oxidant formation (kg NMVOC)</v>
          </cell>
          <cell r="T594">
            <v>0</v>
          </cell>
        </row>
        <row r="595">
          <cell r="D595" t="str">
            <v>IN</v>
          </cell>
          <cell r="E595" t="str">
            <v>Kerosene</v>
          </cell>
          <cell r="H595" t="str">
            <v>POFP100 - Photochemical oxidant formation</v>
          </cell>
          <cell r="I595" t="str">
            <v>POFP100 - Photochemical oxidant formation (kg NMVOC)</v>
          </cell>
          <cell r="T595">
            <v>0</v>
          </cell>
        </row>
        <row r="596">
          <cell r="D596"/>
          <cell r="E596"/>
          <cell r="H596"/>
          <cell r="I596"/>
          <cell r="T596"/>
        </row>
        <row r="597">
          <cell r="D597" t="str">
            <v>IN</v>
          </cell>
          <cell r="E597" t="str">
            <v>Kerosene</v>
          </cell>
          <cell r="H597" t="str">
            <v>TAP100 - Terrestrial acidification</v>
          </cell>
          <cell r="I597" t="str">
            <v>TAP100 - Terrestrial acidification (kg SO2 eq)</v>
          </cell>
          <cell r="T597">
            <v>0</v>
          </cell>
        </row>
        <row r="598">
          <cell r="D598" t="str">
            <v>IN</v>
          </cell>
          <cell r="E598" t="str">
            <v>Kerosene</v>
          </cell>
          <cell r="H598" t="str">
            <v>TAP100 - Terrestrial acidification</v>
          </cell>
          <cell r="I598" t="str">
            <v>TAP100 - Terrestrial acidification (kg SO2 eq)</v>
          </cell>
          <cell r="T598">
            <v>0</v>
          </cell>
        </row>
        <row r="599">
          <cell r="D599" t="str">
            <v>IN</v>
          </cell>
          <cell r="E599" t="str">
            <v>Kerosene</v>
          </cell>
          <cell r="H599" t="str">
            <v>TAP100 - Terrestrial acidification</v>
          </cell>
          <cell r="I599" t="str">
            <v>TAP100 - Terrestrial acidification (kg SO2 eq)</v>
          </cell>
          <cell r="T599">
            <v>0</v>
          </cell>
        </row>
        <row r="600">
          <cell r="D600" t="str">
            <v>IN</v>
          </cell>
          <cell r="E600" t="str">
            <v>Kerosene</v>
          </cell>
          <cell r="H600" t="str">
            <v>TAP100 - Terrestrial acidification</v>
          </cell>
          <cell r="I600" t="str">
            <v>TAP100 - Terrestrial acidification (kg SO2 eq)</v>
          </cell>
          <cell r="T600">
            <v>0</v>
          </cell>
        </row>
        <row r="601">
          <cell r="D601" t="str">
            <v>IN</v>
          </cell>
          <cell r="E601" t="str">
            <v>Kerosene</v>
          </cell>
          <cell r="H601" t="str">
            <v>TAP100 - Terrestrial acidification</v>
          </cell>
          <cell r="I601" t="str">
            <v>TAP100 - Terrestrial acidification (kg SO2 eq)</v>
          </cell>
          <cell r="T601">
            <v>0</v>
          </cell>
        </row>
        <row r="602">
          <cell r="D602" t="str">
            <v>IN</v>
          </cell>
          <cell r="E602" t="str">
            <v>Kerosene</v>
          </cell>
          <cell r="H602" t="str">
            <v>TAP100 - Terrestrial acidification</v>
          </cell>
          <cell r="I602" t="str">
            <v>TAP100 - Terrestrial acidification (kg SO2 eq)</v>
          </cell>
          <cell r="T602">
            <v>0</v>
          </cell>
        </row>
        <row r="603">
          <cell r="D603" t="str">
            <v>IN</v>
          </cell>
          <cell r="E603" t="str">
            <v>Kerosene</v>
          </cell>
          <cell r="H603" t="str">
            <v>TAP100 - Terrestrial acidification</v>
          </cell>
          <cell r="I603" t="str">
            <v>TAP100 - Terrestrial acidification (kg SO2 eq)</v>
          </cell>
          <cell r="T603">
            <v>0</v>
          </cell>
        </row>
        <row r="604">
          <cell r="D604" t="str">
            <v>IN</v>
          </cell>
          <cell r="E604" t="str">
            <v>Kerosene</v>
          </cell>
          <cell r="H604" t="str">
            <v>TAP100 - Terrestrial acidification</v>
          </cell>
          <cell r="I604" t="str">
            <v>TAP100 - Terrestrial acidification (kg SO2 eq)</v>
          </cell>
          <cell r="T604">
            <v>0</v>
          </cell>
        </row>
        <row r="605">
          <cell r="D605" t="str">
            <v>IN</v>
          </cell>
          <cell r="E605" t="str">
            <v>Kerosene</v>
          </cell>
          <cell r="H605" t="str">
            <v>TAP100 - Terrestrial acidification</v>
          </cell>
          <cell r="I605" t="str">
            <v>TAP100 - Terrestrial acidification (kg SO2 eq)</v>
          </cell>
          <cell r="T605">
            <v>0</v>
          </cell>
        </row>
        <row r="606">
          <cell r="D606" t="str">
            <v>IN</v>
          </cell>
          <cell r="E606" t="str">
            <v>Kerosene</v>
          </cell>
          <cell r="H606" t="str">
            <v>TAP100 - Terrestrial acidification</v>
          </cell>
          <cell r="I606" t="str">
            <v>TAP100 - Terrestrial acidification (kg SO2 eq)</v>
          </cell>
          <cell r="T606">
            <v>0</v>
          </cell>
        </row>
        <row r="607">
          <cell r="D607" t="str">
            <v>IN</v>
          </cell>
          <cell r="E607" t="str">
            <v>Kerosene</v>
          </cell>
          <cell r="H607" t="str">
            <v>TAP100 - Terrestrial acidification</v>
          </cell>
          <cell r="I607" t="str">
            <v>TAP100 - Terrestrial acidification (kg SO2 eq)</v>
          </cell>
          <cell r="T607">
            <v>0</v>
          </cell>
        </row>
        <row r="608">
          <cell r="D608" t="str">
            <v>IN</v>
          </cell>
          <cell r="E608" t="str">
            <v>Kerosene</v>
          </cell>
          <cell r="H608" t="str">
            <v>TAP100 - Terrestrial acidification</v>
          </cell>
          <cell r="I608" t="str">
            <v>TAP100 - Terrestrial acidification (kg SO2 eq)</v>
          </cell>
          <cell r="T608">
            <v>0</v>
          </cell>
        </row>
        <row r="609">
          <cell r="D609" t="str">
            <v>IN</v>
          </cell>
          <cell r="E609" t="str">
            <v>Kerosene</v>
          </cell>
          <cell r="H609" t="str">
            <v>TAP100 - Terrestrial acidification</v>
          </cell>
          <cell r="I609" t="str">
            <v>TAP100 - Terrestrial acidification (kg SO2 eq)</v>
          </cell>
          <cell r="T609">
            <v>0</v>
          </cell>
        </row>
        <row r="610">
          <cell r="D610" t="str">
            <v>IN</v>
          </cell>
          <cell r="E610" t="str">
            <v>Kerosene</v>
          </cell>
          <cell r="H610" t="str">
            <v>TAP100 - Terrestrial acidification</v>
          </cell>
          <cell r="I610" t="str">
            <v>TAP100 - Terrestrial acidification (kg SO2 eq)</v>
          </cell>
          <cell r="T610">
            <v>0</v>
          </cell>
        </row>
        <row r="611">
          <cell r="D611"/>
          <cell r="E611"/>
          <cell r="H611"/>
          <cell r="I611"/>
          <cell r="T611"/>
        </row>
        <row r="612">
          <cell r="D612" t="str">
            <v>IN</v>
          </cell>
          <cell r="E612" t="str">
            <v>Kerosene</v>
          </cell>
          <cell r="H612" t="str">
            <v>WDP100 - Water depletion</v>
          </cell>
          <cell r="I612" t="str">
            <v>WDP100 - Water depletion (m3)</v>
          </cell>
          <cell r="T612">
            <v>0</v>
          </cell>
        </row>
        <row r="613">
          <cell r="D613" t="str">
            <v>IN</v>
          </cell>
          <cell r="E613" t="str">
            <v>Kerosene</v>
          </cell>
          <cell r="H613" t="str">
            <v>WDP100 - Water depletion</v>
          </cell>
          <cell r="I613" t="str">
            <v>WDP100 - Water depletion (m3)</v>
          </cell>
          <cell r="T613">
            <v>0</v>
          </cell>
        </row>
        <row r="614">
          <cell r="D614" t="str">
            <v>IN</v>
          </cell>
          <cell r="E614" t="str">
            <v>Kerosene</v>
          </cell>
          <cell r="H614" t="str">
            <v>WDP100 - Water depletion</v>
          </cell>
          <cell r="I614" t="str">
            <v>WDP100 - Water depletion (m3)</v>
          </cell>
          <cell r="T614">
            <v>0</v>
          </cell>
        </row>
        <row r="615">
          <cell r="D615" t="str">
            <v>IN</v>
          </cell>
          <cell r="E615" t="str">
            <v>Kerosene</v>
          </cell>
          <cell r="H615" t="str">
            <v>WDP100 - Water depletion</v>
          </cell>
          <cell r="I615" t="str">
            <v>WDP100 - Water depletion (m3)</v>
          </cell>
          <cell r="T615">
            <v>0</v>
          </cell>
        </row>
        <row r="616">
          <cell r="D616" t="str">
            <v>IN</v>
          </cell>
          <cell r="E616" t="str">
            <v>Kerosene</v>
          </cell>
          <cell r="H616" t="str">
            <v>WDP100 - Water depletion</v>
          </cell>
          <cell r="I616" t="str">
            <v>WDP100 - Water depletion (m3)</v>
          </cell>
          <cell r="T616">
            <v>0</v>
          </cell>
        </row>
        <row r="617">
          <cell r="D617" t="str">
            <v>IN</v>
          </cell>
          <cell r="E617" t="str">
            <v>Kerosene</v>
          </cell>
          <cell r="H617" t="str">
            <v>WDP100 - Water depletion</v>
          </cell>
          <cell r="I617" t="str">
            <v>WDP100 - Water depletion (m3)</v>
          </cell>
          <cell r="T617">
            <v>0</v>
          </cell>
        </row>
        <row r="618">
          <cell r="D618" t="str">
            <v>IN</v>
          </cell>
          <cell r="E618" t="str">
            <v>Kerosene</v>
          </cell>
          <cell r="H618" t="str">
            <v>WDP100 - Water depletion</v>
          </cell>
          <cell r="I618" t="str">
            <v>WDP100 - Water depletion (m3)</v>
          </cell>
          <cell r="T618">
            <v>0</v>
          </cell>
        </row>
        <row r="619">
          <cell r="D619" t="str">
            <v>IN</v>
          </cell>
          <cell r="E619" t="str">
            <v>Kerosene</v>
          </cell>
          <cell r="H619" t="str">
            <v>WDP100 - Water depletion</v>
          </cell>
          <cell r="I619" t="str">
            <v>WDP100 - Water depletion (m3)</v>
          </cell>
          <cell r="T619">
            <v>0</v>
          </cell>
        </row>
        <row r="620">
          <cell r="D620" t="str">
            <v>IN</v>
          </cell>
          <cell r="E620" t="str">
            <v>Kerosene</v>
          </cell>
          <cell r="H620" t="str">
            <v>WDP100 - Water depletion</v>
          </cell>
          <cell r="I620" t="str">
            <v>WDP100 - Water depletion (m3)</v>
          </cell>
          <cell r="T620">
            <v>0</v>
          </cell>
        </row>
        <row r="621">
          <cell r="D621" t="str">
            <v>IN</v>
          </cell>
          <cell r="E621" t="str">
            <v>Kerosene</v>
          </cell>
          <cell r="H621" t="str">
            <v>WDP100 - Water depletion</v>
          </cell>
          <cell r="I621" t="str">
            <v>WDP100 - Water depletion (m3)</v>
          </cell>
          <cell r="T621">
            <v>0</v>
          </cell>
        </row>
        <row r="622">
          <cell r="D622" t="str">
            <v>IN</v>
          </cell>
          <cell r="E622" t="str">
            <v>Kerosene</v>
          </cell>
          <cell r="H622" t="str">
            <v>WDP100 - Water depletion</v>
          </cell>
          <cell r="I622" t="str">
            <v>WDP100 - Water depletion (m3)</v>
          </cell>
          <cell r="T622">
            <v>0</v>
          </cell>
        </row>
        <row r="623">
          <cell r="D623" t="str">
            <v>IN</v>
          </cell>
          <cell r="E623" t="str">
            <v>Kerosene</v>
          </cell>
          <cell r="H623" t="str">
            <v>WDP100 - Water depletion</v>
          </cell>
          <cell r="I623" t="str">
            <v>WDP100 - Water depletion (m3)</v>
          </cell>
          <cell r="T623">
            <v>0</v>
          </cell>
        </row>
        <row r="624">
          <cell r="D624" t="str">
            <v>IN</v>
          </cell>
          <cell r="E624" t="str">
            <v>Kerosene</v>
          </cell>
          <cell r="H624" t="str">
            <v>WDP100 - Water depletion</v>
          </cell>
          <cell r="I624" t="str">
            <v>WDP100 - Water depletion (m3)</v>
          </cell>
          <cell r="T624">
            <v>0</v>
          </cell>
        </row>
        <row r="625">
          <cell r="D625" t="str">
            <v>IN</v>
          </cell>
          <cell r="E625" t="str">
            <v>Kerosene</v>
          </cell>
          <cell r="H625" t="str">
            <v>WDP100 - Water depletion</v>
          </cell>
          <cell r="I625" t="str">
            <v>WDP100 - Water depletion (m3)</v>
          </cell>
          <cell r="T625">
            <v>0</v>
          </cell>
        </row>
        <row r="626">
          <cell r="D626"/>
          <cell r="E626"/>
          <cell r="H626"/>
          <cell r="I626"/>
          <cell r="T626"/>
        </row>
        <row r="627">
          <cell r="D627"/>
          <cell r="E627"/>
          <cell r="H627"/>
          <cell r="I627"/>
          <cell r="T627"/>
        </row>
        <row r="628">
          <cell r="D628" t="str">
            <v>IN</v>
          </cell>
          <cell r="E628" t="str">
            <v>Kerosene</v>
          </cell>
          <cell r="H628" t="str">
            <v>Black Carbon and Short-Lived Climate Pollutants</v>
          </cell>
          <cell r="I628" t="str">
            <v>Black Carbon and Short-Lived Climate Pollutants (kg BC eq)</v>
          </cell>
          <cell r="T628">
            <v>0</v>
          </cell>
        </row>
        <row r="629">
          <cell r="D629" t="str">
            <v>IN</v>
          </cell>
          <cell r="E629" t="str">
            <v>Kerosene</v>
          </cell>
          <cell r="H629" t="str">
            <v>Black Carbon and Short-Lived Climate Pollutants</v>
          </cell>
          <cell r="I629" t="str">
            <v>Black Carbon and Short-Lived Climate Pollutants (kg BC eq)</v>
          </cell>
          <cell r="T629">
            <v>0</v>
          </cell>
        </row>
        <row r="630">
          <cell r="D630" t="str">
            <v>IN</v>
          </cell>
          <cell r="E630" t="str">
            <v>Kerosene</v>
          </cell>
          <cell r="H630" t="str">
            <v>Black Carbon and Short-Lived Climate Pollutants</v>
          </cell>
          <cell r="I630" t="str">
            <v>Black Carbon and Short-Lived Climate Pollutants (kg BC eq)</v>
          </cell>
          <cell r="T630">
            <v>0</v>
          </cell>
        </row>
        <row r="631">
          <cell r="D631" t="str">
            <v>IN</v>
          </cell>
          <cell r="E631" t="str">
            <v>Kerosene</v>
          </cell>
          <cell r="H631" t="str">
            <v>Black Carbon and Short-Lived Climate Pollutants</v>
          </cell>
          <cell r="I631" t="str">
            <v>Black Carbon and Short-Lived Climate Pollutants (kg BC eq)</v>
          </cell>
          <cell r="T631">
            <v>0</v>
          </cell>
        </row>
        <row r="632">
          <cell r="D632" t="str">
            <v>IN</v>
          </cell>
          <cell r="E632" t="str">
            <v>Kerosene</v>
          </cell>
          <cell r="H632" t="str">
            <v>Black Carbon and Short-Lived Climate Pollutants</v>
          </cell>
          <cell r="I632" t="str">
            <v>Black Carbon and Short-Lived Climate Pollutants (kg BC eq)</v>
          </cell>
          <cell r="T632">
            <v>0</v>
          </cell>
        </row>
        <row r="633">
          <cell r="D633" t="str">
            <v>IN</v>
          </cell>
          <cell r="E633" t="str">
            <v>Kerosene</v>
          </cell>
          <cell r="H633" t="str">
            <v>Black Carbon and Short-Lived Climate Pollutants</v>
          </cell>
          <cell r="I633" t="str">
            <v>Black Carbon and Short-Lived Climate Pollutants (kg BC eq)</v>
          </cell>
          <cell r="T633">
            <v>0</v>
          </cell>
        </row>
        <row r="634">
          <cell r="D634" t="str">
            <v>IN</v>
          </cell>
          <cell r="E634" t="str">
            <v>Kerosene</v>
          </cell>
          <cell r="H634" t="str">
            <v>Black Carbon and Short-Lived Climate Pollutants</v>
          </cell>
          <cell r="I634" t="str">
            <v>Black Carbon and Short-Lived Climate Pollutants (kg BC eq)</v>
          </cell>
          <cell r="T634">
            <v>0</v>
          </cell>
        </row>
        <row r="635">
          <cell r="D635" t="str">
            <v>IN</v>
          </cell>
          <cell r="E635" t="str">
            <v>Kerosene</v>
          </cell>
          <cell r="H635" t="str">
            <v>Black Carbon and Short-Lived Climate Pollutants</v>
          </cell>
          <cell r="I635" t="str">
            <v>Black Carbon and Short-Lived Climate Pollutants (kg BC eq)</v>
          </cell>
          <cell r="T635">
            <v>0</v>
          </cell>
        </row>
        <row r="636">
          <cell r="D636" t="str">
            <v>IN</v>
          </cell>
          <cell r="E636" t="str">
            <v>Kerosene</v>
          </cell>
          <cell r="H636" t="str">
            <v>Black Carbon and Short-Lived Climate Pollutants</v>
          </cell>
          <cell r="I636" t="str">
            <v>Black Carbon and Short-Lived Climate Pollutants (kg BC eq)</v>
          </cell>
          <cell r="T636">
            <v>0</v>
          </cell>
        </row>
        <row r="637">
          <cell r="D637" t="str">
            <v>IN</v>
          </cell>
          <cell r="E637" t="str">
            <v>Kerosene</v>
          </cell>
          <cell r="H637" t="str">
            <v>Black Carbon and Short-Lived Climate Pollutants</v>
          </cell>
          <cell r="I637" t="str">
            <v>Black Carbon and Short-Lived Climate Pollutants (kg BC eq)</v>
          </cell>
          <cell r="T637">
            <v>0</v>
          </cell>
        </row>
        <row r="638">
          <cell r="D638" t="str">
            <v>IN</v>
          </cell>
          <cell r="E638" t="str">
            <v>Kerosene</v>
          </cell>
          <cell r="H638" t="str">
            <v>Black Carbon and Short-Lived Climate Pollutants</v>
          </cell>
          <cell r="I638" t="str">
            <v>Black Carbon and Short-Lived Climate Pollutants (kg BC eq)</v>
          </cell>
          <cell r="T638">
            <v>0</v>
          </cell>
        </row>
        <row r="639">
          <cell r="D639" t="str">
            <v>IN</v>
          </cell>
          <cell r="E639" t="str">
            <v>Kerosene</v>
          </cell>
          <cell r="H639" t="str">
            <v>Black Carbon and Short-Lived Climate Pollutants</v>
          </cell>
          <cell r="I639" t="str">
            <v>Black Carbon and Short-Lived Climate Pollutants (kg BC eq)</v>
          </cell>
          <cell r="T639">
            <v>0</v>
          </cell>
        </row>
        <row r="640">
          <cell r="D640" t="str">
            <v>IN</v>
          </cell>
          <cell r="E640" t="str">
            <v>Kerosene</v>
          </cell>
          <cell r="H640" t="str">
            <v>Black Carbon and Short-Lived Climate Pollutants</v>
          </cell>
          <cell r="I640" t="str">
            <v>Black Carbon and Short-Lived Climate Pollutants (kg BC eq)</v>
          </cell>
          <cell r="T640">
            <v>0</v>
          </cell>
        </row>
        <row r="641">
          <cell r="D641" t="str">
            <v>IN</v>
          </cell>
          <cell r="E641" t="str">
            <v>Kerosene</v>
          </cell>
          <cell r="H641" t="str">
            <v>Black Carbon and Short-Lived Climate Pollutants</v>
          </cell>
          <cell r="I641" t="str">
            <v>Black Carbon and Short-Lived Climate Pollutants (kg BC eq)</v>
          </cell>
          <cell r="T641">
            <v>0</v>
          </cell>
        </row>
        <row r="642">
          <cell r="D642"/>
          <cell r="E642"/>
          <cell r="H642"/>
          <cell r="I642"/>
          <cell r="T642"/>
        </row>
        <row r="643">
          <cell r="D643" t="str">
            <v>IN</v>
          </cell>
          <cell r="E643" t="str">
            <v>Kerosene</v>
          </cell>
          <cell r="H643" t="str">
            <v>Energy Demand - CED</v>
          </cell>
          <cell r="I643" t="str">
            <v>Energy Demand - CED (MJ)</v>
          </cell>
          <cell r="T643">
            <v>0</v>
          </cell>
        </row>
        <row r="644">
          <cell r="D644" t="str">
            <v>IN</v>
          </cell>
          <cell r="E644" t="str">
            <v>Kerosene</v>
          </cell>
          <cell r="H644" t="str">
            <v>Energy Demand - CED</v>
          </cell>
          <cell r="I644" t="str">
            <v>Energy Demand - CED (MJ)</v>
          </cell>
          <cell r="T644">
            <v>0</v>
          </cell>
        </row>
        <row r="645">
          <cell r="D645" t="str">
            <v>IN</v>
          </cell>
          <cell r="E645" t="str">
            <v>Kerosene</v>
          </cell>
          <cell r="H645" t="str">
            <v>Energy Demand - CED</v>
          </cell>
          <cell r="I645" t="str">
            <v>Energy Demand - CED (MJ)</v>
          </cell>
          <cell r="T645">
            <v>0</v>
          </cell>
        </row>
        <row r="646">
          <cell r="D646" t="str">
            <v>IN</v>
          </cell>
          <cell r="E646" t="str">
            <v>Kerosene</v>
          </cell>
          <cell r="H646" t="str">
            <v>Energy Demand - CED</v>
          </cell>
          <cell r="I646" t="str">
            <v>Energy Demand - CED (MJ)</v>
          </cell>
          <cell r="T646">
            <v>0</v>
          </cell>
        </row>
        <row r="647">
          <cell r="D647" t="str">
            <v>IN</v>
          </cell>
          <cell r="E647" t="str">
            <v>Kerosene</v>
          </cell>
          <cell r="H647" t="str">
            <v>Energy Demand - CED</v>
          </cell>
          <cell r="I647" t="str">
            <v>Energy Demand - CED (MJ)</v>
          </cell>
          <cell r="T647">
            <v>0</v>
          </cell>
        </row>
        <row r="648">
          <cell r="D648" t="str">
            <v>IN</v>
          </cell>
          <cell r="E648" t="str">
            <v>Kerosene</v>
          </cell>
          <cell r="H648" t="str">
            <v>Energy Demand - CED</v>
          </cell>
          <cell r="I648" t="str">
            <v>Energy Demand - CED (MJ)</v>
          </cell>
          <cell r="T648">
            <v>0</v>
          </cell>
        </row>
        <row r="649">
          <cell r="D649" t="str">
            <v>IN</v>
          </cell>
          <cell r="E649" t="str">
            <v>Kerosene</v>
          </cell>
          <cell r="H649" t="str">
            <v>Energy Demand - CED</v>
          </cell>
          <cell r="I649" t="str">
            <v>Energy Demand - CED (MJ)</v>
          </cell>
          <cell r="T649">
            <v>0</v>
          </cell>
        </row>
        <row r="650">
          <cell r="D650" t="str">
            <v>IN</v>
          </cell>
          <cell r="E650" t="str">
            <v>Kerosene</v>
          </cell>
          <cell r="H650" t="str">
            <v>Energy Demand - CED</v>
          </cell>
          <cell r="I650" t="str">
            <v>Energy Demand - CED (MJ)</v>
          </cell>
          <cell r="T650">
            <v>0</v>
          </cell>
        </row>
        <row r="651">
          <cell r="D651" t="str">
            <v>IN</v>
          </cell>
          <cell r="E651" t="str">
            <v>Kerosene</v>
          </cell>
          <cell r="H651" t="str">
            <v>Energy Demand - CED</v>
          </cell>
          <cell r="I651" t="str">
            <v>Energy Demand - CED (MJ)</v>
          </cell>
          <cell r="T651">
            <v>0</v>
          </cell>
        </row>
        <row r="652">
          <cell r="D652" t="str">
            <v>IN</v>
          </cell>
          <cell r="E652" t="str">
            <v>Kerosene</v>
          </cell>
          <cell r="H652" t="str">
            <v>Energy Demand - CED</v>
          </cell>
          <cell r="I652" t="str">
            <v>Energy Demand - CED (MJ)</v>
          </cell>
          <cell r="T652">
            <v>0</v>
          </cell>
        </row>
        <row r="653">
          <cell r="D653" t="str">
            <v>IN</v>
          </cell>
          <cell r="E653" t="str">
            <v>Kerosene</v>
          </cell>
          <cell r="H653" t="str">
            <v>Energy Demand - CED</v>
          </cell>
          <cell r="I653" t="str">
            <v>Energy Demand - CED (MJ)</v>
          </cell>
          <cell r="T653">
            <v>0</v>
          </cell>
        </row>
        <row r="654">
          <cell r="D654" t="str">
            <v>IN</v>
          </cell>
          <cell r="E654" t="str">
            <v>Kerosene</v>
          </cell>
          <cell r="H654" t="str">
            <v>Energy Demand - CED</v>
          </cell>
          <cell r="I654" t="str">
            <v>Energy Demand - CED (MJ)</v>
          </cell>
          <cell r="T654">
            <v>0</v>
          </cell>
        </row>
        <row r="655">
          <cell r="D655" t="str">
            <v>IN</v>
          </cell>
          <cell r="E655" t="str">
            <v>Kerosene</v>
          </cell>
          <cell r="H655" t="str">
            <v>Energy Demand - CED</v>
          </cell>
          <cell r="I655" t="str">
            <v>Energy Demand - CED (MJ)</v>
          </cell>
          <cell r="T655">
            <v>0</v>
          </cell>
        </row>
        <row r="656">
          <cell r="D656" t="str">
            <v>IN</v>
          </cell>
          <cell r="E656" t="str">
            <v>Kerosene</v>
          </cell>
          <cell r="H656" t="str">
            <v>Energy Demand - CED</v>
          </cell>
          <cell r="I656" t="str">
            <v>Energy Demand - CED (MJ)</v>
          </cell>
          <cell r="T656">
            <v>0</v>
          </cell>
        </row>
        <row r="657">
          <cell r="D657"/>
          <cell r="E657"/>
          <cell r="H657"/>
          <cell r="I657"/>
          <cell r="T657"/>
        </row>
        <row r="658">
          <cell r="D658" t="str">
            <v>IN</v>
          </cell>
          <cell r="E658" t="str">
            <v>Kerosene</v>
          </cell>
          <cell r="H658" t="str">
            <v>FDP100 - Fossil depletion</v>
          </cell>
          <cell r="I658" t="str">
            <v>FDP100 - Fossil depletion (kg oil eq)</v>
          </cell>
          <cell r="T658">
            <v>0</v>
          </cell>
        </row>
        <row r="659">
          <cell r="D659" t="str">
            <v>IN</v>
          </cell>
          <cell r="E659" t="str">
            <v>Kerosene</v>
          </cell>
          <cell r="H659" t="str">
            <v>FDP100 - Fossil depletion</v>
          </cell>
          <cell r="I659" t="str">
            <v>FDP100 - Fossil depletion (kg oil eq)</v>
          </cell>
          <cell r="T659">
            <v>0</v>
          </cell>
        </row>
        <row r="660">
          <cell r="D660" t="str">
            <v>IN</v>
          </cell>
          <cell r="E660" t="str">
            <v>Kerosene</v>
          </cell>
          <cell r="H660" t="str">
            <v>FDP100 - Fossil depletion</v>
          </cell>
          <cell r="I660" t="str">
            <v>FDP100 - Fossil depletion (kg oil eq)</v>
          </cell>
          <cell r="T660">
            <v>0</v>
          </cell>
        </row>
        <row r="661">
          <cell r="D661" t="str">
            <v>IN</v>
          </cell>
          <cell r="E661" t="str">
            <v>Kerosene</v>
          </cell>
          <cell r="H661" t="str">
            <v>FDP100 - Fossil depletion</v>
          </cell>
          <cell r="I661" t="str">
            <v>FDP100 - Fossil depletion (kg oil eq)</v>
          </cell>
          <cell r="T661">
            <v>0</v>
          </cell>
        </row>
        <row r="662">
          <cell r="D662" t="str">
            <v>IN</v>
          </cell>
          <cell r="E662" t="str">
            <v>Kerosene</v>
          </cell>
          <cell r="H662" t="str">
            <v>FDP100 - Fossil depletion</v>
          </cell>
          <cell r="I662" t="str">
            <v>FDP100 - Fossil depletion (kg oil eq)</v>
          </cell>
          <cell r="T662">
            <v>0</v>
          </cell>
        </row>
        <row r="663">
          <cell r="D663" t="str">
            <v>IN</v>
          </cell>
          <cell r="E663" t="str">
            <v>Kerosene</v>
          </cell>
          <cell r="H663" t="str">
            <v>FDP100 - Fossil depletion</v>
          </cell>
          <cell r="I663" t="str">
            <v>FDP100 - Fossil depletion (kg oil eq)</v>
          </cell>
          <cell r="T663">
            <v>0</v>
          </cell>
        </row>
        <row r="664">
          <cell r="D664" t="str">
            <v>IN</v>
          </cell>
          <cell r="E664" t="str">
            <v>Kerosene</v>
          </cell>
          <cell r="H664" t="str">
            <v>FDP100 - Fossil depletion</v>
          </cell>
          <cell r="I664" t="str">
            <v>FDP100 - Fossil depletion (kg oil eq)</v>
          </cell>
          <cell r="T664">
            <v>0</v>
          </cell>
        </row>
        <row r="665">
          <cell r="D665" t="str">
            <v>IN</v>
          </cell>
          <cell r="E665" t="str">
            <v>Kerosene</v>
          </cell>
          <cell r="H665" t="str">
            <v>FDP100 - Fossil depletion</v>
          </cell>
          <cell r="I665" t="str">
            <v>FDP100 - Fossil depletion (kg oil eq)</v>
          </cell>
          <cell r="T665">
            <v>0</v>
          </cell>
        </row>
        <row r="666">
          <cell r="D666" t="str">
            <v>IN</v>
          </cell>
          <cell r="E666" t="str">
            <v>Kerosene</v>
          </cell>
          <cell r="H666" t="str">
            <v>FDP100 - Fossil depletion</v>
          </cell>
          <cell r="I666" t="str">
            <v>FDP100 - Fossil depletion (kg oil eq)</v>
          </cell>
          <cell r="T666">
            <v>0</v>
          </cell>
        </row>
        <row r="667">
          <cell r="D667" t="str">
            <v>IN</v>
          </cell>
          <cell r="E667" t="str">
            <v>Kerosene</v>
          </cell>
          <cell r="H667" t="str">
            <v>FDP100 - Fossil depletion</v>
          </cell>
          <cell r="I667" t="str">
            <v>FDP100 - Fossil depletion (kg oil eq)</v>
          </cell>
          <cell r="T667">
            <v>0</v>
          </cell>
        </row>
        <row r="668">
          <cell r="D668" t="str">
            <v>IN</v>
          </cell>
          <cell r="E668" t="str">
            <v>Kerosene</v>
          </cell>
          <cell r="H668" t="str">
            <v>FDP100 - Fossil depletion</v>
          </cell>
          <cell r="I668" t="str">
            <v>FDP100 - Fossil depletion (kg oil eq)</v>
          </cell>
          <cell r="T668">
            <v>0</v>
          </cell>
        </row>
        <row r="669">
          <cell r="D669" t="str">
            <v>IN</v>
          </cell>
          <cell r="E669" t="str">
            <v>Kerosene</v>
          </cell>
          <cell r="H669" t="str">
            <v>FDP100 - Fossil depletion</v>
          </cell>
          <cell r="I669" t="str">
            <v>FDP100 - Fossil depletion (kg oil eq)</v>
          </cell>
          <cell r="T669">
            <v>0</v>
          </cell>
        </row>
        <row r="670">
          <cell r="D670" t="str">
            <v>IN</v>
          </cell>
          <cell r="E670" t="str">
            <v>Kerosene</v>
          </cell>
          <cell r="H670" t="str">
            <v>FDP100 - Fossil depletion</v>
          </cell>
          <cell r="I670" t="str">
            <v>FDP100 - Fossil depletion (kg oil eq)</v>
          </cell>
          <cell r="T670">
            <v>0</v>
          </cell>
        </row>
        <row r="671">
          <cell r="D671" t="str">
            <v>IN</v>
          </cell>
          <cell r="E671" t="str">
            <v>Kerosene</v>
          </cell>
          <cell r="H671" t="str">
            <v>FDP100 - Fossil depletion</v>
          </cell>
          <cell r="I671" t="str">
            <v>FDP100 - Fossil depletion (kg oil eq)</v>
          </cell>
          <cell r="T671">
            <v>0</v>
          </cell>
        </row>
        <row r="672">
          <cell r="D672"/>
          <cell r="E672"/>
          <cell r="H672"/>
          <cell r="I672"/>
          <cell r="T672"/>
        </row>
        <row r="673">
          <cell r="D673" t="str">
            <v>IN</v>
          </cell>
          <cell r="E673" t="str">
            <v>Kerosene</v>
          </cell>
          <cell r="H673" t="str">
            <v>FEP100 - Freshwater eutrophication</v>
          </cell>
          <cell r="I673" t="str">
            <v>FEP100 - Freshwater eutrophication (kg P eq)</v>
          </cell>
          <cell r="T673">
            <v>0</v>
          </cell>
        </row>
        <row r="674">
          <cell r="D674" t="str">
            <v>IN</v>
          </cell>
          <cell r="E674" t="str">
            <v>Kerosene</v>
          </cell>
          <cell r="H674" t="str">
            <v>FEP100 - Freshwater eutrophication</v>
          </cell>
          <cell r="I674" t="str">
            <v>FEP100 - Freshwater eutrophication (kg P eq)</v>
          </cell>
          <cell r="T674">
            <v>0</v>
          </cell>
        </row>
        <row r="675">
          <cell r="D675" t="str">
            <v>IN</v>
          </cell>
          <cell r="E675" t="str">
            <v>Kerosene</v>
          </cell>
          <cell r="H675" t="str">
            <v>FEP100 - Freshwater eutrophication</v>
          </cell>
          <cell r="I675" t="str">
            <v>FEP100 - Freshwater eutrophication (kg P eq)</v>
          </cell>
          <cell r="T675">
            <v>0</v>
          </cell>
        </row>
        <row r="676">
          <cell r="D676" t="str">
            <v>IN</v>
          </cell>
          <cell r="E676" t="str">
            <v>Kerosene</v>
          </cell>
          <cell r="H676" t="str">
            <v>FEP100 - Freshwater eutrophication</v>
          </cell>
          <cell r="I676" t="str">
            <v>FEP100 - Freshwater eutrophication (kg P eq)</v>
          </cell>
          <cell r="T676">
            <v>0</v>
          </cell>
        </row>
        <row r="677">
          <cell r="D677" t="str">
            <v>IN</v>
          </cell>
          <cell r="E677" t="str">
            <v>Kerosene</v>
          </cell>
          <cell r="H677" t="str">
            <v>FEP100 - Freshwater eutrophication</v>
          </cell>
          <cell r="I677" t="str">
            <v>FEP100 - Freshwater eutrophication (kg P eq)</v>
          </cell>
          <cell r="T677">
            <v>0</v>
          </cell>
        </row>
        <row r="678">
          <cell r="D678" t="str">
            <v>IN</v>
          </cell>
          <cell r="E678" t="str">
            <v>Kerosene</v>
          </cell>
          <cell r="H678" t="str">
            <v>FEP100 - Freshwater eutrophication</v>
          </cell>
          <cell r="I678" t="str">
            <v>FEP100 - Freshwater eutrophication (kg P eq)</v>
          </cell>
          <cell r="T678">
            <v>0</v>
          </cell>
        </row>
        <row r="679">
          <cell r="D679" t="str">
            <v>IN</v>
          </cell>
          <cell r="E679" t="str">
            <v>Kerosene</v>
          </cell>
          <cell r="H679" t="str">
            <v>FEP100 - Freshwater eutrophication</v>
          </cell>
          <cell r="I679" t="str">
            <v>FEP100 - Freshwater eutrophication (kg P eq)</v>
          </cell>
          <cell r="T679">
            <v>0</v>
          </cell>
        </row>
        <row r="680">
          <cell r="D680" t="str">
            <v>IN</v>
          </cell>
          <cell r="E680" t="str">
            <v>Kerosene</v>
          </cell>
          <cell r="H680" t="str">
            <v>FEP100 - Freshwater eutrophication</v>
          </cell>
          <cell r="I680" t="str">
            <v>FEP100 - Freshwater eutrophication (kg P eq)</v>
          </cell>
          <cell r="T680">
            <v>0</v>
          </cell>
        </row>
        <row r="681">
          <cell r="D681" t="str">
            <v>IN</v>
          </cell>
          <cell r="E681" t="str">
            <v>Kerosene</v>
          </cell>
          <cell r="H681" t="str">
            <v>FEP100 - Freshwater eutrophication</v>
          </cell>
          <cell r="I681" t="str">
            <v>FEP100 - Freshwater eutrophication (kg P eq)</v>
          </cell>
          <cell r="T681">
            <v>0</v>
          </cell>
        </row>
        <row r="682">
          <cell r="D682" t="str">
            <v>IN</v>
          </cell>
          <cell r="E682" t="str">
            <v>Kerosene</v>
          </cell>
          <cell r="H682" t="str">
            <v>FEP100 - Freshwater eutrophication</v>
          </cell>
          <cell r="I682" t="str">
            <v>FEP100 - Freshwater eutrophication (kg P eq)</v>
          </cell>
          <cell r="T682">
            <v>0</v>
          </cell>
        </row>
        <row r="683">
          <cell r="D683" t="str">
            <v>IN</v>
          </cell>
          <cell r="E683" t="str">
            <v>Kerosene</v>
          </cell>
          <cell r="H683" t="str">
            <v>FEP100 - Freshwater eutrophication</v>
          </cell>
          <cell r="I683" t="str">
            <v>FEP100 - Freshwater eutrophication (kg P eq)</v>
          </cell>
          <cell r="T683">
            <v>0</v>
          </cell>
        </row>
        <row r="684">
          <cell r="D684" t="str">
            <v>IN</v>
          </cell>
          <cell r="E684" t="str">
            <v>Kerosene</v>
          </cell>
          <cell r="H684" t="str">
            <v>FEP100 - Freshwater eutrophication</v>
          </cell>
          <cell r="I684" t="str">
            <v>FEP100 - Freshwater eutrophication (kg P eq)</v>
          </cell>
          <cell r="T684">
            <v>0</v>
          </cell>
        </row>
        <row r="685">
          <cell r="D685" t="str">
            <v>IN</v>
          </cell>
          <cell r="E685" t="str">
            <v>Kerosene</v>
          </cell>
          <cell r="H685" t="str">
            <v>FEP100 - Freshwater eutrophication</v>
          </cell>
          <cell r="I685" t="str">
            <v>FEP100 - Freshwater eutrophication (kg P eq)</v>
          </cell>
          <cell r="T685">
            <v>0</v>
          </cell>
        </row>
        <row r="686">
          <cell r="D686" t="str">
            <v>IN</v>
          </cell>
          <cell r="E686" t="str">
            <v>Kerosene</v>
          </cell>
          <cell r="H686" t="str">
            <v>FEP100 - Freshwater eutrophication</v>
          </cell>
          <cell r="I686" t="str">
            <v>FEP100 - Freshwater eutrophication (kg P eq)</v>
          </cell>
          <cell r="T686">
            <v>0</v>
          </cell>
        </row>
        <row r="687">
          <cell r="D687"/>
          <cell r="E687"/>
          <cell r="H687"/>
          <cell r="I687"/>
          <cell r="T687"/>
        </row>
        <row r="688">
          <cell r="D688" t="str">
            <v>IN</v>
          </cell>
          <cell r="E688" t="str">
            <v>Kerosene</v>
          </cell>
          <cell r="H688" t="str">
            <v>GWP100 - Climate Change</v>
          </cell>
          <cell r="I688" t="str">
            <v>GWP100 - Climate Change (kg CO2 eq)</v>
          </cell>
          <cell r="T688">
            <v>0</v>
          </cell>
        </row>
        <row r="689">
          <cell r="D689" t="str">
            <v>IN</v>
          </cell>
          <cell r="E689" t="str">
            <v>Kerosene</v>
          </cell>
          <cell r="H689" t="str">
            <v>GWP100 - Climate Change</v>
          </cell>
          <cell r="I689" t="str">
            <v>GWP100 - Climate Change (kg CO2 eq)</v>
          </cell>
          <cell r="T689">
            <v>0</v>
          </cell>
        </row>
        <row r="690">
          <cell r="D690" t="str">
            <v>IN</v>
          </cell>
          <cell r="E690" t="str">
            <v>Kerosene</v>
          </cell>
          <cell r="H690" t="str">
            <v>GWP100 - Climate Change</v>
          </cell>
          <cell r="I690" t="str">
            <v>GWP100 - Climate Change (kg CO2 eq)</v>
          </cell>
          <cell r="T690">
            <v>0</v>
          </cell>
        </row>
        <row r="691">
          <cell r="D691" t="str">
            <v>IN</v>
          </cell>
          <cell r="E691" t="str">
            <v>Kerosene</v>
          </cell>
          <cell r="H691" t="str">
            <v>GWP100 - Climate Change</v>
          </cell>
          <cell r="I691" t="str">
            <v>GWP100 - Climate Change (kg CO2 eq)</v>
          </cell>
          <cell r="T691">
            <v>0</v>
          </cell>
        </row>
        <row r="692">
          <cell r="D692" t="str">
            <v>IN</v>
          </cell>
          <cell r="E692" t="str">
            <v>Kerosene</v>
          </cell>
          <cell r="H692" t="str">
            <v>GWP100 - Climate Change</v>
          </cell>
          <cell r="I692" t="str">
            <v>GWP100 - Climate Change (kg CO2 eq)</v>
          </cell>
          <cell r="T692">
            <v>0</v>
          </cell>
        </row>
        <row r="693">
          <cell r="D693" t="str">
            <v>IN</v>
          </cell>
          <cell r="E693" t="str">
            <v>Kerosene</v>
          </cell>
          <cell r="H693" t="str">
            <v>GWP100 - Climate Change</v>
          </cell>
          <cell r="I693" t="str">
            <v>GWP100 - Climate Change (kg CO2 eq)</v>
          </cell>
          <cell r="T693">
            <v>0</v>
          </cell>
        </row>
        <row r="694">
          <cell r="D694" t="str">
            <v>IN</v>
          </cell>
          <cell r="E694" t="str">
            <v>Kerosene</v>
          </cell>
          <cell r="H694" t="str">
            <v>GWP100 - Climate Change</v>
          </cell>
          <cell r="I694" t="str">
            <v>GWP100 - Climate Change (kg CO2 eq)</v>
          </cell>
          <cell r="T694">
            <v>0</v>
          </cell>
        </row>
        <row r="695">
          <cell r="D695" t="str">
            <v>IN</v>
          </cell>
          <cell r="E695" t="str">
            <v>Kerosene</v>
          </cell>
          <cell r="H695" t="str">
            <v>GWP100 - Climate Change</v>
          </cell>
          <cell r="I695" t="str">
            <v>GWP100 - Climate Change (kg CO2 eq)</v>
          </cell>
          <cell r="T695">
            <v>0</v>
          </cell>
        </row>
        <row r="696">
          <cell r="D696" t="str">
            <v>IN</v>
          </cell>
          <cell r="E696" t="str">
            <v>Kerosene</v>
          </cell>
          <cell r="H696" t="str">
            <v>GWP100 - Climate Change</v>
          </cell>
          <cell r="I696" t="str">
            <v>GWP100 - Climate Change (kg CO2 eq)</v>
          </cell>
          <cell r="T696">
            <v>0</v>
          </cell>
        </row>
        <row r="697">
          <cell r="D697" t="str">
            <v>IN</v>
          </cell>
          <cell r="E697" t="str">
            <v>Kerosene</v>
          </cell>
          <cell r="H697" t="str">
            <v>GWP100 - Climate Change</v>
          </cell>
          <cell r="I697" t="str">
            <v>GWP100 - Climate Change (kg CO2 eq)</v>
          </cell>
          <cell r="T697">
            <v>0</v>
          </cell>
        </row>
        <row r="698">
          <cell r="D698" t="str">
            <v>IN</v>
          </cell>
          <cell r="E698" t="str">
            <v>Kerosene</v>
          </cell>
          <cell r="H698" t="str">
            <v>GWP100 - Climate Change</v>
          </cell>
          <cell r="I698" t="str">
            <v>GWP100 - Climate Change (kg CO2 eq)</v>
          </cell>
          <cell r="T698">
            <v>0</v>
          </cell>
        </row>
        <row r="699">
          <cell r="D699" t="str">
            <v>IN</v>
          </cell>
          <cell r="E699" t="str">
            <v>Kerosene</v>
          </cell>
          <cell r="H699" t="str">
            <v>GWP100 - Climate Change</v>
          </cell>
          <cell r="I699" t="str">
            <v>GWP100 - Climate Change (kg CO2 eq)</v>
          </cell>
          <cell r="T699">
            <v>0</v>
          </cell>
        </row>
        <row r="700">
          <cell r="D700" t="str">
            <v>IN</v>
          </cell>
          <cell r="E700" t="str">
            <v>Kerosene</v>
          </cell>
          <cell r="H700" t="str">
            <v>GWP100 - Climate Change</v>
          </cell>
          <cell r="I700" t="str">
            <v>GWP100 - Climate Change (kg CO2 eq)</v>
          </cell>
          <cell r="T700">
            <v>0</v>
          </cell>
        </row>
        <row r="701">
          <cell r="D701" t="str">
            <v>IN</v>
          </cell>
          <cell r="E701" t="str">
            <v>Kerosene</v>
          </cell>
          <cell r="H701" t="str">
            <v>GWP100 - Climate Change</v>
          </cell>
          <cell r="I701" t="str">
            <v>GWP100 - Climate Change (kg CO2 eq)</v>
          </cell>
          <cell r="T701">
            <v>0</v>
          </cell>
        </row>
        <row r="702">
          <cell r="D702"/>
          <cell r="E702"/>
          <cell r="H702"/>
          <cell r="I702"/>
          <cell r="T702"/>
        </row>
        <row r="703">
          <cell r="D703" t="str">
            <v>IN</v>
          </cell>
          <cell r="E703" t="str">
            <v>Kerosene</v>
          </cell>
          <cell r="H703" t="str">
            <v>ODP100 - Ozone depletion</v>
          </cell>
          <cell r="I703" t="str">
            <v>ODP100 - Ozone depletion (kg CFC-11 eq)</v>
          </cell>
          <cell r="T703">
            <v>0</v>
          </cell>
        </row>
        <row r="704">
          <cell r="D704" t="str">
            <v>IN</v>
          </cell>
          <cell r="E704" t="str">
            <v>Kerosene</v>
          </cell>
          <cell r="H704" t="str">
            <v>ODP100 - Ozone depletion</v>
          </cell>
          <cell r="I704" t="str">
            <v>ODP100 - Ozone depletion (kg CFC-11 eq)</v>
          </cell>
          <cell r="T704">
            <v>0</v>
          </cell>
        </row>
        <row r="705">
          <cell r="D705" t="str">
            <v>IN</v>
          </cell>
          <cell r="E705" t="str">
            <v>Kerosene</v>
          </cell>
          <cell r="H705" t="str">
            <v>ODP100 - Ozone depletion</v>
          </cell>
          <cell r="I705" t="str">
            <v>ODP100 - Ozone depletion (kg CFC-11 eq)</v>
          </cell>
          <cell r="T705">
            <v>0</v>
          </cell>
        </row>
        <row r="706">
          <cell r="D706" t="str">
            <v>IN</v>
          </cell>
          <cell r="E706" t="str">
            <v>Kerosene</v>
          </cell>
          <cell r="H706" t="str">
            <v>ODP100 - Ozone depletion</v>
          </cell>
          <cell r="I706" t="str">
            <v>ODP100 - Ozone depletion (kg CFC-11 eq)</v>
          </cell>
          <cell r="T706">
            <v>0</v>
          </cell>
        </row>
        <row r="707">
          <cell r="D707" t="str">
            <v>IN</v>
          </cell>
          <cell r="E707" t="str">
            <v>Kerosene</v>
          </cell>
          <cell r="H707" t="str">
            <v>ODP100 - Ozone depletion</v>
          </cell>
          <cell r="I707" t="str">
            <v>ODP100 - Ozone depletion (kg CFC-11 eq)</v>
          </cell>
          <cell r="T707">
            <v>0</v>
          </cell>
        </row>
        <row r="708">
          <cell r="D708" t="str">
            <v>IN</v>
          </cell>
          <cell r="E708" t="str">
            <v>Kerosene</v>
          </cell>
          <cell r="H708" t="str">
            <v>ODP100 - Ozone depletion</v>
          </cell>
          <cell r="I708" t="str">
            <v>ODP100 - Ozone depletion (kg CFC-11 eq)</v>
          </cell>
          <cell r="T708">
            <v>0</v>
          </cell>
        </row>
        <row r="709">
          <cell r="D709" t="str">
            <v>IN</v>
          </cell>
          <cell r="E709" t="str">
            <v>Kerosene</v>
          </cell>
          <cell r="H709" t="str">
            <v>ODP100 - Ozone depletion</v>
          </cell>
          <cell r="I709" t="str">
            <v>ODP100 - Ozone depletion (kg CFC-11 eq)</v>
          </cell>
          <cell r="T709">
            <v>0</v>
          </cell>
        </row>
        <row r="710">
          <cell r="D710" t="str">
            <v>IN</v>
          </cell>
          <cell r="E710" t="str">
            <v>Kerosene</v>
          </cell>
          <cell r="H710" t="str">
            <v>ODP100 - Ozone depletion</v>
          </cell>
          <cell r="I710" t="str">
            <v>ODP100 - Ozone depletion (kg CFC-11 eq)</v>
          </cell>
          <cell r="T710">
            <v>0</v>
          </cell>
        </row>
        <row r="711">
          <cell r="D711" t="str">
            <v>IN</v>
          </cell>
          <cell r="E711" t="str">
            <v>Kerosene</v>
          </cell>
          <cell r="H711" t="str">
            <v>ODP100 - Ozone depletion</v>
          </cell>
          <cell r="I711" t="str">
            <v>ODP100 - Ozone depletion (kg CFC-11 eq)</v>
          </cell>
          <cell r="T711">
            <v>0</v>
          </cell>
        </row>
        <row r="712">
          <cell r="D712" t="str">
            <v>IN</v>
          </cell>
          <cell r="E712" t="str">
            <v>Kerosene</v>
          </cell>
          <cell r="H712" t="str">
            <v>ODP100 - Ozone depletion</v>
          </cell>
          <cell r="I712" t="str">
            <v>ODP100 - Ozone depletion (kg CFC-11 eq)</v>
          </cell>
          <cell r="T712">
            <v>0</v>
          </cell>
        </row>
        <row r="713">
          <cell r="D713" t="str">
            <v>IN</v>
          </cell>
          <cell r="E713" t="str">
            <v>Kerosene</v>
          </cell>
          <cell r="H713" t="str">
            <v>ODP100 - Ozone depletion</v>
          </cell>
          <cell r="I713" t="str">
            <v>ODP100 - Ozone depletion (kg CFC-11 eq)</v>
          </cell>
          <cell r="T713">
            <v>0</v>
          </cell>
        </row>
        <row r="714">
          <cell r="D714" t="str">
            <v>IN</v>
          </cell>
          <cell r="E714" t="str">
            <v>Kerosene</v>
          </cell>
          <cell r="H714" t="str">
            <v>ODP100 - Ozone depletion</v>
          </cell>
          <cell r="I714" t="str">
            <v>ODP100 - Ozone depletion (kg CFC-11 eq)</v>
          </cell>
          <cell r="T714">
            <v>0</v>
          </cell>
        </row>
        <row r="715">
          <cell r="D715" t="str">
            <v>IN</v>
          </cell>
          <cell r="E715" t="str">
            <v>Kerosene</v>
          </cell>
          <cell r="H715" t="str">
            <v>ODP100 - Ozone depletion</v>
          </cell>
          <cell r="I715" t="str">
            <v>ODP100 - Ozone depletion (kg CFC-11 eq)</v>
          </cell>
          <cell r="T715">
            <v>0</v>
          </cell>
        </row>
        <row r="716">
          <cell r="D716" t="str">
            <v>IN</v>
          </cell>
          <cell r="E716" t="str">
            <v>Kerosene</v>
          </cell>
          <cell r="H716" t="str">
            <v>ODP100 - Ozone depletion</v>
          </cell>
          <cell r="I716" t="str">
            <v>ODP100 - Ozone depletion (kg CFC-11 eq)</v>
          </cell>
          <cell r="T716">
            <v>0</v>
          </cell>
        </row>
        <row r="717">
          <cell r="D717"/>
          <cell r="E717"/>
          <cell r="H717"/>
          <cell r="I717"/>
          <cell r="T717"/>
        </row>
        <row r="718">
          <cell r="D718" t="str">
            <v>IN</v>
          </cell>
          <cell r="E718" t="str">
            <v>Kerosene</v>
          </cell>
          <cell r="H718" t="str">
            <v>PMFP100 - Particulate matter formation</v>
          </cell>
          <cell r="I718" t="str">
            <v>PMFP100 - Particulate matter formation (kg PM10 eq)</v>
          </cell>
          <cell r="T718">
            <v>0</v>
          </cell>
        </row>
        <row r="719">
          <cell r="D719" t="str">
            <v>IN</v>
          </cell>
          <cell r="E719" t="str">
            <v>Kerosene</v>
          </cell>
          <cell r="H719" t="str">
            <v>PMFP100 - Particulate matter formation</v>
          </cell>
          <cell r="I719" t="str">
            <v>PMFP100 - Particulate matter formation (kg PM10 eq)</v>
          </cell>
          <cell r="T719">
            <v>0</v>
          </cell>
        </row>
        <row r="720">
          <cell r="D720" t="str">
            <v>IN</v>
          </cell>
          <cell r="E720" t="str">
            <v>Kerosene</v>
          </cell>
          <cell r="H720" t="str">
            <v>PMFP100 - Particulate matter formation</v>
          </cell>
          <cell r="I720" t="str">
            <v>PMFP100 - Particulate matter formation (kg PM10 eq)</v>
          </cell>
          <cell r="T720">
            <v>0</v>
          </cell>
        </row>
        <row r="721">
          <cell r="D721" t="str">
            <v>IN</v>
          </cell>
          <cell r="E721" t="str">
            <v>Kerosene</v>
          </cell>
          <cell r="H721" t="str">
            <v>PMFP100 - Particulate matter formation</v>
          </cell>
          <cell r="I721" t="str">
            <v>PMFP100 - Particulate matter formation (kg PM10 eq)</v>
          </cell>
          <cell r="T721">
            <v>0</v>
          </cell>
        </row>
        <row r="722">
          <cell r="D722" t="str">
            <v>IN</v>
          </cell>
          <cell r="E722" t="str">
            <v>Kerosene</v>
          </cell>
          <cell r="H722" t="str">
            <v>PMFP100 - Particulate matter formation</v>
          </cell>
          <cell r="I722" t="str">
            <v>PMFP100 - Particulate matter formation (kg PM10 eq)</v>
          </cell>
          <cell r="T722">
            <v>0</v>
          </cell>
        </row>
        <row r="723">
          <cell r="D723" t="str">
            <v>IN</v>
          </cell>
          <cell r="E723" t="str">
            <v>Kerosene</v>
          </cell>
          <cell r="H723" t="str">
            <v>PMFP100 - Particulate matter formation</v>
          </cell>
          <cell r="I723" t="str">
            <v>PMFP100 - Particulate matter formation (kg PM10 eq)</v>
          </cell>
          <cell r="T723">
            <v>0</v>
          </cell>
        </row>
        <row r="724">
          <cell r="D724" t="str">
            <v>IN</v>
          </cell>
          <cell r="E724" t="str">
            <v>Kerosene</v>
          </cell>
          <cell r="H724" t="str">
            <v>PMFP100 - Particulate matter formation</v>
          </cell>
          <cell r="I724" t="str">
            <v>PMFP100 - Particulate matter formation (kg PM10 eq)</v>
          </cell>
          <cell r="T724">
            <v>0</v>
          </cell>
        </row>
        <row r="725">
          <cell r="D725" t="str">
            <v>IN</v>
          </cell>
          <cell r="E725" t="str">
            <v>Kerosene</v>
          </cell>
          <cell r="H725" t="str">
            <v>PMFP100 - Particulate matter formation</v>
          </cell>
          <cell r="I725" t="str">
            <v>PMFP100 - Particulate matter formation (kg PM10 eq)</v>
          </cell>
          <cell r="T725">
            <v>0</v>
          </cell>
        </row>
        <row r="726">
          <cell r="D726" t="str">
            <v>IN</v>
          </cell>
          <cell r="E726" t="str">
            <v>Kerosene</v>
          </cell>
          <cell r="H726" t="str">
            <v>PMFP100 - Particulate matter formation</v>
          </cell>
          <cell r="I726" t="str">
            <v>PMFP100 - Particulate matter formation (kg PM10 eq)</v>
          </cell>
          <cell r="T726">
            <v>0</v>
          </cell>
        </row>
        <row r="727">
          <cell r="D727" t="str">
            <v>IN</v>
          </cell>
          <cell r="E727" t="str">
            <v>Kerosene</v>
          </cell>
          <cell r="H727" t="str">
            <v>PMFP100 - Particulate matter formation</v>
          </cell>
          <cell r="I727" t="str">
            <v>PMFP100 - Particulate matter formation (kg PM10 eq)</v>
          </cell>
          <cell r="T727">
            <v>0</v>
          </cell>
        </row>
        <row r="728">
          <cell r="D728" t="str">
            <v>IN</v>
          </cell>
          <cell r="E728" t="str">
            <v>Kerosene</v>
          </cell>
          <cell r="H728" t="str">
            <v>PMFP100 - Particulate matter formation</v>
          </cell>
          <cell r="I728" t="str">
            <v>PMFP100 - Particulate matter formation (kg PM10 eq)</v>
          </cell>
          <cell r="T728">
            <v>0</v>
          </cell>
        </row>
        <row r="729">
          <cell r="D729" t="str">
            <v>IN</v>
          </cell>
          <cell r="E729" t="str">
            <v>Kerosene</v>
          </cell>
          <cell r="H729" t="str">
            <v>PMFP100 - Particulate matter formation</v>
          </cell>
          <cell r="I729" t="str">
            <v>PMFP100 - Particulate matter formation (kg PM10 eq)</v>
          </cell>
          <cell r="T729">
            <v>0</v>
          </cell>
        </row>
        <row r="730">
          <cell r="D730" t="str">
            <v>IN</v>
          </cell>
          <cell r="E730" t="str">
            <v>Kerosene</v>
          </cell>
          <cell r="H730" t="str">
            <v>PMFP100 - Particulate matter formation</v>
          </cell>
          <cell r="I730" t="str">
            <v>PMFP100 - Particulate matter formation (kg PM10 eq)</v>
          </cell>
          <cell r="T730">
            <v>0</v>
          </cell>
        </row>
        <row r="731">
          <cell r="D731" t="str">
            <v>IN</v>
          </cell>
          <cell r="E731" t="str">
            <v>Kerosene</v>
          </cell>
          <cell r="H731" t="str">
            <v>PMFP100 - Particulate matter formation</v>
          </cell>
          <cell r="I731" t="str">
            <v>PMFP100 - Particulate matter formation (kg PM10 eq)</v>
          </cell>
          <cell r="T731">
            <v>0</v>
          </cell>
        </row>
        <row r="732">
          <cell r="D732"/>
          <cell r="E732"/>
          <cell r="H732"/>
          <cell r="I732"/>
          <cell r="T732"/>
        </row>
        <row r="733">
          <cell r="D733" t="str">
            <v>IN</v>
          </cell>
          <cell r="E733" t="str">
            <v>Kerosene</v>
          </cell>
          <cell r="H733" t="str">
            <v>POFP100 - Photochemical oxidant formation</v>
          </cell>
          <cell r="I733" t="str">
            <v>POFP100 - Photochemical oxidant formation (kg NMVOC)</v>
          </cell>
          <cell r="T733">
            <v>0</v>
          </cell>
        </row>
        <row r="734">
          <cell r="D734" t="str">
            <v>IN</v>
          </cell>
          <cell r="E734" t="str">
            <v>Kerosene</v>
          </cell>
          <cell r="H734" t="str">
            <v>POFP100 - Photochemical oxidant formation</v>
          </cell>
          <cell r="I734" t="str">
            <v>POFP100 - Photochemical oxidant formation (kg NMVOC)</v>
          </cell>
          <cell r="T734">
            <v>0</v>
          </cell>
        </row>
        <row r="735">
          <cell r="D735" t="str">
            <v>IN</v>
          </cell>
          <cell r="E735" t="str">
            <v>Kerosene</v>
          </cell>
          <cell r="H735" t="str">
            <v>POFP100 - Photochemical oxidant formation</v>
          </cell>
          <cell r="I735" t="str">
            <v>POFP100 - Photochemical oxidant formation (kg NMVOC)</v>
          </cell>
          <cell r="T735">
            <v>0</v>
          </cell>
        </row>
        <row r="736">
          <cell r="D736" t="str">
            <v>IN</v>
          </cell>
          <cell r="E736" t="str">
            <v>Kerosene</v>
          </cell>
          <cell r="H736" t="str">
            <v>POFP100 - Photochemical oxidant formation</v>
          </cell>
          <cell r="I736" t="str">
            <v>POFP100 - Photochemical oxidant formation (kg NMVOC)</v>
          </cell>
          <cell r="T736">
            <v>0</v>
          </cell>
        </row>
        <row r="737">
          <cell r="D737" t="str">
            <v>IN</v>
          </cell>
          <cell r="E737" t="str">
            <v>Kerosene</v>
          </cell>
          <cell r="H737" t="str">
            <v>POFP100 - Photochemical oxidant formation</v>
          </cell>
          <cell r="I737" t="str">
            <v>POFP100 - Photochemical oxidant formation (kg NMVOC)</v>
          </cell>
          <cell r="T737">
            <v>0</v>
          </cell>
        </row>
        <row r="738">
          <cell r="D738" t="str">
            <v>IN</v>
          </cell>
          <cell r="E738" t="str">
            <v>Kerosene</v>
          </cell>
          <cell r="H738" t="str">
            <v>POFP100 - Photochemical oxidant formation</v>
          </cell>
          <cell r="I738" t="str">
            <v>POFP100 - Photochemical oxidant formation (kg NMVOC)</v>
          </cell>
          <cell r="T738">
            <v>0</v>
          </cell>
        </row>
        <row r="739">
          <cell r="D739" t="str">
            <v>IN</v>
          </cell>
          <cell r="E739" t="str">
            <v>Kerosene</v>
          </cell>
          <cell r="H739" t="str">
            <v>POFP100 - Photochemical oxidant formation</v>
          </cell>
          <cell r="I739" t="str">
            <v>POFP100 - Photochemical oxidant formation (kg NMVOC)</v>
          </cell>
          <cell r="T739">
            <v>0</v>
          </cell>
        </row>
        <row r="740">
          <cell r="D740" t="str">
            <v>IN</v>
          </cell>
          <cell r="E740" t="str">
            <v>Kerosene</v>
          </cell>
          <cell r="H740" t="str">
            <v>POFP100 - Photochemical oxidant formation</v>
          </cell>
          <cell r="I740" t="str">
            <v>POFP100 - Photochemical oxidant formation (kg NMVOC)</v>
          </cell>
          <cell r="T740">
            <v>0</v>
          </cell>
        </row>
        <row r="741">
          <cell r="D741" t="str">
            <v>IN</v>
          </cell>
          <cell r="E741" t="str">
            <v>Kerosene</v>
          </cell>
          <cell r="H741" t="str">
            <v>POFP100 - Photochemical oxidant formation</v>
          </cell>
          <cell r="I741" t="str">
            <v>POFP100 - Photochemical oxidant formation (kg NMVOC)</v>
          </cell>
          <cell r="T741">
            <v>0</v>
          </cell>
        </row>
        <row r="742">
          <cell r="D742" t="str">
            <v>IN</v>
          </cell>
          <cell r="E742" t="str">
            <v>Kerosene</v>
          </cell>
          <cell r="H742" t="str">
            <v>POFP100 - Photochemical oxidant formation</v>
          </cell>
          <cell r="I742" t="str">
            <v>POFP100 - Photochemical oxidant formation (kg NMVOC)</v>
          </cell>
          <cell r="T742">
            <v>0</v>
          </cell>
        </row>
        <row r="743">
          <cell r="D743" t="str">
            <v>IN</v>
          </cell>
          <cell r="E743" t="str">
            <v>Kerosene</v>
          </cell>
          <cell r="H743" t="str">
            <v>POFP100 - Photochemical oxidant formation</v>
          </cell>
          <cell r="I743" t="str">
            <v>POFP100 - Photochemical oxidant formation (kg NMVOC)</v>
          </cell>
          <cell r="T743">
            <v>0</v>
          </cell>
        </row>
        <row r="744">
          <cell r="D744" t="str">
            <v>IN</v>
          </cell>
          <cell r="E744" t="str">
            <v>Kerosene</v>
          </cell>
          <cell r="H744" t="str">
            <v>POFP100 - Photochemical oxidant formation</v>
          </cell>
          <cell r="I744" t="str">
            <v>POFP100 - Photochemical oxidant formation (kg NMVOC)</v>
          </cell>
          <cell r="T744">
            <v>0</v>
          </cell>
        </row>
        <row r="745">
          <cell r="D745" t="str">
            <v>IN</v>
          </cell>
          <cell r="E745" t="str">
            <v>Kerosene</v>
          </cell>
          <cell r="H745" t="str">
            <v>POFP100 - Photochemical oxidant formation</v>
          </cell>
          <cell r="I745" t="str">
            <v>POFP100 - Photochemical oxidant formation (kg NMVOC)</v>
          </cell>
          <cell r="T745">
            <v>0</v>
          </cell>
        </row>
        <row r="746">
          <cell r="D746" t="str">
            <v>IN</v>
          </cell>
          <cell r="E746" t="str">
            <v>Kerosene</v>
          </cell>
          <cell r="H746" t="str">
            <v>POFP100 - Photochemical oxidant formation</v>
          </cell>
          <cell r="I746" t="str">
            <v>POFP100 - Photochemical oxidant formation (kg NMVOC)</v>
          </cell>
          <cell r="T746">
            <v>0</v>
          </cell>
        </row>
        <row r="747">
          <cell r="D747"/>
          <cell r="E747"/>
          <cell r="H747"/>
          <cell r="I747"/>
          <cell r="T747"/>
        </row>
        <row r="748">
          <cell r="D748" t="str">
            <v>IN</v>
          </cell>
          <cell r="E748" t="str">
            <v>Kerosene</v>
          </cell>
          <cell r="H748" t="str">
            <v>TAP100 - Terrestrial acidification</v>
          </cell>
          <cell r="I748" t="str">
            <v>TAP100 - Terrestrial acidification (kg SO2 eq)</v>
          </cell>
          <cell r="T748">
            <v>0</v>
          </cell>
        </row>
        <row r="749">
          <cell r="D749" t="str">
            <v>IN</v>
          </cell>
          <cell r="E749" t="str">
            <v>Kerosene</v>
          </cell>
          <cell r="H749" t="str">
            <v>TAP100 - Terrestrial acidification</v>
          </cell>
          <cell r="I749" t="str">
            <v>TAP100 - Terrestrial acidification (kg SO2 eq)</v>
          </cell>
          <cell r="T749">
            <v>0</v>
          </cell>
        </row>
        <row r="750">
          <cell r="D750" t="str">
            <v>IN</v>
          </cell>
          <cell r="E750" t="str">
            <v>Kerosene</v>
          </cell>
          <cell r="H750" t="str">
            <v>TAP100 - Terrestrial acidification</v>
          </cell>
          <cell r="I750" t="str">
            <v>TAP100 - Terrestrial acidification (kg SO2 eq)</v>
          </cell>
          <cell r="T750">
            <v>0</v>
          </cell>
        </row>
        <row r="751">
          <cell r="D751" t="str">
            <v>IN</v>
          </cell>
          <cell r="E751" t="str">
            <v>Kerosene</v>
          </cell>
          <cell r="H751" t="str">
            <v>TAP100 - Terrestrial acidification</v>
          </cell>
          <cell r="I751" t="str">
            <v>TAP100 - Terrestrial acidification (kg SO2 eq)</v>
          </cell>
          <cell r="T751">
            <v>0</v>
          </cell>
        </row>
        <row r="752">
          <cell r="D752" t="str">
            <v>IN</v>
          </cell>
          <cell r="E752" t="str">
            <v>Kerosene</v>
          </cell>
          <cell r="H752" t="str">
            <v>TAP100 - Terrestrial acidification</v>
          </cell>
          <cell r="I752" t="str">
            <v>TAP100 - Terrestrial acidification (kg SO2 eq)</v>
          </cell>
          <cell r="T752">
            <v>0</v>
          </cell>
        </row>
        <row r="753">
          <cell r="D753" t="str">
            <v>IN</v>
          </cell>
          <cell r="E753" t="str">
            <v>Kerosene</v>
          </cell>
          <cell r="H753" t="str">
            <v>TAP100 - Terrestrial acidification</v>
          </cell>
          <cell r="I753" t="str">
            <v>TAP100 - Terrestrial acidification (kg SO2 eq)</v>
          </cell>
          <cell r="T753">
            <v>0</v>
          </cell>
        </row>
        <row r="754">
          <cell r="D754" t="str">
            <v>IN</v>
          </cell>
          <cell r="E754" t="str">
            <v>Kerosene</v>
          </cell>
          <cell r="H754" t="str">
            <v>TAP100 - Terrestrial acidification</v>
          </cell>
          <cell r="I754" t="str">
            <v>TAP100 - Terrestrial acidification (kg SO2 eq)</v>
          </cell>
          <cell r="T754">
            <v>0</v>
          </cell>
        </row>
        <row r="755">
          <cell r="D755" t="str">
            <v>IN</v>
          </cell>
          <cell r="E755" t="str">
            <v>Kerosene</v>
          </cell>
          <cell r="H755" t="str">
            <v>TAP100 - Terrestrial acidification</v>
          </cell>
          <cell r="I755" t="str">
            <v>TAP100 - Terrestrial acidification (kg SO2 eq)</v>
          </cell>
          <cell r="T755">
            <v>0</v>
          </cell>
        </row>
        <row r="756">
          <cell r="D756" t="str">
            <v>IN</v>
          </cell>
          <cell r="E756" t="str">
            <v>Kerosene</v>
          </cell>
          <cell r="H756" t="str">
            <v>TAP100 - Terrestrial acidification</v>
          </cell>
          <cell r="I756" t="str">
            <v>TAP100 - Terrestrial acidification (kg SO2 eq)</v>
          </cell>
          <cell r="T756">
            <v>0</v>
          </cell>
        </row>
        <row r="757">
          <cell r="D757" t="str">
            <v>IN</v>
          </cell>
          <cell r="E757" t="str">
            <v>Kerosene</v>
          </cell>
          <cell r="H757" t="str">
            <v>TAP100 - Terrestrial acidification</v>
          </cell>
          <cell r="I757" t="str">
            <v>TAP100 - Terrestrial acidification (kg SO2 eq)</v>
          </cell>
          <cell r="T757">
            <v>0</v>
          </cell>
        </row>
        <row r="758">
          <cell r="D758" t="str">
            <v>IN</v>
          </cell>
          <cell r="E758" t="str">
            <v>Kerosene</v>
          </cell>
          <cell r="H758" t="str">
            <v>TAP100 - Terrestrial acidification</v>
          </cell>
          <cell r="I758" t="str">
            <v>TAP100 - Terrestrial acidification (kg SO2 eq)</v>
          </cell>
          <cell r="T758">
            <v>0</v>
          </cell>
        </row>
        <row r="759">
          <cell r="D759" t="str">
            <v>IN</v>
          </cell>
          <cell r="E759" t="str">
            <v>Kerosene</v>
          </cell>
          <cell r="H759" t="str">
            <v>TAP100 - Terrestrial acidification</v>
          </cell>
          <cell r="I759" t="str">
            <v>TAP100 - Terrestrial acidification (kg SO2 eq)</v>
          </cell>
          <cell r="T759">
            <v>0</v>
          </cell>
        </row>
        <row r="760">
          <cell r="D760" t="str">
            <v>IN</v>
          </cell>
          <cell r="E760" t="str">
            <v>Kerosene</v>
          </cell>
          <cell r="H760" t="str">
            <v>TAP100 - Terrestrial acidification</v>
          </cell>
          <cell r="I760" t="str">
            <v>TAP100 - Terrestrial acidification (kg SO2 eq)</v>
          </cell>
          <cell r="T760">
            <v>0</v>
          </cell>
        </row>
        <row r="761">
          <cell r="D761" t="str">
            <v>IN</v>
          </cell>
          <cell r="E761" t="str">
            <v>Kerosene</v>
          </cell>
          <cell r="H761" t="str">
            <v>TAP100 - Terrestrial acidification</v>
          </cell>
          <cell r="I761" t="str">
            <v>TAP100 - Terrestrial acidification (kg SO2 eq)</v>
          </cell>
          <cell r="T761">
            <v>0</v>
          </cell>
        </row>
        <row r="762">
          <cell r="D762"/>
          <cell r="E762"/>
          <cell r="H762"/>
          <cell r="I762"/>
          <cell r="T762"/>
        </row>
        <row r="763">
          <cell r="D763" t="str">
            <v>IN</v>
          </cell>
          <cell r="E763" t="str">
            <v>Kerosene</v>
          </cell>
          <cell r="H763" t="str">
            <v>WDP100 - Water depletion</v>
          </cell>
          <cell r="I763" t="str">
            <v>WDP100 - Water depletion (m3)</v>
          </cell>
          <cell r="T763">
            <v>0</v>
          </cell>
        </row>
        <row r="764">
          <cell r="D764" t="str">
            <v>IN</v>
          </cell>
          <cell r="E764" t="str">
            <v>Kerosene</v>
          </cell>
          <cell r="H764" t="str">
            <v>WDP100 - Water depletion</v>
          </cell>
          <cell r="I764" t="str">
            <v>WDP100 - Water depletion (m3)</v>
          </cell>
          <cell r="T764">
            <v>0</v>
          </cell>
        </row>
        <row r="765">
          <cell r="D765" t="str">
            <v>IN</v>
          </cell>
          <cell r="E765" t="str">
            <v>Kerosene</v>
          </cell>
          <cell r="H765" t="str">
            <v>WDP100 - Water depletion</v>
          </cell>
          <cell r="I765" t="str">
            <v>WDP100 - Water depletion (m3)</v>
          </cell>
          <cell r="T765">
            <v>0</v>
          </cell>
        </row>
        <row r="766">
          <cell r="D766" t="str">
            <v>IN</v>
          </cell>
          <cell r="E766" t="str">
            <v>Kerosene</v>
          </cell>
          <cell r="H766" t="str">
            <v>WDP100 - Water depletion</v>
          </cell>
          <cell r="I766" t="str">
            <v>WDP100 - Water depletion (m3)</v>
          </cell>
          <cell r="T766">
            <v>0</v>
          </cell>
        </row>
        <row r="767">
          <cell r="D767" t="str">
            <v>IN</v>
          </cell>
          <cell r="E767" t="str">
            <v>Kerosene</v>
          </cell>
          <cell r="H767" t="str">
            <v>WDP100 - Water depletion</v>
          </cell>
          <cell r="I767" t="str">
            <v>WDP100 - Water depletion (m3)</v>
          </cell>
          <cell r="T767">
            <v>0</v>
          </cell>
        </row>
        <row r="768">
          <cell r="D768" t="str">
            <v>IN</v>
          </cell>
          <cell r="E768" t="str">
            <v>Kerosene</v>
          </cell>
          <cell r="H768" t="str">
            <v>WDP100 - Water depletion</v>
          </cell>
          <cell r="I768" t="str">
            <v>WDP100 - Water depletion (m3)</v>
          </cell>
          <cell r="T768">
            <v>0</v>
          </cell>
        </row>
        <row r="769">
          <cell r="D769" t="str">
            <v>IN</v>
          </cell>
          <cell r="E769" t="str">
            <v>Kerosene</v>
          </cell>
          <cell r="H769" t="str">
            <v>WDP100 - Water depletion</v>
          </cell>
          <cell r="I769" t="str">
            <v>WDP100 - Water depletion (m3)</v>
          </cell>
          <cell r="T769">
            <v>0</v>
          </cell>
        </row>
        <row r="770">
          <cell r="D770" t="str">
            <v>IN</v>
          </cell>
          <cell r="E770" t="str">
            <v>Kerosene</v>
          </cell>
          <cell r="H770" t="str">
            <v>WDP100 - Water depletion</v>
          </cell>
          <cell r="I770" t="str">
            <v>WDP100 - Water depletion (m3)</v>
          </cell>
          <cell r="T770">
            <v>0</v>
          </cell>
        </row>
        <row r="771">
          <cell r="D771" t="str">
            <v>IN</v>
          </cell>
          <cell r="E771" t="str">
            <v>Kerosene</v>
          </cell>
          <cell r="H771" t="str">
            <v>WDP100 - Water depletion</v>
          </cell>
          <cell r="I771" t="str">
            <v>WDP100 - Water depletion (m3)</v>
          </cell>
          <cell r="T771">
            <v>0</v>
          </cell>
        </row>
        <row r="772">
          <cell r="D772" t="str">
            <v>IN</v>
          </cell>
          <cell r="E772" t="str">
            <v>Kerosene</v>
          </cell>
          <cell r="H772" t="str">
            <v>WDP100 - Water depletion</v>
          </cell>
          <cell r="I772" t="str">
            <v>WDP100 - Water depletion (m3)</v>
          </cell>
          <cell r="T772">
            <v>0</v>
          </cell>
        </row>
        <row r="773">
          <cell r="D773" t="str">
            <v>IN</v>
          </cell>
          <cell r="E773" t="str">
            <v>Kerosene</v>
          </cell>
          <cell r="H773" t="str">
            <v>WDP100 - Water depletion</v>
          </cell>
          <cell r="I773" t="str">
            <v>WDP100 - Water depletion (m3)</v>
          </cell>
          <cell r="T773">
            <v>0</v>
          </cell>
        </row>
        <row r="774">
          <cell r="D774" t="str">
            <v>IN</v>
          </cell>
          <cell r="E774" t="str">
            <v>Kerosene</v>
          </cell>
          <cell r="H774" t="str">
            <v>WDP100 - Water depletion</v>
          </cell>
          <cell r="I774" t="str">
            <v>WDP100 - Water depletion (m3)</v>
          </cell>
          <cell r="T774">
            <v>0</v>
          </cell>
        </row>
        <row r="775">
          <cell r="D775" t="str">
            <v>IN</v>
          </cell>
          <cell r="E775" t="str">
            <v>Kerosene</v>
          </cell>
          <cell r="H775" t="str">
            <v>WDP100 - Water depletion</v>
          </cell>
          <cell r="I775" t="str">
            <v>WDP100 - Water depletion (m3)</v>
          </cell>
          <cell r="T775">
            <v>0</v>
          </cell>
        </row>
        <row r="776">
          <cell r="D776" t="str">
            <v>IN</v>
          </cell>
          <cell r="E776" t="str">
            <v>Kerosene</v>
          </cell>
          <cell r="H776" t="str">
            <v>WDP100 - Water depletion</v>
          </cell>
          <cell r="I776" t="str">
            <v>WDP100 - Water depletion (m3)</v>
          </cell>
          <cell r="T776">
            <v>0</v>
          </cell>
        </row>
        <row r="777">
          <cell r="D777"/>
          <cell r="E777"/>
          <cell r="H777"/>
          <cell r="I777"/>
          <cell r="T777"/>
        </row>
        <row r="778">
          <cell r="D778"/>
          <cell r="E778"/>
          <cell r="H778"/>
          <cell r="I778"/>
          <cell r="T778"/>
        </row>
        <row r="779">
          <cell r="D779" t="str">
            <v>IN</v>
          </cell>
          <cell r="E779" t="str">
            <v>Electricity</v>
          </cell>
          <cell r="H779" t="str">
            <v>Black Carbon and Short-Lived Climate Pollutants</v>
          </cell>
          <cell r="I779" t="str">
            <v>Black Carbon and Short-Lived Climate Pollutants (kg BC eq)</v>
          </cell>
          <cell r="T779">
            <v>0</v>
          </cell>
        </row>
        <row r="780">
          <cell r="D780" t="str">
            <v>IN</v>
          </cell>
          <cell r="E780" t="str">
            <v>Electricity</v>
          </cell>
          <cell r="H780" t="str">
            <v>Black Carbon and Short-Lived Climate Pollutants</v>
          </cell>
          <cell r="I780" t="str">
            <v>Black Carbon and Short-Lived Climate Pollutants (kg BC eq)</v>
          </cell>
          <cell r="T780">
            <v>0</v>
          </cell>
        </row>
        <row r="781">
          <cell r="D781"/>
          <cell r="E781"/>
          <cell r="H781"/>
          <cell r="I781"/>
          <cell r="T781"/>
        </row>
        <row r="782">
          <cell r="D782" t="str">
            <v>IN</v>
          </cell>
          <cell r="E782" t="str">
            <v>Electricity</v>
          </cell>
          <cell r="H782" t="str">
            <v>Energy Demand - CED</v>
          </cell>
          <cell r="I782" t="str">
            <v>Energy Demand - CED (MJ)</v>
          </cell>
          <cell r="T782">
            <v>0</v>
          </cell>
        </row>
        <row r="783">
          <cell r="D783" t="str">
            <v>IN</v>
          </cell>
          <cell r="E783" t="str">
            <v>Electricity</v>
          </cell>
          <cell r="H783" t="str">
            <v>Energy Demand - CED</v>
          </cell>
          <cell r="I783" t="str">
            <v>Energy Demand - CED (MJ)</v>
          </cell>
          <cell r="T783">
            <v>0</v>
          </cell>
        </row>
        <row r="784">
          <cell r="D784"/>
          <cell r="E784"/>
          <cell r="H784"/>
          <cell r="I784"/>
          <cell r="T784"/>
        </row>
        <row r="785">
          <cell r="D785" t="str">
            <v>IN</v>
          </cell>
          <cell r="E785" t="str">
            <v>Electricity</v>
          </cell>
          <cell r="H785" t="str">
            <v>FDP100 - Fossil depletion</v>
          </cell>
          <cell r="I785" t="str">
            <v>FDP100 - Fossil depletion (kg oil eq)</v>
          </cell>
          <cell r="T785">
            <v>0</v>
          </cell>
        </row>
        <row r="786">
          <cell r="D786" t="str">
            <v>IN</v>
          </cell>
          <cell r="E786" t="str">
            <v>Electricity</v>
          </cell>
          <cell r="H786" t="str">
            <v>FDP100 - Fossil depletion</v>
          </cell>
          <cell r="I786" t="str">
            <v>FDP100 - Fossil depletion (kg oil eq)</v>
          </cell>
          <cell r="T786">
            <v>0</v>
          </cell>
        </row>
        <row r="787">
          <cell r="D787"/>
          <cell r="E787"/>
          <cell r="H787"/>
          <cell r="I787"/>
          <cell r="T787"/>
        </row>
        <row r="788">
          <cell r="D788" t="str">
            <v>IN</v>
          </cell>
          <cell r="E788" t="str">
            <v>Electricity</v>
          </cell>
          <cell r="H788" t="str">
            <v>FEP100 - Freshwater eutrophication</v>
          </cell>
          <cell r="I788" t="str">
            <v>FEP100 - Freshwater eutrophication (kg P eq)</v>
          </cell>
          <cell r="T788">
            <v>0</v>
          </cell>
        </row>
        <row r="789">
          <cell r="D789" t="str">
            <v>IN</v>
          </cell>
          <cell r="E789" t="str">
            <v>Electricity</v>
          </cell>
          <cell r="H789" t="str">
            <v>FEP100 - Freshwater eutrophication</v>
          </cell>
          <cell r="I789" t="str">
            <v>FEP100 - Freshwater eutrophication (kg P eq)</v>
          </cell>
          <cell r="T789">
            <v>0</v>
          </cell>
        </row>
        <row r="790">
          <cell r="D790"/>
          <cell r="E790"/>
          <cell r="H790"/>
          <cell r="I790"/>
          <cell r="T790"/>
        </row>
        <row r="791">
          <cell r="D791" t="str">
            <v>IN</v>
          </cell>
          <cell r="E791" t="str">
            <v>Electricity</v>
          </cell>
          <cell r="H791" t="str">
            <v>GWP100 - Climate Change</v>
          </cell>
          <cell r="I791" t="str">
            <v>GWP100 - Climate Change (kg CO2 eq)</v>
          </cell>
          <cell r="T791">
            <v>0</v>
          </cell>
        </row>
        <row r="792">
          <cell r="D792" t="str">
            <v>IN</v>
          </cell>
          <cell r="E792" t="str">
            <v>Electricity</v>
          </cell>
          <cell r="H792" t="str">
            <v>GWP100 - Climate Change</v>
          </cell>
          <cell r="I792" t="str">
            <v>GWP100 - Climate Change (kg CO2 eq)</v>
          </cell>
          <cell r="T792">
            <v>0</v>
          </cell>
        </row>
        <row r="793">
          <cell r="D793"/>
          <cell r="E793"/>
          <cell r="H793"/>
          <cell r="I793"/>
          <cell r="T793"/>
        </row>
        <row r="794">
          <cell r="D794" t="str">
            <v>IN</v>
          </cell>
          <cell r="E794" t="str">
            <v>Electricity</v>
          </cell>
          <cell r="H794" t="str">
            <v>ODP100 - Ozone depletion</v>
          </cell>
          <cell r="I794" t="str">
            <v>ODP100 - Ozone depletion (kg CFC-11 eq)</v>
          </cell>
          <cell r="T794">
            <v>0</v>
          </cell>
        </row>
        <row r="795">
          <cell r="D795" t="str">
            <v>IN</v>
          </cell>
          <cell r="E795" t="str">
            <v>Electricity</v>
          </cell>
          <cell r="H795" t="str">
            <v>ODP100 - Ozone depletion</v>
          </cell>
          <cell r="I795" t="str">
            <v>ODP100 - Ozone depletion (kg CFC-11 eq)</v>
          </cell>
          <cell r="T795">
            <v>0</v>
          </cell>
        </row>
        <row r="796">
          <cell r="D796"/>
          <cell r="E796"/>
          <cell r="H796"/>
          <cell r="I796"/>
          <cell r="T796"/>
        </row>
        <row r="797">
          <cell r="D797" t="str">
            <v>IN</v>
          </cell>
          <cell r="E797" t="str">
            <v>Electricity</v>
          </cell>
          <cell r="H797" t="str">
            <v>PMFP100 - Particulate matter formation</v>
          </cell>
          <cell r="I797" t="str">
            <v>PMFP100 - Particulate matter formation (kg PM10 eq)</v>
          </cell>
          <cell r="T797">
            <v>0</v>
          </cell>
        </row>
        <row r="798">
          <cell r="D798" t="str">
            <v>IN</v>
          </cell>
          <cell r="E798" t="str">
            <v>Electricity</v>
          </cell>
          <cell r="H798" t="str">
            <v>PMFP100 - Particulate matter formation</v>
          </cell>
          <cell r="I798" t="str">
            <v>PMFP100 - Particulate matter formation (kg PM10 eq)</v>
          </cell>
          <cell r="T798">
            <v>0</v>
          </cell>
        </row>
        <row r="799">
          <cell r="D799"/>
          <cell r="E799"/>
          <cell r="H799"/>
          <cell r="I799"/>
          <cell r="T799"/>
        </row>
        <row r="800">
          <cell r="D800" t="str">
            <v>IN</v>
          </cell>
          <cell r="E800" t="str">
            <v>Electricity</v>
          </cell>
          <cell r="H800" t="str">
            <v>POFP100 - Photochemical oxidant formation</v>
          </cell>
          <cell r="I800" t="str">
            <v>POFP100 - Photochemical oxidant formation (kg NMVOC)</v>
          </cell>
          <cell r="T800">
            <v>0</v>
          </cell>
        </row>
        <row r="801">
          <cell r="D801" t="str">
            <v>IN</v>
          </cell>
          <cell r="E801" t="str">
            <v>Electricity</v>
          </cell>
          <cell r="H801" t="str">
            <v>POFP100 - Photochemical oxidant formation</v>
          </cell>
          <cell r="I801" t="str">
            <v>POFP100 - Photochemical oxidant formation (kg NMVOC)</v>
          </cell>
          <cell r="T801">
            <v>0</v>
          </cell>
        </row>
        <row r="802">
          <cell r="D802"/>
          <cell r="E802"/>
          <cell r="H802"/>
          <cell r="I802"/>
          <cell r="T802"/>
        </row>
        <row r="803">
          <cell r="D803" t="str">
            <v>IN</v>
          </cell>
          <cell r="E803" t="str">
            <v>Electricity</v>
          </cell>
          <cell r="H803" t="str">
            <v>TAP100 - Terrestrial acidification</v>
          </cell>
          <cell r="I803" t="str">
            <v>TAP100 - Terrestrial acidification (kg SO2 eq)</v>
          </cell>
          <cell r="T803">
            <v>0</v>
          </cell>
        </row>
        <row r="804">
          <cell r="D804" t="str">
            <v>IN</v>
          </cell>
          <cell r="E804" t="str">
            <v>Electricity</v>
          </cell>
          <cell r="H804" t="str">
            <v>TAP100 - Terrestrial acidification</v>
          </cell>
          <cell r="I804" t="str">
            <v>TAP100 - Terrestrial acidification (kg SO2 eq)</v>
          </cell>
          <cell r="T804">
            <v>0</v>
          </cell>
        </row>
        <row r="805">
          <cell r="D805"/>
          <cell r="E805"/>
          <cell r="H805"/>
          <cell r="I805"/>
          <cell r="T805"/>
        </row>
        <row r="806">
          <cell r="D806" t="str">
            <v>IN</v>
          </cell>
          <cell r="E806" t="str">
            <v>Electricity</v>
          </cell>
          <cell r="H806" t="str">
            <v>WDP100 - Water depletion</v>
          </cell>
          <cell r="I806" t="str">
            <v>WDP100 - Water depletion (m3)</v>
          </cell>
          <cell r="T806">
            <v>0</v>
          </cell>
        </row>
        <row r="807">
          <cell r="D807" t="str">
            <v>IN</v>
          </cell>
          <cell r="E807" t="str">
            <v>Electricity</v>
          </cell>
          <cell r="H807" t="str">
            <v>WDP100 - Water depletion</v>
          </cell>
          <cell r="I807" t="str">
            <v>WDP100 - Water depletion (m3)</v>
          </cell>
          <cell r="T807">
            <v>0</v>
          </cell>
        </row>
        <row r="808">
          <cell r="D808"/>
          <cell r="E808"/>
          <cell r="H808"/>
          <cell r="I808"/>
          <cell r="T808"/>
        </row>
        <row r="809">
          <cell r="D809"/>
          <cell r="E809"/>
          <cell r="H809"/>
          <cell r="I809"/>
          <cell r="T809"/>
        </row>
        <row r="810">
          <cell r="D810" t="str">
            <v>IN</v>
          </cell>
          <cell r="E810" t="str">
            <v>Electricity</v>
          </cell>
          <cell r="H810" t="str">
            <v>Black Carbon and Short-Lived Climate Pollutants</v>
          </cell>
          <cell r="I810" t="str">
            <v>Black Carbon and Short-Lived Climate Pollutants (kg BC eq)</v>
          </cell>
          <cell r="T810">
            <v>0</v>
          </cell>
        </row>
        <row r="811">
          <cell r="D811" t="str">
            <v>IN</v>
          </cell>
          <cell r="E811" t="str">
            <v>Electricity</v>
          </cell>
          <cell r="H811" t="str">
            <v>Black Carbon and Short-Lived Climate Pollutants</v>
          </cell>
          <cell r="I811" t="str">
            <v>Black Carbon and Short-Lived Climate Pollutants (kg BC eq)</v>
          </cell>
          <cell r="T811">
            <v>0</v>
          </cell>
        </row>
        <row r="812">
          <cell r="D812"/>
          <cell r="E812"/>
          <cell r="H812"/>
          <cell r="I812"/>
          <cell r="T812"/>
        </row>
        <row r="813">
          <cell r="D813" t="str">
            <v>IN</v>
          </cell>
          <cell r="E813" t="str">
            <v>Electricity</v>
          </cell>
          <cell r="H813" t="str">
            <v>Energy Demand - CED</v>
          </cell>
          <cell r="I813" t="str">
            <v>Energy Demand - CED (MJ)</v>
          </cell>
          <cell r="T813">
            <v>0</v>
          </cell>
        </row>
        <row r="814">
          <cell r="D814" t="str">
            <v>IN</v>
          </cell>
          <cell r="E814" t="str">
            <v>Electricity</v>
          </cell>
          <cell r="H814" t="str">
            <v>Energy Demand - CED</v>
          </cell>
          <cell r="I814" t="str">
            <v>Energy Demand - CED (MJ)</v>
          </cell>
          <cell r="T814">
            <v>0</v>
          </cell>
        </row>
        <row r="815">
          <cell r="D815"/>
          <cell r="E815"/>
          <cell r="H815"/>
          <cell r="I815"/>
          <cell r="T815"/>
        </row>
        <row r="816">
          <cell r="D816" t="str">
            <v>IN</v>
          </cell>
          <cell r="E816" t="str">
            <v>Electricity</v>
          </cell>
          <cell r="H816" t="str">
            <v>FDP100 - Fossil depletion</v>
          </cell>
          <cell r="I816" t="str">
            <v>FDP100 - Fossil depletion (kg oil eq)</v>
          </cell>
          <cell r="T816">
            <v>0</v>
          </cell>
        </row>
        <row r="817">
          <cell r="D817" t="str">
            <v>IN</v>
          </cell>
          <cell r="E817" t="str">
            <v>Electricity</v>
          </cell>
          <cell r="H817" t="str">
            <v>FDP100 - Fossil depletion</v>
          </cell>
          <cell r="I817" t="str">
            <v>FDP100 - Fossil depletion (kg oil eq)</v>
          </cell>
          <cell r="T817">
            <v>0</v>
          </cell>
        </row>
        <row r="818">
          <cell r="D818"/>
          <cell r="E818"/>
          <cell r="H818"/>
          <cell r="I818"/>
          <cell r="T818"/>
        </row>
        <row r="819">
          <cell r="D819" t="str">
            <v>IN</v>
          </cell>
          <cell r="E819" t="str">
            <v>Electricity</v>
          </cell>
          <cell r="H819" t="str">
            <v>FEP100 - Freshwater eutrophication</v>
          </cell>
          <cell r="I819" t="str">
            <v>FEP100 - Freshwater eutrophication (kg P eq)</v>
          </cell>
          <cell r="T819">
            <v>0</v>
          </cell>
        </row>
        <row r="820">
          <cell r="D820" t="str">
            <v>IN</v>
          </cell>
          <cell r="E820" t="str">
            <v>Electricity</v>
          </cell>
          <cell r="H820" t="str">
            <v>FEP100 - Freshwater eutrophication</v>
          </cell>
          <cell r="I820" t="str">
            <v>FEP100 - Freshwater eutrophication (kg P eq)</v>
          </cell>
          <cell r="T820">
            <v>0</v>
          </cell>
        </row>
        <row r="821">
          <cell r="D821"/>
          <cell r="E821"/>
          <cell r="H821"/>
          <cell r="I821"/>
          <cell r="T821"/>
        </row>
        <row r="822">
          <cell r="D822" t="str">
            <v>IN</v>
          </cell>
          <cell r="E822" t="str">
            <v>Electricity</v>
          </cell>
          <cell r="H822" t="str">
            <v>GWP100 - Climate Change</v>
          </cell>
          <cell r="I822" t="str">
            <v>GWP100 - Climate Change (kg CO2 eq)</v>
          </cell>
          <cell r="T822">
            <v>0</v>
          </cell>
        </row>
        <row r="823">
          <cell r="D823" t="str">
            <v>IN</v>
          </cell>
          <cell r="E823" t="str">
            <v>Electricity</v>
          </cell>
          <cell r="H823" t="str">
            <v>GWP100 - Climate Change</v>
          </cell>
          <cell r="I823" t="str">
            <v>GWP100 - Climate Change (kg CO2 eq)</v>
          </cell>
          <cell r="T823">
            <v>0</v>
          </cell>
        </row>
        <row r="824">
          <cell r="D824"/>
          <cell r="E824"/>
          <cell r="H824"/>
          <cell r="I824"/>
          <cell r="T824"/>
        </row>
        <row r="825">
          <cell r="D825" t="str">
            <v>IN</v>
          </cell>
          <cell r="E825" t="str">
            <v>Electricity</v>
          </cell>
          <cell r="H825" t="str">
            <v>ODP100 - Ozone depletion</v>
          </cell>
          <cell r="I825" t="str">
            <v>ODP100 - Ozone depletion (kg CFC-11 eq)</v>
          </cell>
          <cell r="T825">
            <v>0</v>
          </cell>
        </row>
        <row r="826">
          <cell r="D826" t="str">
            <v>IN</v>
          </cell>
          <cell r="E826" t="str">
            <v>Electricity</v>
          </cell>
          <cell r="H826" t="str">
            <v>ODP100 - Ozone depletion</v>
          </cell>
          <cell r="I826" t="str">
            <v>ODP100 - Ozone depletion (kg CFC-11 eq)</v>
          </cell>
          <cell r="T826">
            <v>0</v>
          </cell>
        </row>
        <row r="827">
          <cell r="D827"/>
          <cell r="E827"/>
          <cell r="H827"/>
          <cell r="I827"/>
          <cell r="T827"/>
        </row>
        <row r="828">
          <cell r="D828" t="str">
            <v>IN</v>
          </cell>
          <cell r="E828" t="str">
            <v>Electricity</v>
          </cell>
          <cell r="H828" t="str">
            <v>PMFP100 - Particulate matter formation</v>
          </cell>
          <cell r="I828" t="str">
            <v>PMFP100 - Particulate matter formation (kg PM10 eq)</v>
          </cell>
          <cell r="T828">
            <v>0</v>
          </cell>
        </row>
        <row r="829">
          <cell r="D829" t="str">
            <v>IN</v>
          </cell>
          <cell r="E829" t="str">
            <v>Electricity</v>
          </cell>
          <cell r="H829" t="str">
            <v>PMFP100 - Particulate matter formation</v>
          </cell>
          <cell r="I829" t="str">
            <v>PMFP100 - Particulate matter formation (kg PM10 eq)</v>
          </cell>
          <cell r="T829">
            <v>0</v>
          </cell>
        </row>
        <row r="830">
          <cell r="D830"/>
          <cell r="E830"/>
          <cell r="H830"/>
          <cell r="I830"/>
          <cell r="T830"/>
        </row>
        <row r="831">
          <cell r="D831" t="str">
            <v>IN</v>
          </cell>
          <cell r="E831" t="str">
            <v>Electricity</v>
          </cell>
          <cell r="H831" t="str">
            <v>POFP100 - Photochemical oxidant formation</v>
          </cell>
          <cell r="I831" t="str">
            <v>POFP100 - Photochemical oxidant formation (kg NMVOC)</v>
          </cell>
          <cell r="T831">
            <v>0</v>
          </cell>
        </row>
        <row r="832">
          <cell r="D832" t="str">
            <v>IN</v>
          </cell>
          <cell r="E832" t="str">
            <v>Electricity</v>
          </cell>
          <cell r="H832" t="str">
            <v>POFP100 - Photochemical oxidant formation</v>
          </cell>
          <cell r="I832" t="str">
            <v>POFP100 - Photochemical oxidant formation (kg NMVOC)</v>
          </cell>
          <cell r="T832">
            <v>0</v>
          </cell>
        </row>
        <row r="833">
          <cell r="D833"/>
          <cell r="E833"/>
          <cell r="H833"/>
          <cell r="I833"/>
          <cell r="T833"/>
        </row>
        <row r="834">
          <cell r="D834" t="str">
            <v>IN</v>
          </cell>
          <cell r="E834" t="str">
            <v>Electricity</v>
          </cell>
          <cell r="H834" t="str">
            <v>TAP100 - Terrestrial acidification</v>
          </cell>
          <cell r="I834" t="str">
            <v>TAP100 - Terrestrial acidification (kg SO2 eq)</v>
          </cell>
          <cell r="T834">
            <v>0</v>
          </cell>
        </row>
        <row r="835">
          <cell r="D835" t="str">
            <v>IN</v>
          </cell>
          <cell r="E835" t="str">
            <v>Electricity</v>
          </cell>
          <cell r="H835" t="str">
            <v>TAP100 - Terrestrial acidification</v>
          </cell>
          <cell r="I835" t="str">
            <v>TAP100 - Terrestrial acidification (kg SO2 eq)</v>
          </cell>
          <cell r="T835">
            <v>0</v>
          </cell>
        </row>
        <row r="836">
          <cell r="D836"/>
          <cell r="E836"/>
          <cell r="H836"/>
          <cell r="I836"/>
          <cell r="T836"/>
        </row>
        <row r="837">
          <cell r="D837" t="str">
            <v>IN</v>
          </cell>
          <cell r="E837" t="str">
            <v>Electricity</v>
          </cell>
          <cell r="H837" t="str">
            <v>WDP100 - Water depletion</v>
          </cell>
          <cell r="I837" t="str">
            <v>WDP100 - Water depletion (m3)</v>
          </cell>
          <cell r="T837">
            <v>0</v>
          </cell>
        </row>
        <row r="838">
          <cell r="D838" t="str">
            <v>IN</v>
          </cell>
          <cell r="E838" t="str">
            <v>Electricity</v>
          </cell>
          <cell r="H838" t="str">
            <v>WDP100 - Water depletion</v>
          </cell>
          <cell r="I838" t="str">
            <v>WDP100 - Water depletion (m3)</v>
          </cell>
          <cell r="T838">
            <v>0</v>
          </cell>
        </row>
        <row r="839">
          <cell r="D839"/>
          <cell r="E839"/>
          <cell r="H839"/>
          <cell r="I839"/>
          <cell r="T839"/>
        </row>
        <row r="840">
          <cell r="D840"/>
          <cell r="E840"/>
          <cell r="H840"/>
          <cell r="I840"/>
          <cell r="T840"/>
        </row>
        <row r="841">
          <cell r="D841" t="str">
            <v>IN</v>
          </cell>
          <cell r="E841" t="str">
            <v>Electricity</v>
          </cell>
          <cell r="H841" t="str">
            <v>Black Carbon and Short-Lived Climate Pollutants</v>
          </cell>
          <cell r="I841" t="str">
            <v>Black Carbon and Short-Lived Climate Pollutants (kg BC eq)</v>
          </cell>
          <cell r="T841">
            <v>0</v>
          </cell>
        </row>
        <row r="842">
          <cell r="D842" t="str">
            <v>IN</v>
          </cell>
          <cell r="E842" t="str">
            <v>Electricity</v>
          </cell>
          <cell r="H842" t="str">
            <v>Black Carbon and Short-Lived Climate Pollutants</v>
          </cell>
          <cell r="I842" t="str">
            <v>Black Carbon and Short-Lived Climate Pollutants (kg BC eq)</v>
          </cell>
          <cell r="T842">
            <v>0</v>
          </cell>
        </row>
        <row r="843">
          <cell r="D843"/>
          <cell r="E843"/>
          <cell r="H843"/>
          <cell r="I843"/>
          <cell r="T843"/>
        </row>
        <row r="844">
          <cell r="D844" t="str">
            <v>IN</v>
          </cell>
          <cell r="E844" t="str">
            <v>Electricity</v>
          </cell>
          <cell r="H844" t="str">
            <v>Energy Demand - CED</v>
          </cell>
          <cell r="I844" t="str">
            <v>Energy Demand - CED (MJ)</v>
          </cell>
          <cell r="T844">
            <v>0</v>
          </cell>
        </row>
        <row r="845">
          <cell r="D845" t="str">
            <v>IN</v>
          </cell>
          <cell r="E845" t="str">
            <v>Electricity</v>
          </cell>
          <cell r="H845" t="str">
            <v>Energy Demand - CED</v>
          </cell>
          <cell r="I845" t="str">
            <v>Energy Demand - CED (MJ)</v>
          </cell>
          <cell r="T845">
            <v>0</v>
          </cell>
        </row>
        <row r="846">
          <cell r="D846"/>
          <cell r="E846"/>
          <cell r="H846"/>
          <cell r="I846"/>
          <cell r="T846"/>
        </row>
        <row r="847">
          <cell r="D847" t="str">
            <v>IN</v>
          </cell>
          <cell r="E847" t="str">
            <v>Electricity</v>
          </cell>
          <cell r="H847" t="str">
            <v>FDP100 - Fossil depletion</v>
          </cell>
          <cell r="I847" t="str">
            <v>FDP100 - Fossil depletion (kg oil eq)</v>
          </cell>
          <cell r="T847">
            <v>0</v>
          </cell>
        </row>
        <row r="848">
          <cell r="D848" t="str">
            <v>IN</v>
          </cell>
          <cell r="E848" t="str">
            <v>Electricity</v>
          </cell>
          <cell r="H848" t="str">
            <v>FDP100 - Fossil depletion</v>
          </cell>
          <cell r="I848" t="str">
            <v>FDP100 - Fossil depletion (kg oil eq)</v>
          </cell>
          <cell r="T848">
            <v>0</v>
          </cell>
        </row>
        <row r="849">
          <cell r="D849"/>
          <cell r="E849"/>
          <cell r="H849"/>
          <cell r="I849"/>
          <cell r="T849"/>
        </row>
        <row r="850">
          <cell r="D850" t="str">
            <v>IN</v>
          </cell>
          <cell r="E850" t="str">
            <v>Electricity</v>
          </cell>
          <cell r="H850" t="str">
            <v>FEP100 - Freshwater eutrophication</v>
          </cell>
          <cell r="I850" t="str">
            <v>FEP100 - Freshwater eutrophication (kg P eq)</v>
          </cell>
          <cell r="T850">
            <v>0</v>
          </cell>
        </row>
        <row r="851">
          <cell r="D851" t="str">
            <v>IN</v>
          </cell>
          <cell r="E851" t="str">
            <v>Electricity</v>
          </cell>
          <cell r="H851" t="str">
            <v>FEP100 - Freshwater eutrophication</v>
          </cell>
          <cell r="I851" t="str">
            <v>FEP100 - Freshwater eutrophication (kg P eq)</v>
          </cell>
          <cell r="T851">
            <v>0</v>
          </cell>
        </row>
        <row r="852">
          <cell r="D852"/>
          <cell r="E852"/>
          <cell r="H852"/>
          <cell r="I852"/>
          <cell r="T852"/>
        </row>
        <row r="853">
          <cell r="D853" t="str">
            <v>IN</v>
          </cell>
          <cell r="E853" t="str">
            <v>Electricity</v>
          </cell>
          <cell r="H853" t="str">
            <v>GWP100 - Climate Change</v>
          </cell>
          <cell r="I853" t="str">
            <v>GWP100 - Climate Change (kg CO2 eq)</v>
          </cell>
          <cell r="T853">
            <v>0</v>
          </cell>
        </row>
        <row r="854">
          <cell r="D854" t="str">
            <v>IN</v>
          </cell>
          <cell r="E854" t="str">
            <v>Electricity</v>
          </cell>
          <cell r="H854" t="str">
            <v>GWP100 - Climate Change</v>
          </cell>
          <cell r="I854" t="str">
            <v>GWP100 - Climate Change (kg CO2 eq)</v>
          </cell>
          <cell r="T854">
            <v>0</v>
          </cell>
        </row>
        <row r="855">
          <cell r="D855"/>
          <cell r="E855"/>
          <cell r="H855"/>
          <cell r="I855"/>
          <cell r="T855"/>
        </row>
        <row r="856">
          <cell r="D856" t="str">
            <v>IN</v>
          </cell>
          <cell r="E856" t="str">
            <v>Electricity</v>
          </cell>
          <cell r="H856" t="str">
            <v>ODP100 - Ozone depletion</v>
          </cell>
          <cell r="I856" t="str">
            <v>ODP100 - Ozone depletion (kg CFC-11 eq)</v>
          </cell>
          <cell r="T856">
            <v>0</v>
          </cell>
        </row>
        <row r="857">
          <cell r="D857" t="str">
            <v>IN</v>
          </cell>
          <cell r="E857" t="str">
            <v>Electricity</v>
          </cell>
          <cell r="H857" t="str">
            <v>ODP100 - Ozone depletion</v>
          </cell>
          <cell r="I857" t="str">
            <v>ODP100 - Ozone depletion (kg CFC-11 eq)</v>
          </cell>
          <cell r="T857">
            <v>0</v>
          </cell>
        </row>
        <row r="858">
          <cell r="D858"/>
          <cell r="E858"/>
          <cell r="H858"/>
          <cell r="I858"/>
          <cell r="T858"/>
        </row>
        <row r="859">
          <cell r="D859" t="str">
            <v>IN</v>
          </cell>
          <cell r="E859" t="str">
            <v>Electricity</v>
          </cell>
          <cell r="H859" t="str">
            <v>PMFP100 - Particulate matter formation</v>
          </cell>
          <cell r="I859" t="str">
            <v>PMFP100 - Particulate matter formation (kg PM10 eq)</v>
          </cell>
          <cell r="T859">
            <v>0</v>
          </cell>
        </row>
        <row r="860">
          <cell r="D860" t="str">
            <v>IN</v>
          </cell>
          <cell r="E860" t="str">
            <v>Electricity</v>
          </cell>
          <cell r="H860" t="str">
            <v>PMFP100 - Particulate matter formation</v>
          </cell>
          <cell r="I860" t="str">
            <v>PMFP100 - Particulate matter formation (kg PM10 eq)</v>
          </cell>
          <cell r="T860">
            <v>0</v>
          </cell>
        </row>
        <row r="861">
          <cell r="D861"/>
          <cell r="E861"/>
          <cell r="H861"/>
          <cell r="I861"/>
          <cell r="T861"/>
        </row>
        <row r="862">
          <cell r="D862" t="str">
            <v>IN</v>
          </cell>
          <cell r="E862" t="str">
            <v>Electricity</v>
          </cell>
          <cell r="H862" t="str">
            <v>POFP100 - Photochemical oxidant formation</v>
          </cell>
          <cell r="I862" t="str">
            <v>POFP100 - Photochemical oxidant formation (kg NMVOC)</v>
          </cell>
          <cell r="T862">
            <v>0</v>
          </cell>
        </row>
        <row r="863">
          <cell r="D863" t="str">
            <v>IN</v>
          </cell>
          <cell r="E863" t="str">
            <v>Electricity</v>
          </cell>
          <cell r="H863" t="str">
            <v>POFP100 - Photochemical oxidant formation</v>
          </cell>
          <cell r="I863" t="str">
            <v>POFP100 - Photochemical oxidant formation (kg NMVOC)</v>
          </cell>
          <cell r="T863">
            <v>0</v>
          </cell>
        </row>
        <row r="864">
          <cell r="D864"/>
          <cell r="E864"/>
          <cell r="H864"/>
          <cell r="I864"/>
          <cell r="T864"/>
        </row>
        <row r="865">
          <cell r="D865" t="str">
            <v>IN</v>
          </cell>
          <cell r="E865" t="str">
            <v>Electricity</v>
          </cell>
          <cell r="H865" t="str">
            <v>TAP100 - Terrestrial acidification</v>
          </cell>
          <cell r="I865" t="str">
            <v>TAP100 - Terrestrial acidification (kg SO2 eq)</v>
          </cell>
          <cell r="T865">
            <v>0</v>
          </cell>
        </row>
        <row r="866">
          <cell r="D866" t="str">
            <v>IN</v>
          </cell>
          <cell r="E866" t="str">
            <v>Electricity</v>
          </cell>
          <cell r="H866" t="str">
            <v>TAP100 - Terrestrial acidification</v>
          </cell>
          <cell r="I866" t="str">
            <v>TAP100 - Terrestrial acidification (kg SO2 eq)</v>
          </cell>
          <cell r="T866">
            <v>0</v>
          </cell>
        </row>
        <row r="867">
          <cell r="D867"/>
          <cell r="E867"/>
          <cell r="H867"/>
          <cell r="I867"/>
          <cell r="T867"/>
        </row>
        <row r="868">
          <cell r="D868" t="str">
            <v>IN</v>
          </cell>
          <cell r="E868" t="str">
            <v>Electricity</v>
          </cell>
          <cell r="H868" t="str">
            <v>WDP100 - Water depletion</v>
          </cell>
          <cell r="I868" t="str">
            <v>WDP100 - Water depletion (m3)</v>
          </cell>
          <cell r="T868">
            <v>0</v>
          </cell>
        </row>
        <row r="869">
          <cell r="D869" t="str">
            <v>IN</v>
          </cell>
          <cell r="E869" t="str">
            <v>Electricity</v>
          </cell>
          <cell r="H869" t="str">
            <v>WDP100 - Water depletion</v>
          </cell>
          <cell r="I869" t="str">
            <v>WDP100 - Water depletion (m3)</v>
          </cell>
          <cell r="T869">
            <v>0</v>
          </cell>
        </row>
        <row r="870">
          <cell r="D870"/>
          <cell r="E870"/>
          <cell r="H870"/>
          <cell r="I870"/>
          <cell r="T870"/>
        </row>
        <row r="871">
          <cell r="D871"/>
          <cell r="E871"/>
          <cell r="H871"/>
          <cell r="I871"/>
          <cell r="T871"/>
        </row>
        <row r="872">
          <cell r="D872" t="str">
            <v>IN</v>
          </cell>
          <cell r="E872" t="str">
            <v>Electricity</v>
          </cell>
          <cell r="H872" t="str">
            <v>Black Carbon and Short-Lived Climate Pollutants</v>
          </cell>
          <cell r="I872" t="str">
            <v>Black Carbon and Short-Lived Climate Pollutants (kg BC eq)</v>
          </cell>
          <cell r="T872">
            <v>0</v>
          </cell>
        </row>
        <row r="873">
          <cell r="D873" t="str">
            <v>IN</v>
          </cell>
          <cell r="E873" t="str">
            <v>Electricity</v>
          </cell>
          <cell r="H873" t="str">
            <v>Black Carbon and Short-Lived Climate Pollutants</v>
          </cell>
          <cell r="I873" t="str">
            <v>Black Carbon and Short-Lived Climate Pollutants (kg BC eq)</v>
          </cell>
          <cell r="T873">
            <v>0</v>
          </cell>
        </row>
        <row r="874">
          <cell r="D874"/>
          <cell r="E874"/>
          <cell r="H874"/>
          <cell r="I874"/>
          <cell r="T874"/>
        </row>
        <row r="875">
          <cell r="D875" t="str">
            <v>IN</v>
          </cell>
          <cell r="E875" t="str">
            <v>Electricity</v>
          </cell>
          <cell r="H875" t="str">
            <v>Energy Demand - CED</v>
          </cell>
          <cell r="I875" t="str">
            <v>Energy Demand - CED (MJ)</v>
          </cell>
          <cell r="T875">
            <v>0</v>
          </cell>
        </row>
        <row r="876">
          <cell r="D876" t="str">
            <v>IN</v>
          </cell>
          <cell r="E876" t="str">
            <v>Electricity</v>
          </cell>
          <cell r="H876" t="str">
            <v>Energy Demand - CED</v>
          </cell>
          <cell r="I876" t="str">
            <v>Energy Demand - CED (MJ)</v>
          </cell>
          <cell r="T876">
            <v>0</v>
          </cell>
        </row>
        <row r="877">
          <cell r="D877"/>
          <cell r="E877"/>
          <cell r="H877"/>
          <cell r="I877"/>
          <cell r="T877"/>
        </row>
        <row r="878">
          <cell r="D878" t="str">
            <v>IN</v>
          </cell>
          <cell r="E878" t="str">
            <v>Electricity</v>
          </cell>
          <cell r="H878" t="str">
            <v>FDP100 - Fossil depletion</v>
          </cell>
          <cell r="I878" t="str">
            <v>FDP100 - Fossil depletion (kg oil eq)</v>
          </cell>
          <cell r="T878">
            <v>0</v>
          </cell>
        </row>
        <row r="879">
          <cell r="D879" t="str">
            <v>IN</v>
          </cell>
          <cell r="E879" t="str">
            <v>Electricity</v>
          </cell>
          <cell r="H879" t="str">
            <v>FDP100 - Fossil depletion</v>
          </cell>
          <cell r="I879" t="str">
            <v>FDP100 - Fossil depletion (kg oil eq)</v>
          </cell>
          <cell r="T879">
            <v>0</v>
          </cell>
        </row>
        <row r="880">
          <cell r="D880"/>
          <cell r="E880"/>
          <cell r="H880"/>
          <cell r="I880"/>
          <cell r="T880"/>
        </row>
        <row r="881">
          <cell r="D881" t="str">
            <v>IN</v>
          </cell>
          <cell r="E881" t="str">
            <v>Electricity</v>
          </cell>
          <cell r="H881" t="str">
            <v>FEP100 - Freshwater eutrophication</v>
          </cell>
          <cell r="I881" t="str">
            <v>FEP100 - Freshwater eutrophication (kg P eq)</v>
          </cell>
          <cell r="T881">
            <v>0</v>
          </cell>
        </row>
        <row r="882">
          <cell r="D882" t="str">
            <v>IN</v>
          </cell>
          <cell r="E882" t="str">
            <v>Electricity</v>
          </cell>
          <cell r="H882" t="str">
            <v>FEP100 - Freshwater eutrophication</v>
          </cell>
          <cell r="I882" t="str">
            <v>FEP100 - Freshwater eutrophication (kg P eq)</v>
          </cell>
          <cell r="T882">
            <v>0</v>
          </cell>
        </row>
        <row r="883">
          <cell r="D883"/>
          <cell r="E883"/>
          <cell r="H883"/>
          <cell r="I883"/>
          <cell r="T883"/>
        </row>
        <row r="884">
          <cell r="D884" t="str">
            <v>IN</v>
          </cell>
          <cell r="E884" t="str">
            <v>Electricity</v>
          </cell>
          <cell r="H884" t="str">
            <v>GWP100 - Climate Change</v>
          </cell>
          <cell r="I884" t="str">
            <v>GWP100 - Climate Change (kg CO2 eq)</v>
          </cell>
          <cell r="T884">
            <v>0</v>
          </cell>
        </row>
        <row r="885">
          <cell r="D885" t="str">
            <v>IN</v>
          </cell>
          <cell r="E885" t="str">
            <v>Electricity</v>
          </cell>
          <cell r="H885" t="str">
            <v>GWP100 - Climate Change</v>
          </cell>
          <cell r="I885" t="str">
            <v>GWP100 - Climate Change (kg CO2 eq)</v>
          </cell>
          <cell r="T885">
            <v>0</v>
          </cell>
        </row>
        <row r="886">
          <cell r="D886"/>
          <cell r="E886"/>
          <cell r="H886"/>
          <cell r="I886"/>
          <cell r="T886"/>
        </row>
        <row r="887">
          <cell r="D887" t="str">
            <v>IN</v>
          </cell>
          <cell r="E887" t="str">
            <v>Electricity</v>
          </cell>
          <cell r="H887" t="str">
            <v>ODP100 - Ozone depletion</v>
          </cell>
          <cell r="I887" t="str">
            <v>ODP100 - Ozone depletion (kg CFC-11 eq)</v>
          </cell>
          <cell r="T887">
            <v>0</v>
          </cell>
        </row>
        <row r="888">
          <cell r="D888" t="str">
            <v>IN</v>
          </cell>
          <cell r="E888" t="str">
            <v>Electricity</v>
          </cell>
          <cell r="H888" t="str">
            <v>ODP100 - Ozone depletion</v>
          </cell>
          <cell r="I888" t="str">
            <v>ODP100 - Ozone depletion (kg CFC-11 eq)</v>
          </cell>
          <cell r="T888">
            <v>0</v>
          </cell>
        </row>
        <row r="889">
          <cell r="D889"/>
          <cell r="E889"/>
          <cell r="H889"/>
          <cell r="I889"/>
          <cell r="T889"/>
        </row>
        <row r="890">
          <cell r="D890" t="str">
            <v>IN</v>
          </cell>
          <cell r="E890" t="str">
            <v>Electricity</v>
          </cell>
          <cell r="H890" t="str">
            <v>PMFP100 - Particulate matter formation</v>
          </cell>
          <cell r="I890" t="str">
            <v>PMFP100 - Particulate matter formation (kg PM10 eq)</v>
          </cell>
          <cell r="T890">
            <v>0</v>
          </cell>
        </row>
        <row r="891">
          <cell r="D891" t="str">
            <v>IN</v>
          </cell>
          <cell r="E891" t="str">
            <v>Electricity</v>
          </cell>
          <cell r="H891" t="str">
            <v>PMFP100 - Particulate matter formation</v>
          </cell>
          <cell r="I891" t="str">
            <v>PMFP100 - Particulate matter formation (kg PM10 eq)</v>
          </cell>
          <cell r="T891">
            <v>0</v>
          </cell>
        </row>
        <row r="892">
          <cell r="D892"/>
          <cell r="E892"/>
          <cell r="H892"/>
          <cell r="I892"/>
          <cell r="T892"/>
        </row>
        <row r="893">
          <cell r="D893" t="str">
            <v>IN</v>
          </cell>
          <cell r="E893" t="str">
            <v>Electricity</v>
          </cell>
          <cell r="H893" t="str">
            <v>POFP100 - Photochemical oxidant formation</v>
          </cell>
          <cell r="I893" t="str">
            <v>POFP100 - Photochemical oxidant formation (kg NMVOC)</v>
          </cell>
          <cell r="T893">
            <v>0</v>
          </cell>
        </row>
        <row r="894">
          <cell r="D894" t="str">
            <v>IN</v>
          </cell>
          <cell r="E894" t="str">
            <v>Electricity</v>
          </cell>
          <cell r="H894" t="str">
            <v>POFP100 - Photochemical oxidant formation</v>
          </cell>
          <cell r="I894" t="str">
            <v>POFP100 - Photochemical oxidant formation (kg NMVOC)</v>
          </cell>
          <cell r="T894">
            <v>0</v>
          </cell>
        </row>
        <row r="895">
          <cell r="D895"/>
          <cell r="E895"/>
          <cell r="H895"/>
          <cell r="I895"/>
          <cell r="T895"/>
        </row>
        <row r="896">
          <cell r="D896" t="str">
            <v>IN</v>
          </cell>
          <cell r="E896" t="str">
            <v>Electricity</v>
          </cell>
          <cell r="H896" t="str">
            <v>TAP100 - Terrestrial acidification</v>
          </cell>
          <cell r="I896" t="str">
            <v>TAP100 - Terrestrial acidification (kg SO2 eq)</v>
          </cell>
          <cell r="T896">
            <v>0</v>
          </cell>
        </row>
        <row r="897">
          <cell r="D897" t="str">
            <v>IN</v>
          </cell>
          <cell r="E897" t="str">
            <v>Electricity</v>
          </cell>
          <cell r="H897" t="str">
            <v>TAP100 - Terrestrial acidification</v>
          </cell>
          <cell r="I897" t="str">
            <v>TAP100 - Terrestrial acidification (kg SO2 eq)</v>
          </cell>
          <cell r="T897">
            <v>0</v>
          </cell>
        </row>
        <row r="898">
          <cell r="D898"/>
          <cell r="E898"/>
          <cell r="H898"/>
          <cell r="I898"/>
          <cell r="T898"/>
        </row>
        <row r="899">
          <cell r="D899" t="str">
            <v>IN</v>
          </cell>
          <cell r="E899" t="str">
            <v>Electricity</v>
          </cell>
          <cell r="H899" t="str">
            <v>WDP100 - Water depletion</v>
          </cell>
          <cell r="I899" t="str">
            <v>WDP100 - Water depletion (m3)</v>
          </cell>
          <cell r="T899">
            <v>0</v>
          </cell>
        </row>
        <row r="900">
          <cell r="D900" t="str">
            <v>IN</v>
          </cell>
          <cell r="E900" t="str">
            <v>Electricity</v>
          </cell>
          <cell r="H900" t="str">
            <v>WDP100 - Water depletion</v>
          </cell>
          <cell r="I900" t="str">
            <v>WDP100 - Water depletion (m3)</v>
          </cell>
          <cell r="T900">
            <v>0</v>
          </cell>
        </row>
        <row r="901">
          <cell r="D901"/>
          <cell r="E901"/>
          <cell r="H901"/>
          <cell r="I901"/>
          <cell r="T901"/>
        </row>
        <row r="902">
          <cell r="D902"/>
          <cell r="E902"/>
          <cell r="H902"/>
          <cell r="I902"/>
          <cell r="T902"/>
        </row>
        <row r="903">
          <cell r="D903" t="str">
            <v>IN</v>
          </cell>
          <cell r="E903" t="str">
            <v>Electricity</v>
          </cell>
          <cell r="H903" t="str">
            <v>Black Carbon and Short-Lived Climate Pollutants</v>
          </cell>
          <cell r="I903" t="str">
            <v>Black Carbon and Short-Lived Climate Pollutants (kg BC eq)</v>
          </cell>
          <cell r="T903">
            <v>0</v>
          </cell>
        </row>
        <row r="904">
          <cell r="D904" t="str">
            <v>IN</v>
          </cell>
          <cell r="E904" t="str">
            <v>Electricity</v>
          </cell>
          <cell r="H904" t="str">
            <v>Black Carbon and Short-Lived Climate Pollutants</v>
          </cell>
          <cell r="I904" t="str">
            <v>Black Carbon and Short-Lived Climate Pollutants (kg BC eq)</v>
          </cell>
          <cell r="T904">
            <v>0</v>
          </cell>
        </row>
        <row r="905">
          <cell r="D905"/>
          <cell r="E905"/>
          <cell r="H905"/>
          <cell r="I905"/>
          <cell r="T905"/>
        </row>
        <row r="906">
          <cell r="D906" t="str">
            <v>IN</v>
          </cell>
          <cell r="E906" t="str">
            <v>Electricity</v>
          </cell>
          <cell r="H906" t="str">
            <v>Energy Demand - CED</v>
          </cell>
          <cell r="I906" t="str">
            <v>Energy Demand - CED (MJ)</v>
          </cell>
          <cell r="T906">
            <v>0</v>
          </cell>
        </row>
        <row r="907">
          <cell r="D907" t="str">
            <v>IN</v>
          </cell>
          <cell r="E907" t="str">
            <v>Electricity</v>
          </cell>
          <cell r="H907" t="str">
            <v>Energy Demand - CED</v>
          </cell>
          <cell r="I907" t="str">
            <v>Energy Demand - CED (MJ)</v>
          </cell>
          <cell r="T907">
            <v>0</v>
          </cell>
        </row>
        <row r="908">
          <cell r="D908"/>
          <cell r="E908"/>
          <cell r="H908"/>
          <cell r="I908"/>
          <cell r="T908"/>
        </row>
        <row r="909">
          <cell r="D909" t="str">
            <v>IN</v>
          </cell>
          <cell r="E909" t="str">
            <v>Electricity</v>
          </cell>
          <cell r="H909" t="str">
            <v>Energy Demand - CED</v>
          </cell>
          <cell r="I909" t="str">
            <v>Energy Demand - CED (MJ)</v>
          </cell>
          <cell r="T909">
            <v>0</v>
          </cell>
        </row>
        <row r="910">
          <cell r="D910" t="str">
            <v>IN</v>
          </cell>
          <cell r="E910" t="str">
            <v>Electricity</v>
          </cell>
          <cell r="H910" t="str">
            <v>Energy Demand - CED</v>
          </cell>
          <cell r="I910" t="str">
            <v>Energy Demand - CED (MJ)</v>
          </cell>
          <cell r="T910">
            <v>0</v>
          </cell>
        </row>
        <row r="911">
          <cell r="D911"/>
          <cell r="E911"/>
          <cell r="H911"/>
          <cell r="I911"/>
          <cell r="T911"/>
        </row>
        <row r="912">
          <cell r="D912" t="str">
            <v>IN</v>
          </cell>
          <cell r="E912" t="str">
            <v>Electricity</v>
          </cell>
          <cell r="H912" t="str">
            <v>FEP100 - Freshwater eutrophication</v>
          </cell>
          <cell r="I912" t="str">
            <v>FEP100 - Freshwater eutrophication (kg P eq)</v>
          </cell>
          <cell r="T912">
            <v>0</v>
          </cell>
        </row>
        <row r="913">
          <cell r="D913" t="str">
            <v>IN</v>
          </cell>
          <cell r="E913" t="str">
            <v>Electricity</v>
          </cell>
          <cell r="H913" t="str">
            <v>FEP100 - Freshwater eutrophication</v>
          </cell>
          <cell r="I913" t="str">
            <v>FEP100 - Freshwater eutrophication (kg P eq)</v>
          </cell>
          <cell r="T913">
            <v>0</v>
          </cell>
        </row>
        <row r="914">
          <cell r="D914"/>
          <cell r="E914"/>
          <cell r="H914"/>
          <cell r="I914"/>
          <cell r="T914"/>
        </row>
        <row r="915">
          <cell r="D915" t="str">
            <v>IN</v>
          </cell>
          <cell r="E915" t="str">
            <v>Electricity</v>
          </cell>
          <cell r="H915" t="str">
            <v>GWP100 - Climate Change</v>
          </cell>
          <cell r="I915" t="str">
            <v>GWP100 - Climate Change (kg CO2 eq)</v>
          </cell>
          <cell r="T915">
            <v>0</v>
          </cell>
        </row>
        <row r="916">
          <cell r="D916" t="str">
            <v>IN</v>
          </cell>
          <cell r="E916" t="str">
            <v>Electricity</v>
          </cell>
          <cell r="H916" t="str">
            <v>GWP100 - Climate Change</v>
          </cell>
          <cell r="I916" t="str">
            <v>GWP100 - Climate Change (kg CO2 eq)</v>
          </cell>
          <cell r="T916">
            <v>0</v>
          </cell>
        </row>
        <row r="917">
          <cell r="D917"/>
          <cell r="E917"/>
          <cell r="H917"/>
          <cell r="I917"/>
          <cell r="T917"/>
        </row>
        <row r="918">
          <cell r="D918" t="str">
            <v>IN</v>
          </cell>
          <cell r="E918" t="str">
            <v>Electricity</v>
          </cell>
          <cell r="H918" t="str">
            <v>ODP100 - Ozone depletion</v>
          </cell>
          <cell r="I918" t="str">
            <v>ODP100 - Ozone depletion (kg CFC-11 eq)</v>
          </cell>
          <cell r="T918">
            <v>0</v>
          </cell>
        </row>
        <row r="919">
          <cell r="D919" t="str">
            <v>IN</v>
          </cell>
          <cell r="E919" t="str">
            <v>Electricity</v>
          </cell>
          <cell r="H919" t="str">
            <v>ODP100 - Ozone depletion</v>
          </cell>
          <cell r="I919" t="str">
            <v>ODP100 - Ozone depletion (kg CFC-11 eq)</v>
          </cell>
          <cell r="T919">
            <v>0</v>
          </cell>
        </row>
        <row r="920">
          <cell r="D920"/>
          <cell r="E920"/>
          <cell r="H920"/>
          <cell r="I920"/>
          <cell r="T920"/>
        </row>
        <row r="921">
          <cell r="D921" t="str">
            <v>IN</v>
          </cell>
          <cell r="E921" t="str">
            <v>Electricity</v>
          </cell>
          <cell r="H921" t="str">
            <v>PMFP100 - Particulate matter formation</v>
          </cell>
          <cell r="I921" t="str">
            <v>PMFP100 - Particulate matter formation (kg PM10 eq)</v>
          </cell>
          <cell r="T921">
            <v>0</v>
          </cell>
        </row>
        <row r="922">
          <cell r="D922" t="str">
            <v>IN</v>
          </cell>
          <cell r="E922" t="str">
            <v>Electricity</v>
          </cell>
          <cell r="H922" t="str">
            <v>PMFP100 - Particulate matter formation</v>
          </cell>
          <cell r="I922" t="str">
            <v>PMFP100 - Particulate matter formation (kg PM10 eq)</v>
          </cell>
          <cell r="T922">
            <v>0</v>
          </cell>
        </row>
        <row r="923">
          <cell r="D923"/>
          <cell r="E923"/>
          <cell r="H923"/>
          <cell r="I923"/>
          <cell r="T923"/>
        </row>
        <row r="924">
          <cell r="D924" t="str">
            <v>IN</v>
          </cell>
          <cell r="E924" t="str">
            <v>Electricity</v>
          </cell>
          <cell r="H924" t="str">
            <v>POFP100 - Photochemical oxidant formation</v>
          </cell>
          <cell r="I924" t="str">
            <v>POFP100 - Photochemical oxidant formation (kg NMVOC)</v>
          </cell>
          <cell r="T924">
            <v>0</v>
          </cell>
        </row>
        <row r="925">
          <cell r="D925" t="str">
            <v>IN</v>
          </cell>
          <cell r="E925" t="str">
            <v>Electricity</v>
          </cell>
          <cell r="H925" t="str">
            <v>POFP100 - Photochemical oxidant formation</v>
          </cell>
          <cell r="I925" t="str">
            <v>POFP100 - Photochemical oxidant formation (kg NMVOC)</v>
          </cell>
          <cell r="T925">
            <v>0</v>
          </cell>
        </row>
        <row r="926">
          <cell r="D926"/>
          <cell r="E926"/>
          <cell r="H926"/>
          <cell r="I926"/>
          <cell r="T926"/>
        </row>
        <row r="927">
          <cell r="D927" t="str">
            <v>IN</v>
          </cell>
          <cell r="E927" t="str">
            <v>Electricity</v>
          </cell>
          <cell r="H927" t="str">
            <v>TAP100 - Terrestrial acidification</v>
          </cell>
          <cell r="I927" t="str">
            <v>TAP100 - Terrestrial acidification (kg SO2 eq)</v>
          </cell>
          <cell r="T927">
            <v>0</v>
          </cell>
        </row>
        <row r="928">
          <cell r="D928" t="str">
            <v>IN</v>
          </cell>
          <cell r="E928" t="str">
            <v>Electricity</v>
          </cell>
          <cell r="H928" t="str">
            <v>TAP100 - Terrestrial acidification</v>
          </cell>
          <cell r="I928" t="str">
            <v>TAP100 - Terrestrial acidification (kg SO2 eq)</v>
          </cell>
          <cell r="T928">
            <v>0</v>
          </cell>
        </row>
        <row r="929">
          <cell r="D929"/>
          <cell r="E929"/>
          <cell r="H929"/>
          <cell r="I929"/>
          <cell r="T929"/>
        </row>
        <row r="930">
          <cell r="D930" t="str">
            <v>IN</v>
          </cell>
          <cell r="E930" t="str">
            <v>Electricity</v>
          </cell>
          <cell r="H930" t="str">
            <v>WDP100 - Water depletion</v>
          </cell>
          <cell r="I930" t="str">
            <v>WDP100 - Water depletion (m3)</v>
          </cell>
          <cell r="T930">
            <v>0</v>
          </cell>
        </row>
        <row r="931">
          <cell r="D931" t="str">
            <v>IN</v>
          </cell>
          <cell r="E931" t="str">
            <v>Electricity</v>
          </cell>
          <cell r="H931" t="str">
            <v>WDP100 - Water depletion</v>
          </cell>
          <cell r="I931" t="str">
            <v>WDP100 - Water depletion (m3)</v>
          </cell>
          <cell r="T931">
            <v>0</v>
          </cell>
        </row>
        <row r="932">
          <cell r="D932"/>
          <cell r="E932"/>
          <cell r="H932"/>
          <cell r="I932"/>
          <cell r="T932"/>
        </row>
        <row r="933">
          <cell r="D933"/>
          <cell r="E933"/>
          <cell r="H933"/>
          <cell r="I933"/>
          <cell r="T933"/>
        </row>
        <row r="934">
          <cell r="D934" t="str">
            <v>IN</v>
          </cell>
          <cell r="E934" t="str">
            <v>Electricity</v>
          </cell>
          <cell r="H934" t="str">
            <v>Black Carbon and Short-Lived Climate Pollutants</v>
          </cell>
          <cell r="I934" t="str">
            <v>Black Carbon and Short-Lived Climate Pollutants (kg BC eq)</v>
          </cell>
          <cell r="T934">
            <v>0</v>
          </cell>
        </row>
        <row r="935">
          <cell r="D935" t="str">
            <v>IN</v>
          </cell>
          <cell r="E935" t="str">
            <v>Electricity</v>
          </cell>
          <cell r="H935" t="str">
            <v>Black Carbon and Short-Lived Climate Pollutants</v>
          </cell>
          <cell r="I935" t="str">
            <v>Black Carbon and Short-Lived Climate Pollutants (kg BC eq)</v>
          </cell>
          <cell r="T935">
            <v>0</v>
          </cell>
        </row>
        <row r="936">
          <cell r="D936"/>
          <cell r="E936"/>
          <cell r="H936"/>
          <cell r="I936"/>
          <cell r="T936"/>
        </row>
        <row r="937">
          <cell r="D937" t="str">
            <v>IN</v>
          </cell>
          <cell r="E937" t="str">
            <v>Electricity</v>
          </cell>
          <cell r="H937" t="str">
            <v>Energy Demand - CED</v>
          </cell>
          <cell r="I937" t="str">
            <v>Energy Demand - CED (MJ)</v>
          </cell>
          <cell r="T937">
            <v>0</v>
          </cell>
        </row>
        <row r="938">
          <cell r="D938" t="str">
            <v>IN</v>
          </cell>
          <cell r="E938" t="str">
            <v>Electricity</v>
          </cell>
          <cell r="H938" t="str">
            <v>Energy Demand - CED</v>
          </cell>
          <cell r="I938" t="str">
            <v>Energy Demand - CED (MJ)</v>
          </cell>
          <cell r="T938">
            <v>0</v>
          </cell>
        </row>
        <row r="939">
          <cell r="D939"/>
          <cell r="E939"/>
          <cell r="H939"/>
          <cell r="I939"/>
          <cell r="T939"/>
        </row>
        <row r="940">
          <cell r="D940" t="str">
            <v>IN</v>
          </cell>
          <cell r="E940" t="str">
            <v>Electricity</v>
          </cell>
          <cell r="H940" t="str">
            <v>FDP100 - Fossil depletion</v>
          </cell>
          <cell r="I940" t="str">
            <v>FDP100 - Fossil depletion (kg oil eq)</v>
          </cell>
          <cell r="T940">
            <v>0</v>
          </cell>
        </row>
        <row r="941">
          <cell r="D941" t="str">
            <v>IN</v>
          </cell>
          <cell r="E941" t="str">
            <v>Electricity</v>
          </cell>
          <cell r="H941" t="str">
            <v>FDP100 - Fossil depletion</v>
          </cell>
          <cell r="I941" t="str">
            <v>FDP100 - Fossil depletion (kg oil eq)</v>
          </cell>
          <cell r="T941">
            <v>0</v>
          </cell>
        </row>
        <row r="942">
          <cell r="D942"/>
          <cell r="E942"/>
          <cell r="H942"/>
          <cell r="I942"/>
          <cell r="T942"/>
        </row>
        <row r="943">
          <cell r="D943" t="str">
            <v>IN</v>
          </cell>
          <cell r="E943" t="str">
            <v>Electricity</v>
          </cell>
          <cell r="H943" t="str">
            <v>FEP100 - Freshwater eutrophication</v>
          </cell>
          <cell r="I943" t="str">
            <v>FEP100 - Freshwater eutrophication (kg P eq)</v>
          </cell>
          <cell r="T943">
            <v>0</v>
          </cell>
        </row>
        <row r="944">
          <cell r="D944" t="str">
            <v>IN</v>
          </cell>
          <cell r="E944" t="str">
            <v>Electricity</v>
          </cell>
          <cell r="H944" t="str">
            <v>FEP100 - Freshwater eutrophication</v>
          </cell>
          <cell r="I944" t="str">
            <v>FEP100 - Freshwater eutrophication (kg P eq)</v>
          </cell>
          <cell r="T944">
            <v>0</v>
          </cell>
        </row>
        <row r="945">
          <cell r="D945"/>
          <cell r="E945"/>
          <cell r="H945"/>
          <cell r="I945"/>
          <cell r="T945"/>
        </row>
        <row r="946">
          <cell r="D946" t="str">
            <v>IN</v>
          </cell>
          <cell r="E946" t="str">
            <v>Electricity</v>
          </cell>
          <cell r="H946" t="str">
            <v>GWP100 - Climate Change</v>
          </cell>
          <cell r="I946" t="str">
            <v>GWP100 - Climate Change (kg CO2 eq)</v>
          </cell>
          <cell r="T946">
            <v>0</v>
          </cell>
        </row>
        <row r="947">
          <cell r="D947" t="str">
            <v>IN</v>
          </cell>
          <cell r="E947" t="str">
            <v>Electricity</v>
          </cell>
          <cell r="H947" t="str">
            <v>GWP100 - Climate Change</v>
          </cell>
          <cell r="I947" t="str">
            <v>GWP100 - Climate Change (kg CO2 eq)</v>
          </cell>
          <cell r="T947">
            <v>0</v>
          </cell>
        </row>
        <row r="948">
          <cell r="D948"/>
          <cell r="E948"/>
          <cell r="H948"/>
          <cell r="I948"/>
          <cell r="T948"/>
        </row>
        <row r="949">
          <cell r="D949" t="str">
            <v>IN</v>
          </cell>
          <cell r="E949" t="str">
            <v>Electricity</v>
          </cell>
          <cell r="H949" t="str">
            <v>ODP100 - Ozone depletion</v>
          </cell>
          <cell r="I949" t="str">
            <v>ODP100 - Ozone depletion (kg CFC-11 eq)</v>
          </cell>
          <cell r="T949">
            <v>0</v>
          </cell>
        </row>
        <row r="950">
          <cell r="D950" t="str">
            <v>IN</v>
          </cell>
          <cell r="E950" t="str">
            <v>Electricity</v>
          </cell>
          <cell r="H950" t="str">
            <v>ODP100 - Ozone depletion</v>
          </cell>
          <cell r="I950" t="str">
            <v>ODP100 - Ozone depletion (kg CFC-11 eq)</v>
          </cell>
          <cell r="T950">
            <v>0</v>
          </cell>
        </row>
        <row r="951">
          <cell r="D951"/>
          <cell r="E951"/>
          <cell r="H951"/>
          <cell r="I951"/>
          <cell r="T951"/>
        </row>
        <row r="952">
          <cell r="D952" t="str">
            <v>IN</v>
          </cell>
          <cell r="E952" t="str">
            <v>Electricity</v>
          </cell>
          <cell r="H952" t="str">
            <v>PMFP100 - Particulate matter formation</v>
          </cell>
          <cell r="I952" t="str">
            <v>PMFP100 - Particulate matter formation (kg PM10 eq)</v>
          </cell>
          <cell r="T952">
            <v>0</v>
          </cell>
        </row>
        <row r="953">
          <cell r="D953" t="str">
            <v>IN</v>
          </cell>
          <cell r="E953" t="str">
            <v>Electricity</v>
          </cell>
          <cell r="H953" t="str">
            <v>PMFP100 - Particulate matter formation</v>
          </cell>
          <cell r="I953" t="str">
            <v>PMFP100 - Particulate matter formation (kg PM10 eq)</v>
          </cell>
          <cell r="T953">
            <v>0</v>
          </cell>
        </row>
        <row r="954">
          <cell r="D954"/>
          <cell r="E954"/>
          <cell r="H954"/>
          <cell r="I954"/>
          <cell r="T954"/>
        </row>
        <row r="955">
          <cell r="D955" t="str">
            <v>IN</v>
          </cell>
          <cell r="E955" t="str">
            <v>Electricity</v>
          </cell>
          <cell r="H955" t="str">
            <v>POFP100 - Photochemical oxidant formation</v>
          </cell>
          <cell r="I955" t="str">
            <v>POFP100 - Photochemical oxidant formation (kg NMVOC)</v>
          </cell>
          <cell r="T955">
            <v>0</v>
          </cell>
        </row>
        <row r="956">
          <cell r="D956" t="str">
            <v>IN</v>
          </cell>
          <cell r="E956" t="str">
            <v>Electricity</v>
          </cell>
          <cell r="H956" t="str">
            <v>POFP100 - Photochemical oxidant formation</v>
          </cell>
          <cell r="I956" t="str">
            <v>POFP100 - Photochemical oxidant formation (kg NMVOC)</v>
          </cell>
          <cell r="T956">
            <v>0</v>
          </cell>
        </row>
        <row r="957">
          <cell r="D957"/>
          <cell r="E957"/>
          <cell r="H957"/>
          <cell r="I957"/>
          <cell r="T957"/>
        </row>
        <row r="958">
          <cell r="D958" t="str">
            <v>IN</v>
          </cell>
          <cell r="E958" t="str">
            <v>Electricity</v>
          </cell>
          <cell r="H958" t="str">
            <v>TAP100 - Terrestrial acidification</v>
          </cell>
          <cell r="I958" t="str">
            <v>TAP100 - Terrestrial acidification (kg SO2 eq)</v>
          </cell>
          <cell r="T958">
            <v>0</v>
          </cell>
        </row>
        <row r="959">
          <cell r="D959" t="str">
            <v>IN</v>
          </cell>
          <cell r="E959" t="str">
            <v>Electricity</v>
          </cell>
          <cell r="H959" t="str">
            <v>TAP100 - Terrestrial acidification</v>
          </cell>
          <cell r="I959" t="str">
            <v>TAP100 - Terrestrial acidification (kg SO2 eq)</v>
          </cell>
          <cell r="T959">
            <v>0</v>
          </cell>
        </row>
        <row r="960">
          <cell r="D960"/>
          <cell r="E960"/>
          <cell r="H960"/>
          <cell r="I960"/>
          <cell r="T960"/>
        </row>
        <row r="961">
          <cell r="D961" t="str">
            <v>IN</v>
          </cell>
          <cell r="E961" t="str">
            <v>Electricity</v>
          </cell>
          <cell r="H961" t="str">
            <v>WDP100 - Water depletion</v>
          </cell>
          <cell r="I961" t="str">
            <v>WDP100 - Water depletion (m3)</v>
          </cell>
          <cell r="T961">
            <v>0</v>
          </cell>
        </row>
        <row r="962">
          <cell r="D962" t="str">
            <v>IN</v>
          </cell>
          <cell r="E962" t="str">
            <v>Electricity</v>
          </cell>
          <cell r="H962" t="str">
            <v>WDP100 - Water depletion</v>
          </cell>
          <cell r="I962" t="str">
            <v>WDP100 - Water depletion (m3)</v>
          </cell>
          <cell r="T962">
            <v>0</v>
          </cell>
        </row>
        <row r="963">
          <cell r="D963"/>
          <cell r="E963"/>
          <cell r="H963"/>
          <cell r="I963"/>
          <cell r="T963"/>
        </row>
        <row r="964">
          <cell r="D964"/>
          <cell r="E964"/>
          <cell r="H964"/>
          <cell r="I964"/>
          <cell r="T964"/>
        </row>
        <row r="965">
          <cell r="D965" t="str">
            <v>IN</v>
          </cell>
          <cell r="E965" t="str">
            <v>Electricity</v>
          </cell>
          <cell r="H965" t="str">
            <v>Black Carbon and Short-Lived Climate Pollutants</v>
          </cell>
          <cell r="I965" t="str">
            <v>Black Carbon and Short-Lived Climate Pollutants (kg BC eq)</v>
          </cell>
          <cell r="T965">
            <v>0</v>
          </cell>
        </row>
        <row r="966">
          <cell r="D966" t="str">
            <v>IN</v>
          </cell>
          <cell r="E966" t="str">
            <v>Electricity</v>
          </cell>
          <cell r="H966" t="str">
            <v>Black Carbon and Short-Lived Climate Pollutants</v>
          </cell>
          <cell r="I966" t="str">
            <v>Black Carbon and Short-Lived Climate Pollutants (kg BC eq)</v>
          </cell>
          <cell r="T966">
            <v>0</v>
          </cell>
        </row>
        <row r="967">
          <cell r="D967"/>
          <cell r="E967"/>
          <cell r="H967"/>
          <cell r="I967"/>
          <cell r="T967"/>
        </row>
        <row r="968">
          <cell r="D968" t="str">
            <v>IN</v>
          </cell>
          <cell r="E968" t="str">
            <v>Electricity</v>
          </cell>
          <cell r="H968" t="str">
            <v>Energy Demand - CED</v>
          </cell>
          <cell r="I968" t="str">
            <v>Energy Demand - CED (MJ)</v>
          </cell>
          <cell r="T968">
            <v>0</v>
          </cell>
        </row>
        <row r="969">
          <cell r="D969" t="str">
            <v>IN</v>
          </cell>
          <cell r="E969" t="str">
            <v>Electricity</v>
          </cell>
          <cell r="H969" t="str">
            <v>Energy Demand - CED</v>
          </cell>
          <cell r="I969" t="str">
            <v>Energy Demand - CED (MJ)</v>
          </cell>
          <cell r="T969">
            <v>0</v>
          </cell>
        </row>
        <row r="970">
          <cell r="D970"/>
          <cell r="E970"/>
          <cell r="H970"/>
          <cell r="I970"/>
          <cell r="T970"/>
        </row>
        <row r="971">
          <cell r="D971" t="str">
            <v>IN</v>
          </cell>
          <cell r="E971" t="str">
            <v>Electricity</v>
          </cell>
          <cell r="H971" t="str">
            <v>FDP100 - Fossil depletion</v>
          </cell>
          <cell r="I971" t="str">
            <v>FDP100 - Fossil depletion (kg oil eq)</v>
          </cell>
          <cell r="T971">
            <v>0</v>
          </cell>
        </row>
        <row r="972">
          <cell r="D972" t="str">
            <v>IN</v>
          </cell>
          <cell r="E972" t="str">
            <v>Electricity</v>
          </cell>
          <cell r="H972" t="str">
            <v>FDP100 - Fossil depletion</v>
          </cell>
          <cell r="I972" t="str">
            <v>FDP100 - Fossil depletion (kg oil eq)</v>
          </cell>
          <cell r="T972">
            <v>0</v>
          </cell>
        </row>
        <row r="973">
          <cell r="D973"/>
          <cell r="E973"/>
          <cell r="H973"/>
          <cell r="I973"/>
          <cell r="T973"/>
        </row>
        <row r="974">
          <cell r="D974" t="str">
            <v>IN</v>
          </cell>
          <cell r="E974" t="str">
            <v>Electricity</v>
          </cell>
          <cell r="H974" t="str">
            <v>FEP100 - Freshwater eutrophication</v>
          </cell>
          <cell r="I974" t="str">
            <v>FEP100 - Freshwater eutrophication (kg P eq)</v>
          </cell>
          <cell r="T974">
            <v>0</v>
          </cell>
        </row>
        <row r="975">
          <cell r="D975" t="str">
            <v>IN</v>
          </cell>
          <cell r="E975" t="str">
            <v>Electricity</v>
          </cell>
          <cell r="H975" t="str">
            <v>FEP100 - Freshwater eutrophication</v>
          </cell>
          <cell r="I975" t="str">
            <v>FEP100 - Freshwater eutrophication (kg P eq)</v>
          </cell>
          <cell r="T975">
            <v>0</v>
          </cell>
        </row>
        <row r="976">
          <cell r="D976"/>
          <cell r="E976"/>
          <cell r="H976"/>
          <cell r="I976"/>
          <cell r="T976"/>
        </row>
        <row r="977">
          <cell r="D977" t="str">
            <v>IN</v>
          </cell>
          <cell r="E977" t="str">
            <v>Electricity</v>
          </cell>
          <cell r="H977" t="str">
            <v>GWP100 - Climate Change</v>
          </cell>
          <cell r="I977" t="str">
            <v>GWP100 - Climate Change (kg CO2 eq)</v>
          </cell>
          <cell r="T977">
            <v>0</v>
          </cell>
        </row>
        <row r="978">
          <cell r="D978" t="str">
            <v>IN</v>
          </cell>
          <cell r="E978" t="str">
            <v>Electricity</v>
          </cell>
          <cell r="H978" t="str">
            <v>GWP100 - Climate Change</v>
          </cell>
          <cell r="I978" t="str">
            <v>GWP100 - Climate Change (kg CO2 eq)</v>
          </cell>
          <cell r="T978">
            <v>0</v>
          </cell>
        </row>
        <row r="979">
          <cell r="D979"/>
          <cell r="E979"/>
          <cell r="H979"/>
          <cell r="I979"/>
          <cell r="T979"/>
        </row>
        <row r="980">
          <cell r="D980" t="str">
            <v>IN</v>
          </cell>
          <cell r="E980" t="str">
            <v>Electricity</v>
          </cell>
          <cell r="H980" t="str">
            <v>ODP100 - Ozone depletion</v>
          </cell>
          <cell r="I980" t="str">
            <v>ODP100 - Ozone depletion (kg CFC-11 eq)</v>
          </cell>
          <cell r="T980">
            <v>0</v>
          </cell>
        </row>
        <row r="981">
          <cell r="D981" t="str">
            <v>IN</v>
          </cell>
          <cell r="E981" t="str">
            <v>Electricity</v>
          </cell>
          <cell r="H981" t="str">
            <v>ODP100 - Ozone depletion</v>
          </cell>
          <cell r="I981" t="str">
            <v>ODP100 - Ozone depletion (kg CFC-11 eq)</v>
          </cell>
          <cell r="T981">
            <v>0</v>
          </cell>
        </row>
        <row r="982">
          <cell r="D982"/>
          <cell r="E982"/>
          <cell r="H982"/>
          <cell r="I982"/>
          <cell r="T982"/>
        </row>
        <row r="983">
          <cell r="D983" t="str">
            <v>IN</v>
          </cell>
          <cell r="E983" t="str">
            <v>Electricity</v>
          </cell>
          <cell r="H983" t="str">
            <v>PMFP100 - Particulate matter formation</v>
          </cell>
          <cell r="I983" t="str">
            <v>PMFP100 - Particulate matter formation (kg PM10 eq)</v>
          </cell>
          <cell r="T983">
            <v>0</v>
          </cell>
        </row>
        <row r="984">
          <cell r="D984" t="str">
            <v>IN</v>
          </cell>
          <cell r="E984" t="str">
            <v>Electricity</v>
          </cell>
          <cell r="H984" t="str">
            <v>PMFP100 - Particulate matter formation</v>
          </cell>
          <cell r="I984" t="str">
            <v>PMFP100 - Particulate matter formation (kg PM10 eq)</v>
          </cell>
          <cell r="T984">
            <v>0</v>
          </cell>
        </row>
        <row r="985">
          <cell r="D985"/>
          <cell r="E985"/>
          <cell r="H985"/>
          <cell r="I985"/>
          <cell r="T985"/>
        </row>
        <row r="986">
          <cell r="D986" t="str">
            <v>IN</v>
          </cell>
          <cell r="E986" t="str">
            <v>Electricity</v>
          </cell>
          <cell r="H986" t="str">
            <v>POFP100 - Photochemical oxidant formation</v>
          </cell>
          <cell r="I986" t="str">
            <v>POFP100 - Photochemical oxidant formation (kg NMVOC)</v>
          </cell>
          <cell r="T986">
            <v>0</v>
          </cell>
        </row>
        <row r="987">
          <cell r="D987" t="str">
            <v>IN</v>
          </cell>
          <cell r="E987" t="str">
            <v>Electricity</v>
          </cell>
          <cell r="H987" t="str">
            <v>POFP100 - Photochemical oxidant formation</v>
          </cell>
          <cell r="I987" t="str">
            <v>POFP100 - Photochemical oxidant formation (kg NMVOC)</v>
          </cell>
          <cell r="T987">
            <v>0</v>
          </cell>
        </row>
        <row r="988">
          <cell r="D988"/>
          <cell r="E988"/>
          <cell r="H988"/>
          <cell r="I988"/>
          <cell r="T988"/>
        </row>
        <row r="989">
          <cell r="D989" t="str">
            <v>IN</v>
          </cell>
          <cell r="E989" t="str">
            <v>Electricity</v>
          </cell>
          <cell r="H989" t="str">
            <v>TAP100 - Terrestrial acidification</v>
          </cell>
          <cell r="I989" t="str">
            <v>TAP100 - Terrestrial acidification (kg SO2 eq)</v>
          </cell>
          <cell r="T989">
            <v>0</v>
          </cell>
        </row>
        <row r="990">
          <cell r="D990" t="str">
            <v>IN</v>
          </cell>
          <cell r="E990" t="str">
            <v>Electricity</v>
          </cell>
          <cell r="H990" t="str">
            <v>TAP100 - Terrestrial acidification</v>
          </cell>
          <cell r="I990" t="str">
            <v>TAP100 - Terrestrial acidification (kg SO2 eq)</v>
          </cell>
          <cell r="T990">
            <v>0</v>
          </cell>
        </row>
        <row r="991">
          <cell r="D991"/>
          <cell r="E991"/>
          <cell r="H991"/>
          <cell r="I991"/>
          <cell r="T991"/>
        </row>
        <row r="992">
          <cell r="D992" t="str">
            <v>IN</v>
          </cell>
          <cell r="E992" t="str">
            <v>Electricity</v>
          </cell>
          <cell r="H992" t="str">
            <v>WDP100 - Water depletion</v>
          </cell>
          <cell r="I992" t="str">
            <v>WDP100 - Water depletion (m3)</v>
          </cell>
          <cell r="T992">
            <v>0</v>
          </cell>
        </row>
        <row r="993">
          <cell r="D993" t="str">
            <v>IN</v>
          </cell>
          <cell r="E993" t="str">
            <v>Electricity</v>
          </cell>
          <cell r="H993" t="str">
            <v>WDP100 - Water depletion</v>
          </cell>
          <cell r="I993" t="str">
            <v>WDP100 - Water depletion (m3)</v>
          </cell>
          <cell r="T993">
            <v>0</v>
          </cell>
        </row>
        <row r="994">
          <cell r="D994"/>
          <cell r="E994"/>
          <cell r="H994"/>
          <cell r="I994"/>
          <cell r="T994"/>
        </row>
        <row r="995">
          <cell r="D995"/>
          <cell r="E995"/>
          <cell r="H995"/>
          <cell r="I995"/>
          <cell r="T995"/>
        </row>
        <row r="996">
          <cell r="D996" t="str">
            <v>IN</v>
          </cell>
          <cell r="E996" t="str">
            <v>Electricity</v>
          </cell>
          <cell r="H996" t="str">
            <v>Black Carbon and Short-Lived Climate Pollutants</v>
          </cell>
          <cell r="I996" t="str">
            <v>Black Carbon and Short-Lived Climate Pollutants (kg BC eq)</v>
          </cell>
          <cell r="T996">
            <v>0</v>
          </cell>
        </row>
        <row r="997">
          <cell r="D997" t="str">
            <v>IN</v>
          </cell>
          <cell r="E997" t="str">
            <v>Electricity</v>
          </cell>
          <cell r="H997" t="str">
            <v>Black Carbon and Short-Lived Climate Pollutants</v>
          </cell>
          <cell r="I997" t="str">
            <v>Black Carbon and Short-Lived Climate Pollutants (kg BC eq)</v>
          </cell>
          <cell r="T997">
            <v>0</v>
          </cell>
        </row>
        <row r="998">
          <cell r="D998"/>
          <cell r="E998"/>
          <cell r="H998"/>
          <cell r="I998"/>
          <cell r="T998"/>
        </row>
        <row r="999">
          <cell r="D999" t="str">
            <v>IN</v>
          </cell>
          <cell r="E999" t="str">
            <v>Electricity</v>
          </cell>
          <cell r="H999" t="str">
            <v>Energy Demand - CED</v>
          </cell>
          <cell r="I999" t="str">
            <v>Energy Demand - CED (MJ)</v>
          </cell>
          <cell r="T999">
            <v>0</v>
          </cell>
        </row>
        <row r="1000">
          <cell r="D1000" t="str">
            <v>IN</v>
          </cell>
          <cell r="E1000" t="str">
            <v>Electricity</v>
          </cell>
          <cell r="H1000" t="str">
            <v>Energy Demand - CED</v>
          </cell>
          <cell r="I1000" t="str">
            <v>Energy Demand - CED (MJ)</v>
          </cell>
          <cell r="T1000">
            <v>0</v>
          </cell>
        </row>
        <row r="1001">
          <cell r="D1001"/>
          <cell r="E1001"/>
          <cell r="H1001"/>
          <cell r="I1001"/>
          <cell r="T1001"/>
        </row>
        <row r="1002">
          <cell r="D1002" t="str">
            <v>IN</v>
          </cell>
          <cell r="E1002" t="str">
            <v>Electricity</v>
          </cell>
          <cell r="H1002" t="str">
            <v>FDP100 - Fossil depletion</v>
          </cell>
          <cell r="I1002" t="str">
            <v>FDP100 - Fossil depletion (kg oil eq)</v>
          </cell>
          <cell r="T1002">
            <v>0</v>
          </cell>
        </row>
        <row r="1003">
          <cell r="D1003" t="str">
            <v>IN</v>
          </cell>
          <cell r="E1003" t="str">
            <v>Electricity</v>
          </cell>
          <cell r="H1003" t="str">
            <v>FDP100 - Fossil depletion</v>
          </cell>
          <cell r="I1003" t="str">
            <v>FDP100 - Fossil depletion (kg oil eq)</v>
          </cell>
          <cell r="T1003">
            <v>0</v>
          </cell>
        </row>
        <row r="1004">
          <cell r="D1004"/>
          <cell r="E1004"/>
          <cell r="H1004"/>
          <cell r="I1004"/>
          <cell r="T1004"/>
        </row>
        <row r="1005">
          <cell r="D1005" t="str">
            <v>IN</v>
          </cell>
          <cell r="E1005" t="str">
            <v>Electricity</v>
          </cell>
          <cell r="H1005" t="str">
            <v>FEP100 - Freshwater eutrophication</v>
          </cell>
          <cell r="I1005" t="str">
            <v>FEP100 - Freshwater eutrophication (kg P eq)</v>
          </cell>
          <cell r="T1005">
            <v>0</v>
          </cell>
        </row>
        <row r="1006">
          <cell r="D1006" t="str">
            <v>IN</v>
          </cell>
          <cell r="E1006" t="str">
            <v>Electricity</v>
          </cell>
          <cell r="H1006" t="str">
            <v>FEP100 - Freshwater eutrophication</v>
          </cell>
          <cell r="I1006" t="str">
            <v>FEP100 - Freshwater eutrophication (kg P eq)</v>
          </cell>
          <cell r="T1006">
            <v>0</v>
          </cell>
        </row>
        <row r="1007">
          <cell r="D1007"/>
          <cell r="E1007"/>
          <cell r="H1007"/>
          <cell r="I1007"/>
          <cell r="T1007"/>
        </row>
        <row r="1008">
          <cell r="D1008" t="str">
            <v>IN</v>
          </cell>
          <cell r="E1008" t="str">
            <v>Electricity</v>
          </cell>
          <cell r="H1008" t="str">
            <v>GWP100 - Climate Change</v>
          </cell>
          <cell r="I1008" t="str">
            <v>GWP100 - Climate Change (kg CO2 eq)</v>
          </cell>
          <cell r="T1008">
            <v>0</v>
          </cell>
        </row>
        <row r="1009">
          <cell r="D1009" t="str">
            <v>IN</v>
          </cell>
          <cell r="E1009" t="str">
            <v>Electricity</v>
          </cell>
          <cell r="H1009" t="str">
            <v>GWP100 - Climate Change</v>
          </cell>
          <cell r="I1009" t="str">
            <v>GWP100 - Climate Change (kg CO2 eq)</v>
          </cell>
          <cell r="T1009">
            <v>0</v>
          </cell>
        </row>
        <row r="1010">
          <cell r="D1010"/>
          <cell r="E1010"/>
          <cell r="H1010"/>
          <cell r="I1010"/>
          <cell r="T1010"/>
        </row>
        <row r="1011">
          <cell r="D1011" t="str">
            <v>IN</v>
          </cell>
          <cell r="E1011" t="str">
            <v>Electricity</v>
          </cell>
          <cell r="H1011" t="str">
            <v>ODP100 - Ozone depletion</v>
          </cell>
          <cell r="I1011" t="str">
            <v>ODP100 - Ozone depletion (kg CFC-11 eq)</v>
          </cell>
          <cell r="T1011">
            <v>0</v>
          </cell>
        </row>
        <row r="1012">
          <cell r="D1012" t="str">
            <v>IN</v>
          </cell>
          <cell r="E1012" t="str">
            <v>Electricity</v>
          </cell>
          <cell r="H1012" t="str">
            <v>ODP100 - Ozone depletion</v>
          </cell>
          <cell r="I1012" t="str">
            <v>ODP100 - Ozone depletion (kg CFC-11 eq)</v>
          </cell>
          <cell r="T1012">
            <v>0</v>
          </cell>
        </row>
        <row r="1013">
          <cell r="D1013"/>
          <cell r="E1013"/>
          <cell r="H1013"/>
          <cell r="I1013"/>
          <cell r="T1013"/>
        </row>
        <row r="1014">
          <cell r="D1014" t="str">
            <v>IN</v>
          </cell>
          <cell r="E1014" t="str">
            <v>Electricity</v>
          </cell>
          <cell r="H1014" t="str">
            <v>PMFP100 - Particulate matter formation</v>
          </cell>
          <cell r="I1014" t="str">
            <v>PMFP100 - Particulate matter formation (kg PM10 eq)</v>
          </cell>
          <cell r="T1014">
            <v>0</v>
          </cell>
        </row>
        <row r="1015">
          <cell r="D1015" t="str">
            <v>IN</v>
          </cell>
          <cell r="E1015" t="str">
            <v>Electricity</v>
          </cell>
          <cell r="H1015" t="str">
            <v>PMFP100 - Particulate matter formation</v>
          </cell>
          <cell r="I1015" t="str">
            <v>PMFP100 - Particulate matter formation (kg PM10 eq)</v>
          </cell>
          <cell r="T1015">
            <v>0</v>
          </cell>
        </row>
        <row r="1016">
          <cell r="D1016"/>
          <cell r="E1016"/>
          <cell r="H1016"/>
          <cell r="I1016"/>
          <cell r="T1016"/>
        </row>
        <row r="1017">
          <cell r="D1017" t="str">
            <v>IN</v>
          </cell>
          <cell r="E1017" t="str">
            <v>Electricity</v>
          </cell>
          <cell r="H1017" t="str">
            <v>POFP100 - Photochemical oxidant formation</v>
          </cell>
          <cell r="I1017" t="str">
            <v>POFP100 - Photochemical oxidant formation (kg NMVOC)</v>
          </cell>
          <cell r="T1017">
            <v>0</v>
          </cell>
        </row>
        <row r="1018">
          <cell r="D1018" t="str">
            <v>IN</v>
          </cell>
          <cell r="E1018" t="str">
            <v>Electricity</v>
          </cell>
          <cell r="H1018" t="str">
            <v>POFP100 - Photochemical oxidant formation</v>
          </cell>
          <cell r="I1018" t="str">
            <v>POFP100 - Photochemical oxidant formation (kg NMVOC)</v>
          </cell>
          <cell r="T1018">
            <v>0</v>
          </cell>
        </row>
        <row r="1019">
          <cell r="D1019"/>
          <cell r="E1019"/>
          <cell r="H1019"/>
          <cell r="I1019"/>
          <cell r="T1019"/>
        </row>
        <row r="1020">
          <cell r="D1020" t="str">
            <v>IN</v>
          </cell>
          <cell r="E1020" t="str">
            <v>Electricity</v>
          </cell>
          <cell r="H1020" t="str">
            <v>TAP100 - Terrestrial acidification</v>
          </cell>
          <cell r="I1020" t="str">
            <v>TAP100 - Terrestrial acidification (kg SO2 eq)</v>
          </cell>
          <cell r="T1020">
            <v>0</v>
          </cell>
        </row>
        <row r="1021">
          <cell r="D1021" t="str">
            <v>IN</v>
          </cell>
          <cell r="E1021" t="str">
            <v>Electricity</v>
          </cell>
          <cell r="H1021" t="str">
            <v>TAP100 - Terrestrial acidification</v>
          </cell>
          <cell r="I1021" t="str">
            <v>TAP100 - Terrestrial acidification (kg SO2 eq)</v>
          </cell>
          <cell r="T1021">
            <v>0</v>
          </cell>
        </row>
        <row r="1022">
          <cell r="D1022"/>
          <cell r="E1022"/>
          <cell r="H1022"/>
          <cell r="I1022"/>
          <cell r="T1022"/>
        </row>
        <row r="1023">
          <cell r="D1023" t="str">
            <v>IN</v>
          </cell>
          <cell r="E1023" t="str">
            <v>Electricity</v>
          </cell>
          <cell r="H1023" t="str">
            <v>WDP100 - Water depletion</v>
          </cell>
          <cell r="I1023" t="str">
            <v>WDP100 - Water depletion (m3)</v>
          </cell>
          <cell r="T1023">
            <v>0</v>
          </cell>
        </row>
        <row r="1024">
          <cell r="D1024" t="str">
            <v>IN</v>
          </cell>
          <cell r="E1024" t="str">
            <v>Electricity</v>
          </cell>
          <cell r="H1024" t="str">
            <v>WDP100 - Water depletion</v>
          </cell>
          <cell r="I1024" t="str">
            <v>WDP100 - Water depletion (m3)</v>
          </cell>
          <cell r="T1024">
            <v>0</v>
          </cell>
        </row>
        <row r="1025">
          <cell r="D1025"/>
          <cell r="E1025"/>
          <cell r="H1025"/>
          <cell r="I1025"/>
          <cell r="T1025"/>
        </row>
        <row r="1026">
          <cell r="D1026"/>
          <cell r="E1026"/>
          <cell r="H1026"/>
          <cell r="I1026"/>
          <cell r="T1026"/>
        </row>
        <row r="1027">
          <cell r="D1027" t="str">
            <v>IN</v>
          </cell>
          <cell r="E1027" t="str">
            <v>Electricity</v>
          </cell>
          <cell r="H1027" t="str">
            <v>Black Carbon and Short-Lived Climate Pollutants</v>
          </cell>
          <cell r="I1027" t="str">
            <v>Black Carbon and Short-Lived Climate Pollutants (kg BC eq)</v>
          </cell>
          <cell r="T1027">
            <v>0</v>
          </cell>
        </row>
        <row r="1028">
          <cell r="D1028" t="str">
            <v>IN</v>
          </cell>
          <cell r="E1028" t="str">
            <v>Electricity</v>
          </cell>
          <cell r="H1028" t="str">
            <v>Black Carbon and Short-Lived Climate Pollutants</v>
          </cell>
          <cell r="I1028" t="str">
            <v>Black Carbon and Short-Lived Climate Pollutants (kg BC eq)</v>
          </cell>
          <cell r="T1028">
            <v>0</v>
          </cell>
        </row>
        <row r="1029">
          <cell r="D1029"/>
          <cell r="E1029"/>
          <cell r="H1029"/>
          <cell r="I1029"/>
          <cell r="T1029"/>
        </row>
        <row r="1030">
          <cell r="D1030" t="str">
            <v>IN</v>
          </cell>
          <cell r="E1030" t="str">
            <v>Electricity</v>
          </cell>
          <cell r="H1030" t="str">
            <v>Energy Demand - CED</v>
          </cell>
          <cell r="I1030" t="str">
            <v>Energy Demand - CED (MJ)</v>
          </cell>
          <cell r="T1030">
            <v>0</v>
          </cell>
        </row>
        <row r="1031">
          <cell r="D1031" t="str">
            <v>IN</v>
          </cell>
          <cell r="E1031" t="str">
            <v>Electricity</v>
          </cell>
          <cell r="H1031" t="str">
            <v>Energy Demand - CED</v>
          </cell>
          <cell r="I1031" t="str">
            <v>Energy Demand - CED (MJ)</v>
          </cell>
          <cell r="T1031">
            <v>0</v>
          </cell>
        </row>
        <row r="1032">
          <cell r="D1032"/>
          <cell r="E1032"/>
          <cell r="H1032"/>
          <cell r="I1032"/>
          <cell r="T1032"/>
        </row>
        <row r="1033">
          <cell r="D1033" t="str">
            <v>IN</v>
          </cell>
          <cell r="E1033" t="str">
            <v>Electricity</v>
          </cell>
          <cell r="H1033" t="str">
            <v>FDP100 - Fossil depletion</v>
          </cell>
          <cell r="I1033" t="str">
            <v>FDP100 - Fossil depletion (kg oil eq)</v>
          </cell>
          <cell r="T1033">
            <v>0</v>
          </cell>
        </row>
        <row r="1034">
          <cell r="D1034" t="str">
            <v>IN</v>
          </cell>
          <cell r="E1034" t="str">
            <v>Electricity</v>
          </cell>
          <cell r="H1034" t="str">
            <v>FDP100 - Fossil depletion</v>
          </cell>
          <cell r="I1034" t="str">
            <v>FDP100 - Fossil depletion (kg oil eq)</v>
          </cell>
          <cell r="T1034">
            <v>0</v>
          </cell>
        </row>
        <row r="1035">
          <cell r="D1035"/>
          <cell r="E1035"/>
          <cell r="H1035"/>
          <cell r="I1035"/>
          <cell r="T1035"/>
        </row>
        <row r="1036">
          <cell r="D1036" t="str">
            <v>IN</v>
          </cell>
          <cell r="E1036" t="str">
            <v>Electricity</v>
          </cell>
          <cell r="H1036" t="str">
            <v>FEP100 - Freshwater eutrophication</v>
          </cell>
          <cell r="I1036" t="str">
            <v>FEP100 - Freshwater eutrophication (kg P eq)</v>
          </cell>
          <cell r="T1036">
            <v>0</v>
          </cell>
        </row>
        <row r="1037">
          <cell r="D1037" t="str">
            <v>IN</v>
          </cell>
          <cell r="E1037" t="str">
            <v>Electricity</v>
          </cell>
          <cell r="H1037" t="str">
            <v>FEP100 - Freshwater eutrophication</v>
          </cell>
          <cell r="I1037" t="str">
            <v>FEP100 - Freshwater eutrophication (kg P eq)</v>
          </cell>
          <cell r="T1037">
            <v>0</v>
          </cell>
        </row>
        <row r="1038">
          <cell r="D1038"/>
          <cell r="E1038"/>
          <cell r="H1038"/>
          <cell r="I1038"/>
          <cell r="T1038"/>
        </row>
        <row r="1039">
          <cell r="D1039" t="str">
            <v>IN</v>
          </cell>
          <cell r="E1039" t="str">
            <v>Electricity</v>
          </cell>
          <cell r="H1039" t="str">
            <v>GWP100 - Climate Change</v>
          </cell>
          <cell r="I1039" t="str">
            <v>GWP100 - Climate Change (kg CO2 eq)</v>
          </cell>
          <cell r="T1039">
            <v>0</v>
          </cell>
        </row>
        <row r="1040">
          <cell r="D1040" t="str">
            <v>IN</v>
          </cell>
          <cell r="E1040" t="str">
            <v>Electricity</v>
          </cell>
          <cell r="H1040" t="str">
            <v>GWP100 - Climate Change</v>
          </cell>
          <cell r="I1040" t="str">
            <v>GWP100 - Climate Change (kg CO2 eq)</v>
          </cell>
          <cell r="T1040">
            <v>0</v>
          </cell>
        </row>
        <row r="1041">
          <cell r="D1041"/>
          <cell r="E1041"/>
          <cell r="H1041"/>
          <cell r="I1041"/>
          <cell r="T1041"/>
        </row>
        <row r="1042">
          <cell r="D1042" t="str">
            <v>IN</v>
          </cell>
          <cell r="E1042" t="str">
            <v>Electricity</v>
          </cell>
          <cell r="H1042" t="str">
            <v>ODP100 - Ozone depletion</v>
          </cell>
          <cell r="I1042" t="str">
            <v>ODP100 - Ozone depletion (kg CFC-11 eq)</v>
          </cell>
          <cell r="T1042">
            <v>0</v>
          </cell>
        </row>
        <row r="1043">
          <cell r="D1043" t="str">
            <v>IN</v>
          </cell>
          <cell r="E1043" t="str">
            <v>Electricity</v>
          </cell>
          <cell r="H1043" t="str">
            <v>ODP100 - Ozone depletion</v>
          </cell>
          <cell r="I1043" t="str">
            <v>ODP100 - Ozone depletion (kg CFC-11 eq)</v>
          </cell>
          <cell r="T1043">
            <v>0</v>
          </cell>
        </row>
        <row r="1044">
          <cell r="D1044"/>
          <cell r="E1044"/>
          <cell r="H1044"/>
          <cell r="I1044"/>
          <cell r="T1044"/>
        </row>
        <row r="1045">
          <cell r="D1045" t="str">
            <v>IN</v>
          </cell>
          <cell r="E1045" t="str">
            <v>Electricity</v>
          </cell>
          <cell r="H1045" t="str">
            <v>PMFP100 - Particulate matter formation</v>
          </cell>
          <cell r="I1045" t="str">
            <v>PMFP100 - Particulate matter formation (kg PM10 eq)</v>
          </cell>
          <cell r="T1045">
            <v>0</v>
          </cell>
        </row>
        <row r="1046">
          <cell r="D1046" t="str">
            <v>IN</v>
          </cell>
          <cell r="E1046" t="str">
            <v>Electricity</v>
          </cell>
          <cell r="H1046" t="str">
            <v>PMFP100 - Particulate matter formation</v>
          </cell>
          <cell r="I1046" t="str">
            <v>PMFP100 - Particulate matter formation (kg PM10 eq)</v>
          </cell>
          <cell r="T1046">
            <v>0</v>
          </cell>
        </row>
        <row r="1047">
          <cell r="D1047"/>
          <cell r="E1047"/>
          <cell r="H1047"/>
          <cell r="I1047"/>
          <cell r="T1047"/>
        </row>
        <row r="1048">
          <cell r="D1048" t="str">
            <v>IN</v>
          </cell>
          <cell r="E1048" t="str">
            <v>Electricity</v>
          </cell>
          <cell r="H1048" t="str">
            <v>POFP100 - Photochemical oxidant formation</v>
          </cell>
          <cell r="I1048" t="str">
            <v>POFP100 - Photochemical oxidant formation (kg NMVOC)</v>
          </cell>
          <cell r="T1048">
            <v>0</v>
          </cell>
        </row>
        <row r="1049">
          <cell r="D1049" t="str">
            <v>IN</v>
          </cell>
          <cell r="E1049" t="str">
            <v>Electricity</v>
          </cell>
          <cell r="H1049" t="str">
            <v>POFP100 - Photochemical oxidant formation</v>
          </cell>
          <cell r="I1049" t="str">
            <v>POFP100 - Photochemical oxidant formation (kg NMVOC)</v>
          </cell>
          <cell r="T1049">
            <v>0</v>
          </cell>
        </row>
        <row r="1050">
          <cell r="D1050"/>
          <cell r="E1050"/>
          <cell r="H1050"/>
          <cell r="I1050"/>
          <cell r="T1050"/>
        </row>
        <row r="1051">
          <cell r="D1051" t="str">
            <v>IN</v>
          </cell>
          <cell r="E1051" t="str">
            <v>Electricity</v>
          </cell>
          <cell r="H1051" t="str">
            <v>TAP100 - Terrestrial acidification</v>
          </cell>
          <cell r="I1051" t="str">
            <v>TAP100 - Terrestrial acidification (kg SO2 eq)</v>
          </cell>
          <cell r="T1051">
            <v>0</v>
          </cell>
        </row>
        <row r="1052">
          <cell r="D1052" t="str">
            <v>IN</v>
          </cell>
          <cell r="E1052" t="str">
            <v>Electricity</v>
          </cell>
          <cell r="H1052" t="str">
            <v>TAP100 - Terrestrial acidification</v>
          </cell>
          <cell r="I1052" t="str">
            <v>TAP100 - Terrestrial acidification (kg SO2 eq)</v>
          </cell>
          <cell r="T1052">
            <v>0</v>
          </cell>
        </row>
        <row r="1053">
          <cell r="D1053"/>
          <cell r="E1053"/>
          <cell r="H1053"/>
          <cell r="I1053"/>
          <cell r="T1053"/>
        </row>
        <row r="1054">
          <cell r="D1054" t="str">
            <v>IN</v>
          </cell>
          <cell r="E1054" t="str">
            <v>Electricity</v>
          </cell>
          <cell r="H1054" t="str">
            <v>WDP100 - Water depletion</v>
          </cell>
          <cell r="I1054" t="str">
            <v>WDP100 - Water depletion (m3)</v>
          </cell>
          <cell r="T1054">
            <v>0</v>
          </cell>
        </row>
        <row r="1055">
          <cell r="D1055" t="str">
            <v>IN</v>
          </cell>
          <cell r="E1055" t="str">
            <v>Electricity</v>
          </cell>
          <cell r="H1055" t="str">
            <v>WDP100 - Water depletion</v>
          </cell>
          <cell r="I1055" t="str">
            <v>WDP100 - Water depletion (m3)</v>
          </cell>
          <cell r="T1055">
            <v>0</v>
          </cell>
        </row>
        <row r="1056">
          <cell r="D1056"/>
          <cell r="E1056"/>
          <cell r="H1056"/>
          <cell r="I1056"/>
          <cell r="T1056"/>
        </row>
        <row r="1057">
          <cell r="D1057"/>
          <cell r="E1057"/>
          <cell r="H1057"/>
          <cell r="I1057"/>
          <cell r="T1057"/>
        </row>
        <row r="1058">
          <cell r="D1058"/>
          <cell r="E1058"/>
          <cell r="H1058"/>
          <cell r="I1058"/>
          <cell r="T1058"/>
        </row>
        <row r="1059">
          <cell r="D1059"/>
          <cell r="E1059"/>
          <cell r="H1059"/>
          <cell r="I1059"/>
          <cell r="T1059"/>
        </row>
        <row r="1060">
          <cell r="D1060"/>
          <cell r="E1060"/>
          <cell r="H1060"/>
          <cell r="I1060"/>
          <cell r="T1060"/>
        </row>
        <row r="1061">
          <cell r="D1061"/>
          <cell r="E1061"/>
          <cell r="H1061"/>
          <cell r="I1061"/>
          <cell r="T1061"/>
        </row>
        <row r="1062">
          <cell r="D1062"/>
          <cell r="E1062"/>
          <cell r="H1062"/>
          <cell r="I1062"/>
          <cell r="T1062"/>
        </row>
        <row r="1063">
          <cell r="D1063"/>
          <cell r="E1063"/>
          <cell r="H1063"/>
          <cell r="I1063"/>
          <cell r="T1063"/>
        </row>
        <row r="1064">
          <cell r="D1064"/>
          <cell r="E1064"/>
          <cell r="H1064"/>
          <cell r="I1064"/>
          <cell r="T1064"/>
        </row>
        <row r="1065">
          <cell r="D1065"/>
          <cell r="E1065"/>
          <cell r="H1065"/>
          <cell r="I1065"/>
          <cell r="T1065"/>
        </row>
        <row r="1066">
          <cell r="D1066"/>
          <cell r="E1066"/>
          <cell r="H1066"/>
          <cell r="I1066"/>
          <cell r="T1066"/>
        </row>
        <row r="1067">
          <cell r="D1067"/>
          <cell r="E1067"/>
          <cell r="H1067"/>
          <cell r="I1067"/>
          <cell r="T1067"/>
        </row>
        <row r="1068">
          <cell r="D1068"/>
          <cell r="E1068"/>
          <cell r="H1068"/>
          <cell r="I1068"/>
          <cell r="T1068"/>
        </row>
        <row r="1069">
          <cell r="D1069"/>
          <cell r="E1069"/>
          <cell r="H1069"/>
          <cell r="I1069"/>
          <cell r="T1069"/>
        </row>
        <row r="1070">
          <cell r="D1070"/>
          <cell r="E1070"/>
          <cell r="H1070"/>
          <cell r="I1070"/>
          <cell r="T1070"/>
        </row>
        <row r="1071">
          <cell r="D1071"/>
          <cell r="E1071"/>
          <cell r="H1071"/>
          <cell r="I1071"/>
          <cell r="T1071"/>
        </row>
        <row r="1072">
          <cell r="D1072"/>
          <cell r="E1072"/>
          <cell r="H1072"/>
          <cell r="I1072"/>
          <cell r="T1072"/>
        </row>
        <row r="1073">
          <cell r="D1073"/>
          <cell r="E1073"/>
          <cell r="H1073"/>
          <cell r="I1073"/>
          <cell r="T1073"/>
        </row>
        <row r="1074">
          <cell r="D1074"/>
          <cell r="E1074"/>
          <cell r="H1074"/>
          <cell r="I1074"/>
          <cell r="T1074"/>
        </row>
        <row r="1075">
          <cell r="D1075"/>
          <cell r="E1075"/>
          <cell r="H1075"/>
          <cell r="I1075"/>
          <cell r="T1075"/>
        </row>
        <row r="1076">
          <cell r="D1076"/>
          <cell r="E1076"/>
          <cell r="H1076"/>
          <cell r="I1076"/>
          <cell r="T1076"/>
        </row>
        <row r="1077">
          <cell r="D1077"/>
          <cell r="E1077"/>
          <cell r="H1077"/>
          <cell r="I1077"/>
          <cell r="T1077"/>
        </row>
        <row r="1078">
          <cell r="D1078"/>
          <cell r="E1078"/>
          <cell r="H1078"/>
          <cell r="I1078"/>
          <cell r="T1078"/>
        </row>
        <row r="1079">
          <cell r="D1079"/>
          <cell r="E1079"/>
          <cell r="H1079"/>
          <cell r="I1079"/>
          <cell r="T1079"/>
        </row>
        <row r="1080">
          <cell r="D1080"/>
          <cell r="E1080"/>
          <cell r="H1080"/>
          <cell r="I1080"/>
          <cell r="T1080"/>
        </row>
        <row r="1081">
          <cell r="D1081"/>
          <cell r="E1081"/>
          <cell r="H1081"/>
          <cell r="I1081"/>
          <cell r="T1081"/>
        </row>
        <row r="1082">
          <cell r="D1082"/>
          <cell r="E1082"/>
          <cell r="H1082"/>
          <cell r="I1082"/>
          <cell r="T1082"/>
        </row>
        <row r="1083">
          <cell r="D1083"/>
          <cell r="E1083"/>
          <cell r="H1083"/>
          <cell r="I1083"/>
          <cell r="T1083"/>
        </row>
        <row r="1084">
          <cell r="D1084"/>
          <cell r="E1084"/>
          <cell r="H1084"/>
          <cell r="I1084"/>
          <cell r="T1084"/>
        </row>
        <row r="1085">
          <cell r="D1085"/>
          <cell r="E1085"/>
          <cell r="H1085"/>
          <cell r="I1085"/>
          <cell r="T1085"/>
        </row>
        <row r="1086">
          <cell r="D1086"/>
          <cell r="E1086"/>
          <cell r="H1086"/>
          <cell r="I1086"/>
          <cell r="T1086"/>
        </row>
        <row r="1087">
          <cell r="D1087"/>
          <cell r="E1087"/>
          <cell r="H1087"/>
          <cell r="I1087"/>
          <cell r="T1087"/>
        </row>
        <row r="1088">
          <cell r="D1088"/>
          <cell r="E1088"/>
          <cell r="H1088"/>
          <cell r="I1088"/>
          <cell r="T1088"/>
        </row>
        <row r="1089">
          <cell r="D1089"/>
          <cell r="E1089"/>
          <cell r="H1089"/>
          <cell r="I1089"/>
          <cell r="T1089"/>
        </row>
        <row r="1090">
          <cell r="D1090"/>
          <cell r="E1090"/>
          <cell r="H1090"/>
          <cell r="I1090"/>
          <cell r="T1090"/>
        </row>
        <row r="1091">
          <cell r="D1091"/>
          <cell r="E1091"/>
          <cell r="H1091"/>
          <cell r="I1091"/>
          <cell r="T1091"/>
        </row>
        <row r="1092">
          <cell r="D1092"/>
          <cell r="E1092"/>
          <cell r="H1092"/>
          <cell r="I1092"/>
          <cell r="T1092"/>
        </row>
        <row r="1093">
          <cell r="D1093"/>
          <cell r="E1093"/>
          <cell r="H1093"/>
          <cell r="I1093"/>
          <cell r="T1093"/>
        </row>
        <row r="1094">
          <cell r="D1094"/>
          <cell r="E1094"/>
          <cell r="H1094"/>
          <cell r="I1094"/>
          <cell r="T1094"/>
        </row>
        <row r="1095">
          <cell r="D1095"/>
          <cell r="E1095"/>
          <cell r="H1095"/>
          <cell r="I1095"/>
          <cell r="T1095"/>
        </row>
        <row r="1096">
          <cell r="D1096"/>
          <cell r="E1096"/>
          <cell r="H1096"/>
          <cell r="I1096"/>
          <cell r="T1096"/>
        </row>
        <row r="1097">
          <cell r="D1097"/>
          <cell r="E1097"/>
          <cell r="H1097"/>
          <cell r="I1097"/>
          <cell r="T1097"/>
        </row>
        <row r="1098">
          <cell r="D1098"/>
          <cell r="E1098"/>
          <cell r="H1098"/>
          <cell r="I1098"/>
          <cell r="T1098"/>
        </row>
        <row r="1099">
          <cell r="D1099"/>
          <cell r="E1099"/>
          <cell r="H1099"/>
          <cell r="I1099"/>
          <cell r="T1099"/>
        </row>
        <row r="1100">
          <cell r="D1100"/>
          <cell r="E1100"/>
          <cell r="H1100"/>
          <cell r="I1100"/>
          <cell r="T1100"/>
        </row>
        <row r="1101">
          <cell r="D1101"/>
          <cell r="E1101"/>
          <cell r="H1101"/>
          <cell r="I1101"/>
          <cell r="T1101"/>
        </row>
        <row r="1102">
          <cell r="D1102"/>
          <cell r="E1102"/>
          <cell r="H1102"/>
          <cell r="I1102"/>
          <cell r="T1102"/>
        </row>
        <row r="1103">
          <cell r="D1103"/>
          <cell r="E1103"/>
          <cell r="H1103"/>
          <cell r="I1103"/>
          <cell r="T1103"/>
        </row>
        <row r="1104">
          <cell r="D1104"/>
          <cell r="E1104"/>
          <cell r="H1104"/>
          <cell r="I1104"/>
          <cell r="T1104"/>
        </row>
        <row r="1105">
          <cell r="D1105"/>
          <cell r="E1105"/>
          <cell r="H1105"/>
          <cell r="I1105"/>
          <cell r="T1105"/>
        </row>
        <row r="1106">
          <cell r="D1106"/>
          <cell r="E1106"/>
          <cell r="H1106"/>
          <cell r="I1106"/>
          <cell r="T1106"/>
        </row>
        <row r="1107">
          <cell r="D1107"/>
          <cell r="E1107"/>
          <cell r="H1107"/>
          <cell r="I1107"/>
          <cell r="T1107"/>
        </row>
        <row r="1108">
          <cell r="D1108"/>
          <cell r="E1108"/>
          <cell r="H1108"/>
          <cell r="I1108"/>
          <cell r="T1108"/>
        </row>
        <row r="1109">
          <cell r="D1109"/>
          <cell r="E1109"/>
          <cell r="H1109"/>
          <cell r="I1109"/>
          <cell r="T1109"/>
        </row>
        <row r="1110">
          <cell r="D1110"/>
          <cell r="E1110"/>
          <cell r="H1110"/>
          <cell r="I1110"/>
          <cell r="T1110"/>
        </row>
        <row r="1111">
          <cell r="D1111"/>
          <cell r="E1111"/>
          <cell r="H1111"/>
          <cell r="I1111"/>
          <cell r="T1111"/>
        </row>
        <row r="1112">
          <cell r="D1112"/>
          <cell r="E1112"/>
          <cell r="H1112"/>
          <cell r="I1112"/>
          <cell r="T1112"/>
        </row>
        <row r="1113">
          <cell r="D1113"/>
          <cell r="E1113"/>
          <cell r="H1113"/>
          <cell r="I1113"/>
          <cell r="T1113"/>
        </row>
        <row r="1114">
          <cell r="D1114"/>
          <cell r="E1114"/>
          <cell r="H1114"/>
          <cell r="I1114"/>
          <cell r="T1114"/>
        </row>
        <row r="1115">
          <cell r="D1115"/>
          <cell r="E1115"/>
          <cell r="H1115"/>
          <cell r="I1115"/>
          <cell r="T1115"/>
        </row>
        <row r="1116">
          <cell r="D1116"/>
          <cell r="E1116"/>
          <cell r="H1116"/>
          <cell r="I1116"/>
          <cell r="T1116"/>
        </row>
        <row r="1117">
          <cell r="D1117"/>
          <cell r="E1117"/>
          <cell r="H1117"/>
          <cell r="I1117"/>
          <cell r="T1117"/>
        </row>
        <row r="1118">
          <cell r="D1118"/>
          <cell r="E1118"/>
          <cell r="H1118"/>
          <cell r="I1118"/>
          <cell r="T1118"/>
        </row>
        <row r="1119">
          <cell r="D1119"/>
          <cell r="E1119"/>
          <cell r="H1119"/>
          <cell r="I1119"/>
          <cell r="T1119"/>
        </row>
        <row r="1120">
          <cell r="D1120"/>
          <cell r="E1120"/>
          <cell r="H1120"/>
          <cell r="I1120"/>
          <cell r="T1120"/>
        </row>
        <row r="1121">
          <cell r="D1121"/>
          <cell r="E1121"/>
          <cell r="H1121"/>
          <cell r="I1121"/>
          <cell r="T1121"/>
        </row>
        <row r="1122">
          <cell r="D1122"/>
          <cell r="E1122"/>
          <cell r="H1122"/>
          <cell r="I1122"/>
          <cell r="T1122"/>
        </row>
        <row r="1123">
          <cell r="D1123"/>
          <cell r="E1123"/>
          <cell r="H1123"/>
          <cell r="I1123"/>
          <cell r="T1123"/>
        </row>
        <row r="1124">
          <cell r="D1124"/>
          <cell r="E1124"/>
          <cell r="H1124"/>
          <cell r="I1124"/>
          <cell r="T1124"/>
        </row>
        <row r="1125">
          <cell r="D1125"/>
          <cell r="E1125"/>
          <cell r="H1125"/>
          <cell r="I1125"/>
          <cell r="T1125"/>
        </row>
        <row r="1126">
          <cell r="D1126"/>
          <cell r="E1126"/>
          <cell r="H1126"/>
          <cell r="I1126"/>
          <cell r="T1126"/>
        </row>
        <row r="1127">
          <cell r="D1127"/>
          <cell r="E1127"/>
          <cell r="H1127"/>
          <cell r="I1127"/>
          <cell r="T1127"/>
        </row>
        <row r="1128">
          <cell r="D1128"/>
          <cell r="E1128"/>
          <cell r="H1128"/>
          <cell r="I1128"/>
          <cell r="T1128"/>
        </row>
        <row r="1129">
          <cell r="D1129"/>
          <cell r="E1129"/>
          <cell r="H1129"/>
          <cell r="I1129"/>
          <cell r="T1129"/>
        </row>
        <row r="1130">
          <cell r="D1130"/>
          <cell r="E1130"/>
          <cell r="H1130"/>
          <cell r="I1130"/>
          <cell r="T1130"/>
        </row>
        <row r="1131">
          <cell r="D1131"/>
          <cell r="E1131"/>
          <cell r="H1131"/>
          <cell r="I1131"/>
          <cell r="T1131"/>
        </row>
        <row r="1132">
          <cell r="D1132"/>
          <cell r="E1132"/>
          <cell r="H1132"/>
          <cell r="I1132"/>
          <cell r="T1132"/>
        </row>
        <row r="1133">
          <cell r="D1133"/>
          <cell r="E1133"/>
          <cell r="H1133"/>
          <cell r="I1133"/>
          <cell r="T1133"/>
        </row>
        <row r="1134">
          <cell r="D1134"/>
          <cell r="E1134"/>
          <cell r="H1134"/>
          <cell r="I1134"/>
          <cell r="T1134"/>
        </row>
        <row r="1135">
          <cell r="D1135"/>
          <cell r="E1135"/>
          <cell r="H1135"/>
          <cell r="I1135"/>
          <cell r="T1135"/>
        </row>
        <row r="1136">
          <cell r="D1136"/>
          <cell r="E1136"/>
          <cell r="H1136"/>
          <cell r="I1136"/>
          <cell r="T1136"/>
        </row>
        <row r="1137">
          <cell r="D1137"/>
          <cell r="E1137"/>
          <cell r="H1137"/>
          <cell r="I1137"/>
          <cell r="T1137"/>
        </row>
        <row r="1138">
          <cell r="D1138"/>
          <cell r="E1138"/>
          <cell r="H1138"/>
          <cell r="I1138"/>
          <cell r="T1138"/>
        </row>
        <row r="1139">
          <cell r="D1139"/>
          <cell r="E1139"/>
          <cell r="H1139"/>
          <cell r="I1139"/>
          <cell r="T1139"/>
        </row>
        <row r="1140">
          <cell r="D1140"/>
          <cell r="E1140"/>
          <cell r="H1140"/>
          <cell r="I1140"/>
          <cell r="T1140"/>
        </row>
        <row r="1141">
          <cell r="D1141"/>
          <cell r="E1141"/>
          <cell r="H1141"/>
          <cell r="I1141"/>
          <cell r="T1141"/>
        </row>
        <row r="1142">
          <cell r="D1142"/>
          <cell r="E1142"/>
          <cell r="H1142"/>
          <cell r="I1142"/>
          <cell r="T1142"/>
        </row>
        <row r="1143">
          <cell r="D1143"/>
          <cell r="E1143"/>
          <cell r="H1143"/>
          <cell r="I1143"/>
          <cell r="T1143"/>
        </row>
        <row r="1144">
          <cell r="D1144"/>
          <cell r="E1144"/>
          <cell r="H1144"/>
          <cell r="I1144"/>
          <cell r="T1144"/>
        </row>
        <row r="1145">
          <cell r="D1145"/>
          <cell r="E1145"/>
          <cell r="H1145"/>
          <cell r="I1145"/>
          <cell r="T1145"/>
        </row>
        <row r="1146">
          <cell r="D1146"/>
          <cell r="E1146"/>
          <cell r="H1146"/>
          <cell r="I1146"/>
          <cell r="T1146"/>
        </row>
        <row r="1147">
          <cell r="D1147"/>
          <cell r="E1147"/>
          <cell r="H1147"/>
          <cell r="I1147"/>
          <cell r="T1147"/>
        </row>
        <row r="1148">
          <cell r="D1148"/>
          <cell r="E1148"/>
          <cell r="H1148"/>
          <cell r="I1148"/>
          <cell r="T1148"/>
        </row>
        <row r="1149">
          <cell r="D1149"/>
          <cell r="E1149"/>
          <cell r="H1149"/>
          <cell r="I1149"/>
          <cell r="T1149"/>
        </row>
        <row r="1150">
          <cell r="D1150"/>
          <cell r="E1150"/>
          <cell r="H1150"/>
          <cell r="I1150"/>
          <cell r="T1150"/>
        </row>
        <row r="1151">
          <cell r="D1151"/>
          <cell r="E1151"/>
          <cell r="H1151"/>
          <cell r="I1151"/>
          <cell r="T1151"/>
        </row>
        <row r="1152">
          <cell r="D1152"/>
          <cell r="E1152"/>
          <cell r="H1152"/>
          <cell r="I1152"/>
          <cell r="T1152"/>
        </row>
        <row r="1153">
          <cell r="D1153"/>
          <cell r="E1153"/>
          <cell r="H1153"/>
          <cell r="I1153"/>
          <cell r="T1153"/>
        </row>
        <row r="1154">
          <cell r="D1154"/>
          <cell r="E1154"/>
          <cell r="H1154"/>
          <cell r="I1154"/>
          <cell r="T1154"/>
        </row>
        <row r="1155">
          <cell r="D1155"/>
          <cell r="E1155"/>
          <cell r="H1155"/>
          <cell r="I1155"/>
          <cell r="T1155"/>
        </row>
        <row r="1156">
          <cell r="D1156"/>
          <cell r="E1156"/>
          <cell r="H1156"/>
          <cell r="I1156"/>
          <cell r="T1156"/>
        </row>
        <row r="1157">
          <cell r="D1157"/>
          <cell r="E1157"/>
          <cell r="H1157"/>
          <cell r="I1157"/>
          <cell r="T1157"/>
        </row>
        <row r="1158">
          <cell r="D1158"/>
          <cell r="E1158"/>
          <cell r="H1158"/>
          <cell r="I1158"/>
          <cell r="T1158"/>
        </row>
        <row r="1159">
          <cell r="D1159"/>
          <cell r="E1159"/>
          <cell r="H1159"/>
          <cell r="I1159"/>
          <cell r="T1159"/>
        </row>
        <row r="1160">
          <cell r="D1160"/>
          <cell r="E1160"/>
          <cell r="H1160"/>
          <cell r="I1160"/>
          <cell r="T1160"/>
        </row>
        <row r="1161">
          <cell r="D1161"/>
          <cell r="E1161"/>
          <cell r="H1161"/>
          <cell r="I1161"/>
          <cell r="T1161"/>
        </row>
        <row r="1162">
          <cell r="D1162"/>
          <cell r="E1162"/>
          <cell r="H1162"/>
          <cell r="I1162"/>
          <cell r="T1162"/>
        </row>
        <row r="1163">
          <cell r="D1163"/>
          <cell r="E1163"/>
          <cell r="H1163"/>
          <cell r="I1163"/>
          <cell r="T1163"/>
        </row>
        <row r="1164">
          <cell r="D1164"/>
          <cell r="E1164"/>
          <cell r="H1164"/>
          <cell r="I1164"/>
          <cell r="T1164"/>
        </row>
        <row r="1165">
          <cell r="D1165"/>
          <cell r="E1165"/>
          <cell r="H1165"/>
          <cell r="I1165"/>
          <cell r="T1165"/>
        </row>
        <row r="1166">
          <cell r="D1166"/>
          <cell r="E1166"/>
          <cell r="H1166"/>
          <cell r="I1166"/>
          <cell r="T1166"/>
        </row>
        <row r="1167">
          <cell r="D1167"/>
          <cell r="E1167"/>
          <cell r="H1167"/>
          <cell r="I1167"/>
          <cell r="T1167"/>
        </row>
        <row r="1168">
          <cell r="D1168"/>
          <cell r="E1168"/>
          <cell r="H1168"/>
          <cell r="I1168"/>
          <cell r="T1168"/>
        </row>
        <row r="1169">
          <cell r="D1169"/>
          <cell r="E1169"/>
          <cell r="H1169"/>
          <cell r="I1169"/>
          <cell r="T1169"/>
        </row>
        <row r="1170">
          <cell r="D1170"/>
          <cell r="E1170"/>
          <cell r="H1170"/>
          <cell r="I1170"/>
          <cell r="T1170"/>
        </row>
        <row r="1171">
          <cell r="D1171"/>
          <cell r="E1171"/>
          <cell r="H1171"/>
          <cell r="I1171"/>
          <cell r="T1171"/>
        </row>
        <row r="1172">
          <cell r="D1172"/>
          <cell r="E1172"/>
          <cell r="H1172"/>
          <cell r="I1172"/>
          <cell r="T1172"/>
        </row>
        <row r="1173">
          <cell r="D1173"/>
          <cell r="E1173"/>
          <cell r="H1173"/>
          <cell r="I1173"/>
          <cell r="T1173"/>
        </row>
        <row r="1174">
          <cell r="D1174"/>
          <cell r="E1174"/>
          <cell r="H1174"/>
          <cell r="I1174"/>
          <cell r="T1174"/>
        </row>
        <row r="1175">
          <cell r="D1175"/>
          <cell r="E1175"/>
          <cell r="H1175"/>
          <cell r="I1175"/>
          <cell r="T1175"/>
        </row>
        <row r="1176">
          <cell r="D1176"/>
          <cell r="E1176"/>
          <cell r="H1176"/>
          <cell r="I1176"/>
          <cell r="T1176"/>
        </row>
        <row r="1177">
          <cell r="D1177"/>
          <cell r="E1177"/>
          <cell r="H1177"/>
          <cell r="I1177"/>
          <cell r="T1177"/>
        </row>
        <row r="1178">
          <cell r="D1178"/>
          <cell r="E1178"/>
          <cell r="H1178"/>
          <cell r="I1178"/>
          <cell r="T1178"/>
        </row>
        <row r="1179">
          <cell r="D1179"/>
          <cell r="E1179"/>
          <cell r="H1179"/>
          <cell r="I1179"/>
          <cell r="T1179"/>
        </row>
        <row r="1180">
          <cell r="D1180"/>
          <cell r="E1180"/>
          <cell r="H1180"/>
          <cell r="I1180"/>
          <cell r="T1180"/>
        </row>
        <row r="1181">
          <cell r="D1181"/>
          <cell r="E1181"/>
          <cell r="H1181"/>
          <cell r="I1181"/>
          <cell r="T1181"/>
        </row>
        <row r="1182">
          <cell r="D1182"/>
          <cell r="E1182"/>
          <cell r="H1182"/>
          <cell r="I1182"/>
          <cell r="T1182"/>
        </row>
        <row r="1183">
          <cell r="D1183"/>
          <cell r="E1183"/>
          <cell r="H1183"/>
          <cell r="I1183"/>
          <cell r="T1183"/>
        </row>
        <row r="1184">
          <cell r="D1184"/>
          <cell r="E1184"/>
          <cell r="H1184"/>
          <cell r="I1184"/>
          <cell r="T1184"/>
        </row>
        <row r="1185">
          <cell r="D1185"/>
          <cell r="E1185"/>
          <cell r="H1185"/>
          <cell r="I1185"/>
          <cell r="T1185"/>
        </row>
        <row r="1186">
          <cell r="D1186"/>
          <cell r="E1186"/>
          <cell r="H1186"/>
          <cell r="I1186"/>
          <cell r="T1186"/>
        </row>
        <row r="1187">
          <cell r="D1187"/>
          <cell r="E1187"/>
          <cell r="H1187"/>
          <cell r="I1187"/>
          <cell r="T1187"/>
        </row>
        <row r="1188">
          <cell r="D1188"/>
          <cell r="E1188"/>
          <cell r="H1188"/>
          <cell r="I1188"/>
          <cell r="T1188"/>
        </row>
        <row r="1189">
          <cell r="D1189"/>
          <cell r="E1189"/>
          <cell r="H1189"/>
          <cell r="I1189"/>
          <cell r="T1189"/>
        </row>
        <row r="1190">
          <cell r="D1190"/>
          <cell r="E1190"/>
          <cell r="H1190"/>
          <cell r="I1190"/>
          <cell r="T1190"/>
        </row>
        <row r="1191">
          <cell r="D1191"/>
          <cell r="E1191"/>
          <cell r="H1191"/>
          <cell r="I1191"/>
          <cell r="T1191"/>
        </row>
        <row r="1192">
          <cell r="D1192"/>
          <cell r="E1192"/>
          <cell r="H1192"/>
          <cell r="I1192"/>
          <cell r="T1192"/>
        </row>
        <row r="1193">
          <cell r="D1193"/>
          <cell r="E1193"/>
          <cell r="H1193"/>
          <cell r="I1193"/>
          <cell r="T1193"/>
        </row>
        <row r="1194">
          <cell r="D1194"/>
          <cell r="E1194"/>
          <cell r="H1194"/>
          <cell r="I1194"/>
          <cell r="T1194"/>
        </row>
        <row r="1195">
          <cell r="D1195"/>
          <cell r="E1195"/>
          <cell r="H1195"/>
          <cell r="I1195"/>
          <cell r="T1195"/>
        </row>
        <row r="1196">
          <cell r="D1196"/>
          <cell r="E1196"/>
          <cell r="H1196"/>
          <cell r="I1196"/>
          <cell r="T1196"/>
        </row>
        <row r="1197">
          <cell r="D1197"/>
          <cell r="E1197"/>
          <cell r="H1197"/>
          <cell r="I1197"/>
          <cell r="T1197"/>
        </row>
        <row r="1198">
          <cell r="D1198"/>
          <cell r="E1198"/>
          <cell r="H1198"/>
          <cell r="I1198"/>
          <cell r="T1198"/>
        </row>
        <row r="1199">
          <cell r="D1199"/>
          <cell r="E1199"/>
          <cell r="H1199"/>
          <cell r="I1199"/>
          <cell r="T1199"/>
        </row>
        <row r="1200">
          <cell r="D1200"/>
          <cell r="E1200"/>
          <cell r="H1200"/>
          <cell r="I1200"/>
          <cell r="T1200"/>
        </row>
        <row r="1201">
          <cell r="D1201"/>
          <cell r="E1201"/>
          <cell r="H1201"/>
          <cell r="I1201"/>
          <cell r="T1201"/>
        </row>
        <row r="1202">
          <cell r="D1202"/>
          <cell r="E1202"/>
          <cell r="H1202"/>
          <cell r="I1202"/>
          <cell r="T1202"/>
        </row>
        <row r="1203">
          <cell r="D1203"/>
          <cell r="E1203"/>
          <cell r="H1203"/>
          <cell r="I1203"/>
          <cell r="T1203"/>
        </row>
        <row r="1204">
          <cell r="D1204"/>
          <cell r="E1204"/>
          <cell r="H1204"/>
          <cell r="I1204"/>
          <cell r="T1204"/>
        </row>
        <row r="1205">
          <cell r="D1205"/>
          <cell r="E1205"/>
          <cell r="H1205"/>
          <cell r="I1205"/>
          <cell r="T1205"/>
        </row>
        <row r="1206">
          <cell r="D1206"/>
          <cell r="E1206"/>
          <cell r="H1206"/>
          <cell r="I1206"/>
          <cell r="T1206"/>
        </row>
        <row r="1207">
          <cell r="D1207"/>
          <cell r="E1207"/>
          <cell r="H1207"/>
          <cell r="I1207"/>
          <cell r="T1207"/>
        </row>
        <row r="1208">
          <cell r="D1208"/>
          <cell r="E1208"/>
          <cell r="H1208"/>
          <cell r="I1208"/>
          <cell r="T1208"/>
        </row>
        <row r="1209">
          <cell r="D1209"/>
          <cell r="E1209"/>
          <cell r="H1209"/>
          <cell r="I1209"/>
          <cell r="T1209"/>
        </row>
        <row r="1210">
          <cell r="D1210"/>
          <cell r="E1210"/>
          <cell r="H1210"/>
          <cell r="I1210"/>
          <cell r="T1210"/>
        </row>
        <row r="1211">
          <cell r="D1211"/>
          <cell r="E1211"/>
          <cell r="H1211"/>
          <cell r="I1211"/>
          <cell r="T1211"/>
        </row>
        <row r="1212">
          <cell r="D1212"/>
          <cell r="E1212"/>
          <cell r="H1212"/>
          <cell r="I1212"/>
          <cell r="T1212"/>
        </row>
        <row r="1213">
          <cell r="D1213"/>
          <cell r="E1213"/>
          <cell r="H1213"/>
          <cell r="I1213"/>
          <cell r="T1213"/>
        </row>
        <row r="1214">
          <cell r="D1214"/>
          <cell r="E1214"/>
          <cell r="H1214"/>
          <cell r="I1214"/>
          <cell r="T1214"/>
        </row>
        <row r="1215">
          <cell r="D1215"/>
          <cell r="E1215"/>
          <cell r="H1215"/>
          <cell r="I1215"/>
          <cell r="T1215"/>
        </row>
        <row r="1216">
          <cell r="D1216"/>
          <cell r="E1216"/>
          <cell r="H1216"/>
          <cell r="I1216"/>
          <cell r="T1216"/>
        </row>
        <row r="1217">
          <cell r="D1217"/>
          <cell r="E1217"/>
          <cell r="H1217"/>
          <cell r="I1217"/>
          <cell r="T1217"/>
        </row>
        <row r="1218">
          <cell r="D1218"/>
          <cell r="E1218"/>
          <cell r="H1218"/>
          <cell r="I1218"/>
          <cell r="T1218"/>
        </row>
        <row r="1219">
          <cell r="D1219"/>
          <cell r="E1219"/>
          <cell r="H1219"/>
          <cell r="I1219"/>
          <cell r="T1219"/>
        </row>
        <row r="1220">
          <cell r="D1220"/>
          <cell r="E1220"/>
          <cell r="H1220"/>
          <cell r="I1220"/>
          <cell r="T1220"/>
        </row>
        <row r="1221">
          <cell r="D1221"/>
          <cell r="E1221"/>
          <cell r="H1221"/>
          <cell r="I1221"/>
          <cell r="T1221"/>
        </row>
        <row r="1222">
          <cell r="D1222"/>
          <cell r="E1222"/>
          <cell r="H1222"/>
          <cell r="I1222"/>
          <cell r="T1222"/>
        </row>
        <row r="1223">
          <cell r="D1223"/>
          <cell r="E1223"/>
          <cell r="H1223"/>
          <cell r="I1223"/>
          <cell r="T1223"/>
        </row>
        <row r="1224">
          <cell r="D1224"/>
          <cell r="E1224"/>
          <cell r="H1224"/>
          <cell r="I1224"/>
          <cell r="T1224"/>
        </row>
        <row r="1225">
          <cell r="D1225"/>
          <cell r="E1225"/>
          <cell r="H1225"/>
          <cell r="I1225"/>
          <cell r="T1225"/>
        </row>
        <row r="1226">
          <cell r="D1226"/>
          <cell r="E1226"/>
          <cell r="H1226"/>
          <cell r="I1226"/>
          <cell r="T1226"/>
        </row>
        <row r="1227">
          <cell r="D1227"/>
          <cell r="E1227"/>
          <cell r="H1227"/>
          <cell r="I1227"/>
          <cell r="T1227"/>
        </row>
        <row r="1228">
          <cell r="D1228"/>
          <cell r="E1228"/>
          <cell r="H1228"/>
          <cell r="I1228"/>
          <cell r="T1228"/>
        </row>
        <row r="1229">
          <cell r="D1229"/>
          <cell r="E1229"/>
          <cell r="H1229"/>
          <cell r="I1229"/>
          <cell r="T1229"/>
        </row>
        <row r="1230">
          <cell r="D1230"/>
          <cell r="E1230"/>
          <cell r="H1230"/>
          <cell r="I1230"/>
          <cell r="T1230"/>
        </row>
        <row r="1231">
          <cell r="D1231"/>
          <cell r="E1231"/>
          <cell r="H1231"/>
          <cell r="I1231"/>
          <cell r="T1231"/>
        </row>
        <row r="1232">
          <cell r="D1232"/>
          <cell r="E1232"/>
          <cell r="H1232"/>
          <cell r="I1232"/>
          <cell r="T1232"/>
        </row>
        <row r="1233">
          <cell r="D1233"/>
          <cell r="E1233"/>
          <cell r="H1233"/>
          <cell r="I1233"/>
          <cell r="T1233"/>
        </row>
        <row r="1234">
          <cell r="D1234"/>
          <cell r="E1234"/>
          <cell r="H1234"/>
          <cell r="I1234"/>
          <cell r="T1234"/>
        </row>
        <row r="1235">
          <cell r="D1235"/>
          <cell r="E1235"/>
          <cell r="H1235"/>
          <cell r="I1235"/>
          <cell r="T1235"/>
        </row>
        <row r="1236">
          <cell r="D1236"/>
          <cell r="E1236"/>
          <cell r="H1236"/>
          <cell r="I1236"/>
          <cell r="T1236"/>
        </row>
        <row r="1237">
          <cell r="D1237"/>
          <cell r="E1237"/>
          <cell r="H1237"/>
          <cell r="I1237"/>
          <cell r="T1237"/>
        </row>
        <row r="1238">
          <cell r="D1238"/>
          <cell r="E1238"/>
          <cell r="H1238"/>
          <cell r="I1238"/>
          <cell r="T1238"/>
        </row>
        <row r="1239">
          <cell r="D1239"/>
          <cell r="E1239"/>
          <cell r="H1239"/>
          <cell r="I1239"/>
          <cell r="T1239"/>
        </row>
        <row r="1240">
          <cell r="D1240"/>
          <cell r="E1240"/>
          <cell r="H1240"/>
          <cell r="I1240"/>
          <cell r="T1240"/>
        </row>
        <row r="1241">
          <cell r="D1241"/>
          <cell r="E1241"/>
          <cell r="H1241"/>
          <cell r="I1241"/>
          <cell r="T1241"/>
        </row>
        <row r="1242">
          <cell r="D1242"/>
          <cell r="E1242"/>
          <cell r="H1242"/>
          <cell r="I1242"/>
          <cell r="T1242"/>
        </row>
        <row r="1243">
          <cell r="D1243"/>
          <cell r="E1243"/>
          <cell r="H1243"/>
          <cell r="I1243"/>
          <cell r="T1243"/>
        </row>
        <row r="1244">
          <cell r="D1244"/>
          <cell r="E1244"/>
          <cell r="H1244"/>
          <cell r="I1244"/>
          <cell r="T1244"/>
        </row>
        <row r="1245">
          <cell r="D1245"/>
          <cell r="E1245"/>
          <cell r="H1245"/>
          <cell r="I1245"/>
          <cell r="T1245"/>
        </row>
        <row r="1246">
          <cell r="D1246"/>
          <cell r="E1246"/>
          <cell r="H1246"/>
          <cell r="I1246"/>
          <cell r="T1246"/>
        </row>
        <row r="1247">
          <cell r="D1247"/>
          <cell r="E1247"/>
          <cell r="H1247"/>
          <cell r="I1247"/>
          <cell r="T1247"/>
        </row>
        <row r="1248">
          <cell r="D1248"/>
          <cell r="E1248"/>
          <cell r="H1248"/>
          <cell r="I1248"/>
          <cell r="T1248"/>
        </row>
        <row r="1249">
          <cell r="D1249"/>
          <cell r="E1249"/>
          <cell r="H1249"/>
          <cell r="I1249"/>
          <cell r="T1249"/>
        </row>
        <row r="1250">
          <cell r="D1250"/>
          <cell r="E1250"/>
          <cell r="H1250"/>
          <cell r="I1250"/>
          <cell r="T1250"/>
        </row>
        <row r="1251">
          <cell r="D1251"/>
          <cell r="E1251"/>
          <cell r="H1251"/>
          <cell r="I1251"/>
          <cell r="T1251"/>
        </row>
        <row r="1252">
          <cell r="D1252"/>
          <cell r="E1252"/>
          <cell r="H1252"/>
          <cell r="I1252"/>
          <cell r="T1252"/>
        </row>
        <row r="1253">
          <cell r="D1253"/>
          <cell r="E1253"/>
          <cell r="H1253"/>
          <cell r="I1253"/>
          <cell r="T1253"/>
        </row>
        <row r="1254">
          <cell r="D1254"/>
          <cell r="E1254"/>
          <cell r="H1254"/>
          <cell r="I1254"/>
          <cell r="T1254"/>
        </row>
        <row r="1255">
          <cell r="D1255"/>
          <cell r="E1255"/>
          <cell r="H1255"/>
          <cell r="I1255"/>
          <cell r="T1255"/>
        </row>
        <row r="1256">
          <cell r="D1256"/>
          <cell r="E1256"/>
          <cell r="H1256"/>
          <cell r="I1256"/>
          <cell r="T1256"/>
        </row>
        <row r="1257">
          <cell r="D1257"/>
          <cell r="E1257"/>
          <cell r="H1257"/>
          <cell r="I1257"/>
          <cell r="T1257"/>
        </row>
        <row r="1258">
          <cell r="D1258"/>
          <cell r="E1258"/>
          <cell r="H1258"/>
          <cell r="I1258"/>
          <cell r="T1258"/>
        </row>
        <row r="1259">
          <cell r="D1259"/>
          <cell r="E1259"/>
          <cell r="H1259"/>
          <cell r="I1259"/>
          <cell r="T1259"/>
        </row>
        <row r="1260">
          <cell r="D1260"/>
          <cell r="E1260"/>
          <cell r="H1260"/>
          <cell r="I1260"/>
          <cell r="T1260"/>
        </row>
        <row r="1261">
          <cell r="D1261"/>
          <cell r="E1261"/>
          <cell r="H1261"/>
          <cell r="I1261"/>
          <cell r="T1261"/>
        </row>
        <row r="1262">
          <cell r="D1262"/>
          <cell r="E1262"/>
          <cell r="H1262"/>
          <cell r="I1262"/>
          <cell r="T1262"/>
        </row>
        <row r="1263">
          <cell r="D1263"/>
          <cell r="E1263"/>
          <cell r="H1263"/>
          <cell r="I1263"/>
          <cell r="T1263"/>
        </row>
        <row r="1264">
          <cell r="D1264"/>
          <cell r="E1264"/>
          <cell r="H1264"/>
          <cell r="I1264"/>
          <cell r="T1264"/>
        </row>
        <row r="1265">
          <cell r="D1265"/>
          <cell r="E1265"/>
          <cell r="H1265"/>
          <cell r="I1265"/>
          <cell r="T1265"/>
        </row>
        <row r="1266">
          <cell r="D1266"/>
          <cell r="E1266"/>
          <cell r="H1266"/>
          <cell r="I1266"/>
          <cell r="T1266"/>
        </row>
        <row r="1267">
          <cell r="D1267"/>
          <cell r="E1267"/>
          <cell r="H1267"/>
          <cell r="I1267"/>
          <cell r="T1267"/>
        </row>
        <row r="1268">
          <cell r="D1268"/>
          <cell r="E1268"/>
          <cell r="H1268"/>
          <cell r="I1268"/>
          <cell r="T1268"/>
        </row>
        <row r="1269">
          <cell r="D1269"/>
          <cell r="E1269"/>
          <cell r="H1269"/>
          <cell r="I1269"/>
          <cell r="T1269"/>
        </row>
        <row r="1270">
          <cell r="D1270"/>
          <cell r="E1270"/>
          <cell r="H1270"/>
          <cell r="I1270"/>
          <cell r="T1270"/>
        </row>
        <row r="1271">
          <cell r="D1271"/>
          <cell r="E1271"/>
          <cell r="H1271"/>
          <cell r="I1271"/>
          <cell r="T1271"/>
        </row>
        <row r="1272">
          <cell r="D1272"/>
          <cell r="E1272"/>
          <cell r="H1272"/>
          <cell r="I1272"/>
          <cell r="T1272"/>
        </row>
        <row r="1273">
          <cell r="D1273"/>
          <cell r="E1273"/>
          <cell r="H1273"/>
          <cell r="I1273"/>
          <cell r="T1273"/>
        </row>
        <row r="1274">
          <cell r="D1274"/>
          <cell r="E1274"/>
          <cell r="H1274"/>
          <cell r="I1274"/>
          <cell r="T1274"/>
        </row>
        <row r="1275">
          <cell r="D1275"/>
          <cell r="E1275"/>
          <cell r="H1275"/>
          <cell r="I1275"/>
          <cell r="T1275"/>
        </row>
        <row r="1276">
          <cell r="D1276"/>
          <cell r="E1276"/>
          <cell r="H1276"/>
          <cell r="I1276"/>
          <cell r="T1276"/>
        </row>
        <row r="1277">
          <cell r="D1277"/>
          <cell r="E1277"/>
          <cell r="H1277"/>
          <cell r="I1277"/>
          <cell r="T1277"/>
        </row>
        <row r="1278">
          <cell r="D1278"/>
          <cell r="E1278"/>
          <cell r="H1278"/>
          <cell r="I1278"/>
          <cell r="T1278"/>
        </row>
        <row r="1279">
          <cell r="D1279"/>
          <cell r="E1279"/>
          <cell r="H1279"/>
          <cell r="I1279"/>
          <cell r="T1279"/>
        </row>
        <row r="1280">
          <cell r="D1280"/>
          <cell r="E1280"/>
          <cell r="H1280"/>
          <cell r="I1280"/>
          <cell r="T1280"/>
        </row>
        <row r="1281">
          <cell r="D1281"/>
          <cell r="E1281"/>
          <cell r="H1281"/>
          <cell r="I1281"/>
          <cell r="T1281"/>
        </row>
        <row r="1282">
          <cell r="D1282"/>
          <cell r="E1282"/>
          <cell r="H1282"/>
          <cell r="I1282"/>
          <cell r="T1282"/>
        </row>
        <row r="1283">
          <cell r="D1283"/>
          <cell r="E1283"/>
          <cell r="H1283"/>
          <cell r="I1283"/>
          <cell r="T1283"/>
        </row>
        <row r="1284">
          <cell r="D1284"/>
          <cell r="E1284"/>
          <cell r="H1284"/>
          <cell r="I1284"/>
          <cell r="T1284"/>
        </row>
        <row r="1285">
          <cell r="D1285"/>
          <cell r="E1285"/>
          <cell r="H1285"/>
          <cell r="I1285"/>
          <cell r="T1285"/>
        </row>
        <row r="1286">
          <cell r="D1286"/>
          <cell r="E1286"/>
          <cell r="H1286"/>
          <cell r="I1286"/>
          <cell r="T1286"/>
        </row>
        <row r="1287">
          <cell r="D1287"/>
          <cell r="E1287"/>
          <cell r="H1287"/>
          <cell r="I1287"/>
          <cell r="T1287"/>
        </row>
        <row r="1288">
          <cell r="D1288"/>
          <cell r="E1288"/>
          <cell r="H1288"/>
          <cell r="I1288"/>
          <cell r="T1288"/>
        </row>
        <row r="1289">
          <cell r="D1289"/>
          <cell r="E1289"/>
          <cell r="H1289"/>
          <cell r="I1289"/>
          <cell r="T1289"/>
        </row>
        <row r="1290">
          <cell r="D1290"/>
          <cell r="E1290"/>
          <cell r="H1290"/>
          <cell r="I1290"/>
          <cell r="T1290"/>
        </row>
        <row r="1291">
          <cell r="D1291"/>
          <cell r="E1291"/>
          <cell r="H1291"/>
          <cell r="I1291"/>
          <cell r="T1291"/>
        </row>
        <row r="1292">
          <cell r="D1292"/>
          <cell r="E1292"/>
          <cell r="H1292"/>
          <cell r="I1292"/>
          <cell r="T1292"/>
        </row>
        <row r="1293">
          <cell r="D1293"/>
          <cell r="E1293"/>
          <cell r="H1293"/>
          <cell r="I1293"/>
          <cell r="T1293"/>
        </row>
        <row r="1294">
          <cell r="D1294"/>
          <cell r="E1294"/>
          <cell r="H1294"/>
          <cell r="I1294"/>
          <cell r="T1294"/>
        </row>
        <row r="1295">
          <cell r="D1295"/>
          <cell r="E1295"/>
          <cell r="H1295"/>
          <cell r="I1295"/>
          <cell r="T1295"/>
        </row>
        <row r="1296">
          <cell r="D1296"/>
          <cell r="E1296"/>
          <cell r="H1296"/>
          <cell r="I1296"/>
          <cell r="T1296"/>
        </row>
        <row r="1297">
          <cell r="D1297"/>
          <cell r="E1297"/>
          <cell r="H1297"/>
          <cell r="I1297"/>
          <cell r="T1297"/>
        </row>
        <row r="1298">
          <cell r="D1298"/>
          <cell r="E1298"/>
          <cell r="H1298"/>
          <cell r="I1298"/>
          <cell r="T1298"/>
        </row>
        <row r="1299">
          <cell r="D1299"/>
          <cell r="E1299"/>
          <cell r="H1299"/>
          <cell r="I1299"/>
          <cell r="T1299"/>
        </row>
        <row r="1300">
          <cell r="D1300"/>
          <cell r="E1300"/>
          <cell r="H1300"/>
          <cell r="I1300"/>
          <cell r="T1300"/>
        </row>
        <row r="1301">
          <cell r="D1301"/>
          <cell r="E1301"/>
          <cell r="H1301"/>
          <cell r="I1301"/>
          <cell r="T1301"/>
        </row>
        <row r="1302">
          <cell r="D1302"/>
          <cell r="E1302"/>
          <cell r="H1302"/>
          <cell r="I1302"/>
          <cell r="T1302"/>
        </row>
        <row r="1303">
          <cell r="D1303"/>
          <cell r="E1303"/>
          <cell r="H1303"/>
          <cell r="I1303"/>
          <cell r="T1303"/>
        </row>
        <row r="1304">
          <cell r="D1304"/>
          <cell r="E1304"/>
          <cell r="H1304"/>
          <cell r="I1304"/>
          <cell r="T1304"/>
        </row>
        <row r="1305">
          <cell r="D1305"/>
          <cell r="E1305"/>
          <cell r="H1305"/>
          <cell r="I1305"/>
          <cell r="T1305"/>
        </row>
        <row r="1306">
          <cell r="D1306"/>
          <cell r="E1306"/>
          <cell r="H1306"/>
          <cell r="I1306"/>
          <cell r="T1306"/>
        </row>
        <row r="1307">
          <cell r="D1307"/>
          <cell r="E1307"/>
          <cell r="H1307"/>
          <cell r="I1307"/>
          <cell r="T1307"/>
        </row>
        <row r="1308">
          <cell r="D1308"/>
          <cell r="E1308"/>
          <cell r="H1308"/>
          <cell r="I1308"/>
          <cell r="T1308"/>
        </row>
        <row r="1309">
          <cell r="D1309"/>
          <cell r="E1309"/>
          <cell r="H1309"/>
          <cell r="I1309"/>
          <cell r="T1309"/>
        </row>
        <row r="1310">
          <cell r="D1310"/>
          <cell r="E1310"/>
          <cell r="H1310"/>
          <cell r="I1310"/>
          <cell r="T1310"/>
        </row>
        <row r="1311">
          <cell r="D1311"/>
          <cell r="E1311"/>
          <cell r="H1311"/>
          <cell r="I1311"/>
          <cell r="T1311"/>
        </row>
        <row r="1312">
          <cell r="D1312"/>
          <cell r="E1312"/>
          <cell r="H1312"/>
          <cell r="I1312"/>
          <cell r="T1312"/>
        </row>
        <row r="1313">
          <cell r="D1313"/>
          <cell r="E1313"/>
          <cell r="H1313"/>
          <cell r="I1313"/>
          <cell r="T1313"/>
        </row>
        <row r="1314">
          <cell r="D1314"/>
          <cell r="E1314"/>
          <cell r="H1314"/>
          <cell r="I1314"/>
          <cell r="T1314"/>
        </row>
        <row r="1315">
          <cell r="D1315"/>
          <cell r="E1315"/>
          <cell r="H1315"/>
          <cell r="I1315"/>
          <cell r="T1315"/>
        </row>
        <row r="1316">
          <cell r="D1316"/>
          <cell r="E1316"/>
          <cell r="H1316"/>
          <cell r="I1316"/>
          <cell r="T1316"/>
        </row>
        <row r="1317">
          <cell r="D1317"/>
          <cell r="E1317"/>
          <cell r="H1317"/>
          <cell r="I1317"/>
          <cell r="T1317"/>
        </row>
        <row r="1318">
          <cell r="D1318"/>
          <cell r="E1318"/>
          <cell r="H1318"/>
          <cell r="I1318"/>
          <cell r="T1318"/>
        </row>
        <row r="1319">
          <cell r="D1319"/>
          <cell r="E1319"/>
          <cell r="H1319"/>
          <cell r="I1319"/>
          <cell r="T1319"/>
        </row>
        <row r="1320">
          <cell r="D1320"/>
          <cell r="E1320"/>
          <cell r="H1320"/>
          <cell r="I1320"/>
          <cell r="T1320"/>
        </row>
        <row r="1321">
          <cell r="D1321"/>
          <cell r="E1321"/>
          <cell r="H1321"/>
          <cell r="I1321"/>
          <cell r="T1321"/>
        </row>
        <row r="1322">
          <cell r="D1322"/>
          <cell r="E1322"/>
          <cell r="H1322"/>
          <cell r="I1322"/>
          <cell r="T1322"/>
        </row>
        <row r="1323">
          <cell r="D1323"/>
          <cell r="E1323"/>
          <cell r="H1323"/>
          <cell r="I1323"/>
          <cell r="T1323"/>
        </row>
        <row r="1324">
          <cell r="D1324"/>
          <cell r="E1324"/>
          <cell r="H1324"/>
          <cell r="I1324"/>
          <cell r="T1324"/>
        </row>
        <row r="1325">
          <cell r="D1325"/>
          <cell r="E1325"/>
          <cell r="H1325"/>
          <cell r="I1325"/>
          <cell r="T1325"/>
        </row>
        <row r="1326">
          <cell r="D1326"/>
          <cell r="E1326"/>
          <cell r="H1326"/>
          <cell r="I1326"/>
          <cell r="T1326"/>
        </row>
        <row r="1327">
          <cell r="D1327"/>
          <cell r="E1327"/>
          <cell r="H1327"/>
          <cell r="I1327"/>
          <cell r="T1327"/>
        </row>
        <row r="1328">
          <cell r="D1328"/>
          <cell r="E1328"/>
          <cell r="H1328"/>
          <cell r="I1328"/>
          <cell r="T1328"/>
        </row>
        <row r="1329">
          <cell r="D1329"/>
          <cell r="E1329"/>
          <cell r="H1329"/>
          <cell r="I1329"/>
          <cell r="T1329"/>
        </row>
        <row r="1330">
          <cell r="D1330"/>
          <cell r="E1330"/>
          <cell r="H1330"/>
          <cell r="I1330"/>
          <cell r="T1330"/>
        </row>
        <row r="1331">
          <cell r="D1331"/>
          <cell r="E1331"/>
          <cell r="H1331"/>
          <cell r="I1331"/>
          <cell r="T1331"/>
        </row>
        <row r="1332">
          <cell r="D1332"/>
          <cell r="E1332"/>
          <cell r="H1332"/>
          <cell r="I1332"/>
          <cell r="T1332"/>
        </row>
        <row r="1333">
          <cell r="D1333"/>
          <cell r="E1333"/>
          <cell r="H1333"/>
          <cell r="I1333"/>
          <cell r="T1333"/>
        </row>
        <row r="1334">
          <cell r="D1334"/>
          <cell r="E1334"/>
          <cell r="H1334"/>
          <cell r="I1334"/>
          <cell r="T1334"/>
        </row>
        <row r="1335">
          <cell r="D1335"/>
          <cell r="E1335"/>
          <cell r="H1335"/>
          <cell r="I1335"/>
          <cell r="T1335"/>
        </row>
        <row r="1336">
          <cell r="D1336"/>
          <cell r="E1336"/>
          <cell r="H1336"/>
          <cell r="I1336"/>
          <cell r="T1336"/>
        </row>
        <row r="1337">
          <cell r="D1337"/>
          <cell r="E1337"/>
          <cell r="H1337"/>
          <cell r="I1337"/>
          <cell r="T1337"/>
        </row>
        <row r="1338">
          <cell r="D1338"/>
          <cell r="E1338"/>
          <cell r="H1338"/>
          <cell r="I1338"/>
          <cell r="T1338"/>
        </row>
        <row r="1339">
          <cell r="D1339"/>
          <cell r="E1339"/>
          <cell r="H1339"/>
          <cell r="I1339"/>
          <cell r="T1339"/>
        </row>
        <row r="1340">
          <cell r="D1340"/>
          <cell r="E1340"/>
          <cell r="H1340"/>
          <cell r="I1340"/>
          <cell r="T1340"/>
        </row>
        <row r="1341">
          <cell r="D1341"/>
          <cell r="E1341"/>
          <cell r="H1341"/>
          <cell r="I1341"/>
          <cell r="T1341"/>
        </row>
        <row r="1342">
          <cell r="D1342"/>
          <cell r="E1342"/>
          <cell r="H1342"/>
          <cell r="I1342"/>
          <cell r="T1342"/>
        </row>
        <row r="1343">
          <cell r="D1343"/>
          <cell r="E1343"/>
          <cell r="H1343"/>
          <cell r="I1343"/>
          <cell r="T1343"/>
        </row>
        <row r="1344">
          <cell r="D1344"/>
          <cell r="E1344"/>
          <cell r="H1344"/>
          <cell r="I1344"/>
          <cell r="T1344"/>
        </row>
        <row r="1345">
          <cell r="D1345"/>
          <cell r="E1345"/>
          <cell r="H1345"/>
          <cell r="I1345"/>
          <cell r="T1345"/>
        </row>
        <row r="1346">
          <cell r="D1346"/>
          <cell r="E1346"/>
          <cell r="H1346"/>
          <cell r="I1346"/>
          <cell r="T1346"/>
        </row>
        <row r="1347">
          <cell r="D1347"/>
          <cell r="E1347"/>
          <cell r="H1347"/>
          <cell r="I1347"/>
          <cell r="T1347"/>
        </row>
        <row r="1348">
          <cell r="D1348"/>
          <cell r="E1348"/>
          <cell r="H1348"/>
          <cell r="I1348"/>
          <cell r="T1348"/>
        </row>
        <row r="1349">
          <cell r="D1349"/>
          <cell r="E1349"/>
          <cell r="H1349"/>
          <cell r="I1349"/>
          <cell r="T1349"/>
        </row>
        <row r="1350">
          <cell r="D1350"/>
          <cell r="E1350"/>
          <cell r="H1350"/>
          <cell r="I1350"/>
          <cell r="T1350"/>
        </row>
        <row r="1351">
          <cell r="D1351"/>
          <cell r="E1351"/>
          <cell r="H1351"/>
          <cell r="I1351"/>
          <cell r="T1351"/>
        </row>
        <row r="1352">
          <cell r="D1352"/>
          <cell r="E1352"/>
          <cell r="H1352"/>
          <cell r="I1352"/>
          <cell r="T1352"/>
        </row>
        <row r="1353">
          <cell r="D1353"/>
          <cell r="E1353"/>
          <cell r="H1353"/>
          <cell r="I1353"/>
          <cell r="T1353"/>
        </row>
        <row r="1354">
          <cell r="D1354"/>
          <cell r="E1354"/>
          <cell r="H1354"/>
          <cell r="I1354"/>
          <cell r="T1354"/>
        </row>
        <row r="1355">
          <cell r="D1355"/>
          <cell r="E1355"/>
          <cell r="H1355"/>
          <cell r="I1355"/>
          <cell r="T1355"/>
        </row>
        <row r="1356">
          <cell r="D1356"/>
          <cell r="E1356"/>
          <cell r="H1356"/>
          <cell r="I1356"/>
          <cell r="T1356"/>
        </row>
        <row r="1357">
          <cell r="D1357"/>
          <cell r="E1357"/>
          <cell r="H1357"/>
          <cell r="I1357"/>
          <cell r="T1357"/>
        </row>
        <row r="1358">
          <cell r="D1358"/>
          <cell r="E1358"/>
          <cell r="H1358"/>
          <cell r="I1358"/>
          <cell r="T1358"/>
        </row>
        <row r="1359">
          <cell r="D1359"/>
          <cell r="E1359"/>
          <cell r="H1359"/>
          <cell r="I1359"/>
          <cell r="T1359"/>
        </row>
        <row r="1360">
          <cell r="D1360"/>
          <cell r="E1360"/>
          <cell r="H1360"/>
          <cell r="I1360"/>
          <cell r="T1360"/>
        </row>
        <row r="1361">
          <cell r="D1361"/>
          <cell r="E1361"/>
          <cell r="H1361"/>
          <cell r="I1361"/>
          <cell r="T1361"/>
        </row>
        <row r="1362">
          <cell r="D1362"/>
          <cell r="E1362"/>
          <cell r="H1362"/>
          <cell r="I1362"/>
          <cell r="T1362"/>
        </row>
        <row r="1363">
          <cell r="D1363"/>
          <cell r="E1363"/>
          <cell r="H1363"/>
          <cell r="I1363"/>
          <cell r="T1363"/>
        </row>
        <row r="1364">
          <cell r="D1364"/>
          <cell r="E1364"/>
          <cell r="H1364"/>
          <cell r="I1364"/>
          <cell r="T1364"/>
        </row>
        <row r="1365">
          <cell r="D1365"/>
          <cell r="E1365"/>
          <cell r="H1365"/>
          <cell r="I1365"/>
          <cell r="T1365"/>
        </row>
        <row r="1366">
          <cell r="D1366"/>
          <cell r="E1366"/>
          <cell r="H1366"/>
          <cell r="I1366"/>
          <cell r="T1366"/>
        </row>
        <row r="1367">
          <cell r="D1367"/>
          <cell r="E1367"/>
          <cell r="H1367"/>
          <cell r="I1367"/>
          <cell r="T1367"/>
        </row>
        <row r="1368">
          <cell r="D1368"/>
          <cell r="E1368"/>
          <cell r="H1368"/>
          <cell r="I1368"/>
          <cell r="T1368"/>
        </row>
        <row r="1369">
          <cell r="D1369"/>
          <cell r="E1369"/>
          <cell r="H1369"/>
          <cell r="I1369"/>
          <cell r="T1369"/>
        </row>
        <row r="1370">
          <cell r="D1370"/>
          <cell r="E1370"/>
          <cell r="H1370"/>
          <cell r="I1370"/>
          <cell r="T1370"/>
        </row>
        <row r="1371">
          <cell r="D1371"/>
          <cell r="E1371"/>
          <cell r="H1371"/>
          <cell r="I1371"/>
          <cell r="T1371"/>
        </row>
        <row r="1372">
          <cell r="D1372"/>
          <cell r="E1372"/>
          <cell r="H1372"/>
          <cell r="I1372"/>
          <cell r="T1372"/>
        </row>
        <row r="1373">
          <cell r="D1373"/>
          <cell r="E1373"/>
          <cell r="H1373"/>
          <cell r="I1373"/>
          <cell r="T1373"/>
        </row>
        <row r="1374">
          <cell r="D1374"/>
          <cell r="E1374"/>
          <cell r="H1374"/>
          <cell r="I1374"/>
          <cell r="T1374"/>
        </row>
        <row r="1375">
          <cell r="D1375"/>
          <cell r="E1375"/>
          <cell r="H1375"/>
          <cell r="I1375"/>
          <cell r="T1375"/>
        </row>
        <row r="1376">
          <cell r="D1376"/>
          <cell r="E1376"/>
          <cell r="H1376"/>
          <cell r="I1376"/>
          <cell r="T1376"/>
        </row>
        <row r="1377">
          <cell r="D1377"/>
          <cell r="E1377"/>
          <cell r="H1377"/>
          <cell r="I1377"/>
          <cell r="T1377"/>
        </row>
        <row r="1378">
          <cell r="D1378"/>
          <cell r="E1378"/>
          <cell r="H1378"/>
          <cell r="I1378"/>
          <cell r="T1378"/>
        </row>
        <row r="1379">
          <cell r="D1379"/>
          <cell r="E1379"/>
          <cell r="H1379"/>
          <cell r="I1379"/>
          <cell r="T1379"/>
        </row>
        <row r="1380">
          <cell r="D1380"/>
          <cell r="E1380"/>
          <cell r="H1380"/>
          <cell r="I1380"/>
          <cell r="T1380"/>
        </row>
        <row r="1381">
          <cell r="D1381"/>
          <cell r="E1381"/>
          <cell r="H1381"/>
          <cell r="I1381"/>
          <cell r="T1381"/>
        </row>
        <row r="1382">
          <cell r="D1382"/>
          <cell r="E1382"/>
          <cell r="H1382"/>
          <cell r="I1382"/>
          <cell r="T1382"/>
        </row>
        <row r="1383">
          <cell r="D1383"/>
          <cell r="E1383"/>
          <cell r="H1383"/>
          <cell r="I1383"/>
          <cell r="T1383"/>
        </row>
        <row r="1384">
          <cell r="D1384"/>
          <cell r="E1384"/>
          <cell r="H1384"/>
          <cell r="I1384"/>
          <cell r="T1384"/>
        </row>
        <row r="1385">
          <cell r="D1385"/>
          <cell r="E1385"/>
          <cell r="H1385"/>
          <cell r="I1385"/>
          <cell r="T1385"/>
        </row>
        <row r="1386">
          <cell r="D1386"/>
          <cell r="E1386"/>
          <cell r="H1386"/>
          <cell r="I1386"/>
          <cell r="T1386"/>
        </row>
        <row r="1387">
          <cell r="D1387"/>
          <cell r="E1387"/>
          <cell r="H1387"/>
          <cell r="I1387"/>
          <cell r="T1387"/>
        </row>
        <row r="1388">
          <cell r="D1388"/>
          <cell r="E1388"/>
          <cell r="H1388"/>
          <cell r="I1388"/>
          <cell r="T1388"/>
        </row>
        <row r="1389">
          <cell r="D1389"/>
          <cell r="E1389"/>
          <cell r="H1389"/>
          <cell r="I1389"/>
          <cell r="T1389"/>
        </row>
        <row r="1390">
          <cell r="D1390"/>
          <cell r="E1390"/>
          <cell r="H1390"/>
          <cell r="I1390"/>
          <cell r="T1390"/>
        </row>
        <row r="1391">
          <cell r="D1391"/>
          <cell r="E1391"/>
          <cell r="H1391"/>
          <cell r="I1391"/>
          <cell r="T1391"/>
        </row>
        <row r="1392">
          <cell r="D1392"/>
          <cell r="E1392"/>
          <cell r="H1392"/>
          <cell r="I1392"/>
          <cell r="T1392"/>
        </row>
        <row r="1393">
          <cell r="D1393"/>
          <cell r="E1393"/>
          <cell r="H1393"/>
          <cell r="I1393"/>
          <cell r="T1393"/>
        </row>
        <row r="1394">
          <cell r="D1394"/>
          <cell r="E1394"/>
          <cell r="H1394"/>
          <cell r="I1394"/>
          <cell r="T1394"/>
        </row>
        <row r="1395">
          <cell r="D1395"/>
          <cell r="E1395"/>
          <cell r="H1395"/>
          <cell r="I1395"/>
          <cell r="T1395"/>
        </row>
        <row r="1396">
          <cell r="D1396"/>
          <cell r="E1396"/>
          <cell r="H1396"/>
          <cell r="I1396"/>
          <cell r="T1396"/>
        </row>
        <row r="1397">
          <cell r="D1397"/>
          <cell r="E1397"/>
          <cell r="H1397"/>
          <cell r="I1397"/>
          <cell r="T1397"/>
        </row>
        <row r="1398">
          <cell r="D1398"/>
          <cell r="E1398"/>
          <cell r="H1398"/>
          <cell r="I1398"/>
          <cell r="T1398"/>
        </row>
        <row r="1399">
          <cell r="D1399"/>
          <cell r="E1399"/>
          <cell r="H1399"/>
          <cell r="I1399"/>
          <cell r="T1399"/>
        </row>
        <row r="1400">
          <cell r="D1400"/>
          <cell r="E1400"/>
          <cell r="H1400"/>
          <cell r="I1400"/>
          <cell r="T1400"/>
        </row>
        <row r="1401">
          <cell r="D1401"/>
          <cell r="E1401"/>
          <cell r="H1401"/>
          <cell r="I1401"/>
          <cell r="T1401"/>
        </row>
        <row r="1402">
          <cell r="D1402"/>
          <cell r="E1402"/>
          <cell r="H1402"/>
          <cell r="I1402"/>
          <cell r="T1402"/>
        </row>
        <row r="1403">
          <cell r="D1403"/>
          <cell r="E1403"/>
          <cell r="H1403"/>
          <cell r="I1403"/>
          <cell r="T1403"/>
        </row>
        <row r="1404">
          <cell r="D1404"/>
          <cell r="E1404"/>
          <cell r="H1404"/>
          <cell r="I1404"/>
          <cell r="T1404"/>
        </row>
        <row r="1405">
          <cell r="D1405"/>
          <cell r="E1405"/>
          <cell r="H1405"/>
          <cell r="I1405"/>
          <cell r="T1405"/>
        </row>
        <row r="1406">
          <cell r="D1406"/>
          <cell r="E1406"/>
          <cell r="H1406"/>
          <cell r="I1406"/>
          <cell r="T1406"/>
        </row>
        <row r="1407">
          <cell r="D1407"/>
          <cell r="E1407"/>
          <cell r="H1407"/>
          <cell r="I1407"/>
          <cell r="T1407"/>
        </row>
        <row r="1408">
          <cell r="D1408"/>
          <cell r="E1408"/>
          <cell r="H1408"/>
          <cell r="I1408"/>
          <cell r="T1408"/>
        </row>
        <row r="1409">
          <cell r="D1409"/>
          <cell r="E1409"/>
          <cell r="H1409"/>
          <cell r="I1409"/>
          <cell r="T1409"/>
        </row>
        <row r="1410">
          <cell r="D1410"/>
          <cell r="E1410"/>
          <cell r="H1410"/>
          <cell r="I1410"/>
          <cell r="T1410"/>
        </row>
        <row r="1411">
          <cell r="D1411"/>
          <cell r="E1411"/>
          <cell r="H1411"/>
          <cell r="I1411"/>
          <cell r="T1411"/>
        </row>
        <row r="1412">
          <cell r="D1412"/>
          <cell r="E1412"/>
          <cell r="H1412"/>
          <cell r="I1412"/>
          <cell r="T1412"/>
        </row>
        <row r="1413">
          <cell r="D1413"/>
          <cell r="E1413"/>
          <cell r="H1413"/>
          <cell r="I1413"/>
          <cell r="T1413"/>
        </row>
        <row r="1414">
          <cell r="D1414"/>
          <cell r="E1414"/>
          <cell r="H1414"/>
          <cell r="I1414"/>
          <cell r="T1414"/>
        </row>
        <row r="1415">
          <cell r="D1415"/>
          <cell r="E1415"/>
          <cell r="H1415"/>
          <cell r="I1415"/>
          <cell r="T1415"/>
        </row>
        <row r="1416">
          <cell r="D1416"/>
          <cell r="E1416"/>
          <cell r="H1416"/>
          <cell r="I1416"/>
          <cell r="T1416"/>
        </row>
        <row r="1417">
          <cell r="D1417"/>
          <cell r="E1417"/>
          <cell r="H1417"/>
          <cell r="I1417"/>
          <cell r="T1417"/>
        </row>
        <row r="1418">
          <cell r="D1418"/>
          <cell r="E1418"/>
          <cell r="H1418"/>
          <cell r="I1418"/>
          <cell r="T1418"/>
        </row>
        <row r="1419">
          <cell r="D1419"/>
          <cell r="E1419"/>
          <cell r="H1419"/>
          <cell r="I1419"/>
          <cell r="T1419"/>
        </row>
        <row r="1420">
          <cell r="D1420"/>
          <cell r="E1420"/>
          <cell r="H1420"/>
          <cell r="I1420"/>
          <cell r="T1420"/>
        </row>
        <row r="1421">
          <cell r="D1421"/>
          <cell r="E1421"/>
          <cell r="H1421"/>
          <cell r="I1421"/>
          <cell r="T1421"/>
        </row>
        <row r="1422">
          <cell r="D1422"/>
          <cell r="E1422"/>
          <cell r="H1422"/>
          <cell r="I1422"/>
          <cell r="T1422"/>
        </row>
        <row r="1423">
          <cell r="D1423"/>
          <cell r="E1423"/>
          <cell r="H1423"/>
          <cell r="I1423"/>
          <cell r="T1423"/>
        </row>
        <row r="1424">
          <cell r="D1424"/>
          <cell r="E1424"/>
          <cell r="H1424"/>
          <cell r="I1424"/>
          <cell r="T1424"/>
        </row>
        <row r="1425">
          <cell r="D1425"/>
          <cell r="E1425"/>
          <cell r="H1425"/>
          <cell r="I1425"/>
          <cell r="T1425"/>
        </row>
        <row r="1426">
          <cell r="D1426"/>
          <cell r="E1426"/>
          <cell r="H1426"/>
          <cell r="I1426"/>
          <cell r="T1426"/>
        </row>
        <row r="1427">
          <cell r="D1427"/>
          <cell r="E1427"/>
          <cell r="H1427"/>
          <cell r="I1427"/>
          <cell r="T1427"/>
        </row>
        <row r="1428">
          <cell r="D1428"/>
          <cell r="E1428"/>
          <cell r="H1428"/>
          <cell r="I1428"/>
          <cell r="T1428"/>
        </row>
        <row r="1429">
          <cell r="D1429"/>
          <cell r="E1429"/>
          <cell r="H1429"/>
          <cell r="I1429"/>
          <cell r="T1429"/>
        </row>
        <row r="1430">
          <cell r="D1430"/>
          <cell r="E1430"/>
          <cell r="H1430"/>
          <cell r="I1430"/>
          <cell r="T1430"/>
        </row>
        <row r="1431">
          <cell r="D1431"/>
          <cell r="E1431"/>
          <cell r="H1431"/>
          <cell r="I1431"/>
          <cell r="T1431"/>
        </row>
        <row r="1432">
          <cell r="D1432"/>
          <cell r="E1432"/>
          <cell r="H1432"/>
          <cell r="I1432"/>
          <cell r="T1432"/>
        </row>
        <row r="1433">
          <cell r="D1433"/>
          <cell r="E1433"/>
          <cell r="H1433"/>
          <cell r="I1433"/>
          <cell r="T1433"/>
        </row>
        <row r="1434">
          <cell r="D1434"/>
          <cell r="E1434"/>
          <cell r="H1434"/>
          <cell r="I1434"/>
          <cell r="T1434"/>
        </row>
        <row r="1435">
          <cell r="D1435"/>
          <cell r="E1435"/>
          <cell r="H1435"/>
          <cell r="I1435"/>
          <cell r="T1435"/>
        </row>
        <row r="1436">
          <cell r="D1436"/>
          <cell r="E1436"/>
          <cell r="H1436"/>
          <cell r="I1436"/>
          <cell r="T1436"/>
        </row>
        <row r="1437">
          <cell r="D1437"/>
          <cell r="E1437"/>
          <cell r="H1437"/>
          <cell r="I1437"/>
          <cell r="T1437"/>
        </row>
        <row r="1438">
          <cell r="D1438"/>
          <cell r="E1438"/>
          <cell r="H1438"/>
          <cell r="I1438"/>
          <cell r="T1438"/>
        </row>
        <row r="1439">
          <cell r="D1439"/>
          <cell r="E1439"/>
          <cell r="H1439"/>
          <cell r="I1439"/>
          <cell r="T1439"/>
        </row>
        <row r="1440">
          <cell r="D1440"/>
          <cell r="E1440"/>
          <cell r="H1440"/>
          <cell r="I1440"/>
          <cell r="T1440"/>
        </row>
        <row r="1441">
          <cell r="D1441"/>
          <cell r="E1441"/>
          <cell r="H1441"/>
          <cell r="I1441"/>
          <cell r="T1441"/>
        </row>
        <row r="1442">
          <cell r="D1442"/>
          <cell r="E1442"/>
          <cell r="H1442"/>
          <cell r="I1442"/>
          <cell r="T1442"/>
        </row>
        <row r="1443">
          <cell r="D1443"/>
          <cell r="E1443"/>
          <cell r="H1443"/>
          <cell r="I1443"/>
          <cell r="T1443"/>
        </row>
        <row r="1444">
          <cell r="D1444"/>
          <cell r="E1444"/>
          <cell r="H1444"/>
          <cell r="I1444"/>
          <cell r="T1444"/>
        </row>
        <row r="1445">
          <cell r="D1445"/>
          <cell r="E1445"/>
          <cell r="H1445"/>
          <cell r="I1445"/>
          <cell r="T1445"/>
        </row>
        <row r="1446">
          <cell r="D1446"/>
          <cell r="E1446"/>
          <cell r="H1446"/>
          <cell r="I1446"/>
          <cell r="T1446"/>
        </row>
        <row r="1447">
          <cell r="D1447"/>
          <cell r="E1447"/>
          <cell r="H1447"/>
          <cell r="I1447"/>
          <cell r="T1447"/>
        </row>
        <row r="1448">
          <cell r="D1448"/>
          <cell r="E1448"/>
          <cell r="H1448"/>
          <cell r="I1448"/>
          <cell r="T1448"/>
        </row>
        <row r="1449">
          <cell r="D1449"/>
          <cell r="E1449"/>
          <cell r="H1449"/>
          <cell r="I1449"/>
          <cell r="T1449"/>
        </row>
        <row r="1450">
          <cell r="D1450"/>
          <cell r="E1450"/>
          <cell r="H1450"/>
          <cell r="I1450"/>
          <cell r="T1450"/>
        </row>
        <row r="1451">
          <cell r="D1451"/>
          <cell r="E1451"/>
          <cell r="H1451"/>
          <cell r="I1451"/>
          <cell r="T1451"/>
        </row>
        <row r="1452">
          <cell r="D1452"/>
          <cell r="E1452"/>
          <cell r="H1452"/>
          <cell r="I1452"/>
          <cell r="T1452"/>
        </row>
        <row r="1453">
          <cell r="D1453"/>
          <cell r="E1453"/>
          <cell r="H1453"/>
          <cell r="I1453"/>
          <cell r="T1453"/>
        </row>
        <row r="1454">
          <cell r="D1454"/>
          <cell r="E1454"/>
          <cell r="H1454"/>
          <cell r="I1454"/>
          <cell r="T1454"/>
        </row>
        <row r="1455">
          <cell r="D1455"/>
          <cell r="E1455"/>
          <cell r="H1455"/>
          <cell r="I1455"/>
          <cell r="T1455"/>
        </row>
        <row r="1456">
          <cell r="D1456"/>
          <cell r="E1456"/>
          <cell r="H1456"/>
          <cell r="I1456"/>
          <cell r="T1456"/>
        </row>
        <row r="1457">
          <cell r="D1457"/>
          <cell r="E1457"/>
          <cell r="H1457"/>
          <cell r="I1457"/>
          <cell r="T1457"/>
        </row>
        <row r="1458">
          <cell r="D1458"/>
          <cell r="E1458"/>
          <cell r="H1458"/>
          <cell r="I1458"/>
          <cell r="T1458"/>
        </row>
        <row r="1459">
          <cell r="D1459"/>
          <cell r="E1459"/>
          <cell r="H1459"/>
          <cell r="I1459"/>
          <cell r="T1459"/>
        </row>
        <row r="1460">
          <cell r="D1460"/>
          <cell r="E1460"/>
          <cell r="H1460"/>
          <cell r="I1460"/>
          <cell r="T1460"/>
        </row>
        <row r="1461">
          <cell r="D1461"/>
          <cell r="E1461"/>
          <cell r="H1461"/>
          <cell r="I1461"/>
          <cell r="T1461"/>
        </row>
        <row r="1462">
          <cell r="D1462"/>
          <cell r="E1462"/>
          <cell r="H1462"/>
          <cell r="I1462"/>
          <cell r="T1462"/>
        </row>
        <row r="1463">
          <cell r="D1463"/>
          <cell r="E1463"/>
          <cell r="H1463"/>
          <cell r="I1463"/>
          <cell r="T1463"/>
        </row>
        <row r="1464">
          <cell r="D1464"/>
          <cell r="E1464"/>
          <cell r="H1464"/>
          <cell r="I1464"/>
          <cell r="T1464"/>
        </row>
        <row r="1465">
          <cell r="D1465"/>
          <cell r="E1465"/>
          <cell r="H1465"/>
          <cell r="I1465"/>
          <cell r="T1465"/>
        </row>
        <row r="1466">
          <cell r="D1466"/>
          <cell r="E1466"/>
          <cell r="H1466"/>
          <cell r="I1466"/>
          <cell r="T1466"/>
        </row>
        <row r="1467">
          <cell r="D1467"/>
          <cell r="E1467"/>
          <cell r="H1467"/>
          <cell r="I1467"/>
          <cell r="T1467"/>
        </row>
        <row r="1468">
          <cell r="D1468"/>
          <cell r="E1468"/>
          <cell r="H1468"/>
          <cell r="I1468"/>
          <cell r="T1468"/>
        </row>
        <row r="1469">
          <cell r="D1469"/>
          <cell r="E1469"/>
          <cell r="H1469"/>
          <cell r="I1469"/>
          <cell r="T1469"/>
        </row>
        <row r="1470">
          <cell r="D1470"/>
          <cell r="E1470"/>
          <cell r="H1470"/>
          <cell r="I1470"/>
          <cell r="T1470"/>
        </row>
        <row r="1471">
          <cell r="D1471"/>
          <cell r="E1471"/>
          <cell r="H1471"/>
          <cell r="I1471"/>
          <cell r="T1471"/>
        </row>
        <row r="1472">
          <cell r="D1472"/>
          <cell r="E1472"/>
          <cell r="H1472"/>
          <cell r="I1472"/>
          <cell r="T1472"/>
        </row>
        <row r="1473">
          <cell r="D1473"/>
          <cell r="E1473"/>
          <cell r="H1473"/>
          <cell r="I1473"/>
          <cell r="T1473"/>
        </row>
        <row r="1474">
          <cell r="D1474"/>
          <cell r="E1474"/>
          <cell r="H1474"/>
          <cell r="I1474"/>
          <cell r="T1474"/>
        </row>
        <row r="1475">
          <cell r="D1475"/>
          <cell r="E1475"/>
          <cell r="H1475"/>
          <cell r="I1475"/>
          <cell r="T1475"/>
        </row>
        <row r="1476">
          <cell r="D1476"/>
          <cell r="E1476"/>
          <cell r="H1476"/>
          <cell r="I1476"/>
          <cell r="T1476"/>
        </row>
        <row r="1477">
          <cell r="D1477"/>
          <cell r="E1477"/>
          <cell r="H1477"/>
          <cell r="I1477"/>
          <cell r="T1477"/>
        </row>
        <row r="1478">
          <cell r="D1478"/>
          <cell r="E1478"/>
          <cell r="H1478"/>
          <cell r="I1478"/>
          <cell r="T1478"/>
        </row>
        <row r="1479">
          <cell r="D1479"/>
          <cell r="E1479"/>
          <cell r="H1479"/>
          <cell r="I1479"/>
          <cell r="T1479"/>
        </row>
        <row r="1480">
          <cell r="D1480"/>
          <cell r="E1480"/>
          <cell r="H1480"/>
          <cell r="I1480"/>
          <cell r="T1480"/>
        </row>
        <row r="1481">
          <cell r="D1481"/>
          <cell r="E1481"/>
          <cell r="H1481"/>
          <cell r="I1481"/>
          <cell r="T1481"/>
        </row>
        <row r="1482">
          <cell r="D1482"/>
          <cell r="E1482"/>
          <cell r="H1482"/>
          <cell r="I1482"/>
          <cell r="T1482"/>
        </row>
        <row r="1483">
          <cell r="D1483"/>
          <cell r="E1483"/>
          <cell r="H1483"/>
          <cell r="I1483"/>
          <cell r="T1483"/>
        </row>
        <row r="1484">
          <cell r="D1484"/>
          <cell r="E1484"/>
          <cell r="H1484"/>
          <cell r="I1484"/>
          <cell r="T1484"/>
        </row>
        <row r="1485">
          <cell r="D1485"/>
          <cell r="E1485"/>
          <cell r="H1485"/>
          <cell r="I1485"/>
          <cell r="T1485"/>
        </row>
        <row r="1486">
          <cell r="D1486"/>
          <cell r="E1486"/>
          <cell r="H1486"/>
          <cell r="I1486"/>
          <cell r="T1486"/>
        </row>
        <row r="1487">
          <cell r="D1487"/>
          <cell r="E1487"/>
          <cell r="H1487"/>
          <cell r="I1487"/>
          <cell r="T1487"/>
        </row>
        <row r="1488">
          <cell r="D1488"/>
          <cell r="E1488"/>
          <cell r="H1488"/>
          <cell r="I1488"/>
          <cell r="T1488"/>
        </row>
        <row r="1489">
          <cell r="D1489"/>
          <cell r="E1489"/>
          <cell r="H1489"/>
          <cell r="I1489"/>
          <cell r="T1489"/>
        </row>
        <row r="1490">
          <cell r="D1490"/>
          <cell r="E1490"/>
          <cell r="H1490"/>
          <cell r="I1490"/>
          <cell r="T1490"/>
        </row>
        <row r="1491">
          <cell r="D1491"/>
          <cell r="E1491"/>
          <cell r="H1491"/>
          <cell r="I1491"/>
          <cell r="T1491"/>
        </row>
        <row r="1492">
          <cell r="D1492"/>
          <cell r="E1492"/>
          <cell r="H1492"/>
          <cell r="I1492"/>
          <cell r="T1492"/>
        </row>
        <row r="1493">
          <cell r="D1493"/>
          <cell r="E1493"/>
          <cell r="H1493"/>
          <cell r="I1493"/>
          <cell r="T1493"/>
        </row>
        <row r="1494">
          <cell r="D1494"/>
          <cell r="E1494"/>
          <cell r="H1494"/>
          <cell r="I1494"/>
          <cell r="T1494"/>
        </row>
        <row r="1495">
          <cell r="D1495"/>
          <cell r="E1495"/>
          <cell r="H1495"/>
          <cell r="I1495"/>
          <cell r="T1495"/>
        </row>
        <row r="1496">
          <cell r="D1496"/>
          <cell r="E1496"/>
          <cell r="H1496"/>
          <cell r="I1496"/>
          <cell r="T1496"/>
        </row>
        <row r="1497">
          <cell r="D1497"/>
          <cell r="E1497"/>
          <cell r="H1497"/>
          <cell r="I1497"/>
          <cell r="T1497"/>
        </row>
        <row r="1498">
          <cell r="D1498"/>
          <cell r="E1498"/>
          <cell r="H1498"/>
          <cell r="I1498"/>
          <cell r="T1498"/>
        </row>
        <row r="1499">
          <cell r="D1499"/>
          <cell r="E1499"/>
          <cell r="H1499"/>
          <cell r="I1499"/>
          <cell r="T1499"/>
        </row>
        <row r="1500">
          <cell r="D1500"/>
          <cell r="E1500"/>
          <cell r="H1500"/>
          <cell r="I1500"/>
          <cell r="T1500"/>
        </row>
        <row r="1501">
          <cell r="D1501"/>
          <cell r="E1501"/>
          <cell r="H1501"/>
          <cell r="I1501"/>
          <cell r="T1501"/>
        </row>
        <row r="1502">
          <cell r="D1502"/>
          <cell r="E1502"/>
          <cell r="H1502"/>
          <cell r="I1502"/>
          <cell r="T1502"/>
        </row>
        <row r="1503">
          <cell r="D1503"/>
          <cell r="E1503"/>
          <cell r="H1503"/>
          <cell r="I1503"/>
          <cell r="T1503"/>
        </row>
        <row r="1504">
          <cell r="D1504"/>
          <cell r="E1504"/>
          <cell r="H1504"/>
          <cell r="I1504"/>
          <cell r="T1504"/>
        </row>
        <row r="1505">
          <cell r="D1505"/>
          <cell r="E1505"/>
          <cell r="H1505"/>
          <cell r="I1505"/>
          <cell r="T1505"/>
        </row>
        <row r="1506">
          <cell r="D1506"/>
          <cell r="E1506"/>
          <cell r="H1506"/>
          <cell r="I1506"/>
          <cell r="T1506"/>
        </row>
        <row r="1507">
          <cell r="D1507"/>
          <cell r="E1507"/>
          <cell r="H1507"/>
          <cell r="I1507"/>
          <cell r="T1507"/>
        </row>
        <row r="1508">
          <cell r="D1508"/>
          <cell r="E1508"/>
          <cell r="H1508"/>
          <cell r="I1508"/>
          <cell r="T1508"/>
        </row>
        <row r="1509">
          <cell r="D1509"/>
          <cell r="E1509"/>
          <cell r="H1509"/>
          <cell r="I1509"/>
          <cell r="T1509"/>
        </row>
        <row r="1510">
          <cell r="D1510"/>
          <cell r="E1510"/>
          <cell r="H1510"/>
          <cell r="I1510"/>
          <cell r="T1510"/>
        </row>
        <row r="1511">
          <cell r="D1511"/>
          <cell r="E1511"/>
          <cell r="H1511"/>
          <cell r="I1511"/>
          <cell r="T1511"/>
        </row>
        <row r="1512">
          <cell r="D1512"/>
          <cell r="E1512"/>
          <cell r="H1512"/>
          <cell r="I1512"/>
          <cell r="T1512"/>
        </row>
        <row r="1513">
          <cell r="D1513"/>
          <cell r="E1513"/>
          <cell r="H1513"/>
          <cell r="I1513"/>
          <cell r="T1513"/>
        </row>
        <row r="1514">
          <cell r="D1514"/>
          <cell r="E1514"/>
          <cell r="H1514"/>
          <cell r="I1514"/>
          <cell r="T1514"/>
        </row>
        <row r="1515">
          <cell r="D1515"/>
          <cell r="E1515"/>
          <cell r="H1515"/>
          <cell r="I1515"/>
          <cell r="T1515"/>
        </row>
        <row r="1516">
          <cell r="D1516"/>
          <cell r="E1516"/>
          <cell r="H1516"/>
          <cell r="I1516"/>
          <cell r="T1516"/>
        </row>
        <row r="1517">
          <cell r="D1517"/>
          <cell r="E1517"/>
          <cell r="H1517"/>
          <cell r="I1517"/>
          <cell r="T1517"/>
        </row>
        <row r="1518">
          <cell r="D1518"/>
          <cell r="E1518"/>
          <cell r="H1518"/>
          <cell r="I1518"/>
          <cell r="T1518"/>
        </row>
        <row r="1519">
          <cell r="D1519"/>
          <cell r="E1519"/>
          <cell r="H1519"/>
          <cell r="I1519"/>
          <cell r="T1519"/>
        </row>
        <row r="1520">
          <cell r="D1520"/>
          <cell r="E1520"/>
          <cell r="H1520"/>
          <cell r="I1520"/>
          <cell r="T1520"/>
        </row>
        <row r="1521">
          <cell r="D1521"/>
          <cell r="E1521"/>
          <cell r="H1521"/>
          <cell r="I1521"/>
          <cell r="T1521"/>
        </row>
        <row r="1522">
          <cell r="D1522"/>
          <cell r="E1522"/>
          <cell r="H1522"/>
          <cell r="I1522"/>
          <cell r="T1522"/>
        </row>
        <row r="1523">
          <cell r="D1523"/>
          <cell r="E1523"/>
          <cell r="H1523"/>
          <cell r="I1523"/>
          <cell r="T1523"/>
        </row>
        <row r="1524">
          <cell r="D1524"/>
          <cell r="E1524"/>
          <cell r="H1524"/>
          <cell r="I1524"/>
          <cell r="T1524"/>
        </row>
        <row r="1525">
          <cell r="D1525"/>
          <cell r="E1525"/>
          <cell r="H1525"/>
          <cell r="I1525"/>
          <cell r="T1525"/>
        </row>
        <row r="1526">
          <cell r="D1526"/>
          <cell r="E1526"/>
          <cell r="H1526"/>
          <cell r="I1526"/>
          <cell r="T1526"/>
        </row>
        <row r="1527">
          <cell r="D1527"/>
          <cell r="E1527"/>
          <cell r="H1527"/>
          <cell r="I1527"/>
          <cell r="T1527"/>
        </row>
        <row r="1528">
          <cell r="D1528"/>
          <cell r="E1528"/>
          <cell r="H1528"/>
          <cell r="I1528"/>
          <cell r="T1528"/>
        </row>
        <row r="1529">
          <cell r="D1529"/>
          <cell r="E1529"/>
          <cell r="H1529"/>
          <cell r="I1529"/>
          <cell r="T1529"/>
        </row>
        <row r="1530">
          <cell r="D1530"/>
          <cell r="E1530"/>
          <cell r="H1530"/>
          <cell r="I1530"/>
          <cell r="T1530"/>
        </row>
        <row r="1531">
          <cell r="D1531"/>
          <cell r="E1531"/>
          <cell r="H1531"/>
          <cell r="I1531"/>
          <cell r="T1531"/>
        </row>
        <row r="1532">
          <cell r="D1532"/>
          <cell r="E1532"/>
          <cell r="H1532"/>
          <cell r="I1532"/>
          <cell r="T1532"/>
        </row>
        <row r="1533">
          <cell r="D1533"/>
          <cell r="E1533"/>
          <cell r="H1533"/>
          <cell r="I1533"/>
          <cell r="T1533"/>
        </row>
        <row r="1534">
          <cell r="D1534"/>
          <cell r="E1534"/>
          <cell r="H1534"/>
          <cell r="I1534"/>
          <cell r="T1534"/>
        </row>
        <row r="1535">
          <cell r="D1535"/>
          <cell r="E1535"/>
          <cell r="H1535"/>
          <cell r="I1535"/>
          <cell r="T1535"/>
        </row>
        <row r="1536">
          <cell r="D1536"/>
          <cell r="E1536"/>
          <cell r="H1536"/>
          <cell r="I1536"/>
          <cell r="T1536"/>
        </row>
        <row r="1537">
          <cell r="D1537"/>
          <cell r="E1537"/>
          <cell r="H1537"/>
          <cell r="I1537"/>
          <cell r="T1537"/>
        </row>
        <row r="1538">
          <cell r="D1538"/>
          <cell r="E1538"/>
          <cell r="H1538"/>
          <cell r="I1538"/>
          <cell r="T1538"/>
        </row>
        <row r="1539">
          <cell r="D1539"/>
          <cell r="E1539"/>
          <cell r="H1539"/>
          <cell r="I1539"/>
          <cell r="T1539"/>
        </row>
        <row r="1540">
          <cell r="D1540"/>
          <cell r="E1540"/>
          <cell r="H1540"/>
          <cell r="I1540"/>
          <cell r="T1540"/>
        </row>
        <row r="1541">
          <cell r="D1541"/>
          <cell r="E1541"/>
          <cell r="H1541"/>
          <cell r="I1541"/>
          <cell r="T1541"/>
        </row>
        <row r="1542">
          <cell r="D1542"/>
          <cell r="E1542"/>
          <cell r="H1542"/>
          <cell r="I1542"/>
          <cell r="T1542"/>
        </row>
        <row r="1543">
          <cell r="D1543"/>
          <cell r="E1543"/>
          <cell r="H1543"/>
          <cell r="I1543"/>
          <cell r="T1543"/>
        </row>
        <row r="1544">
          <cell r="D1544"/>
          <cell r="E1544"/>
          <cell r="H1544"/>
          <cell r="I1544"/>
          <cell r="T1544"/>
        </row>
        <row r="1545">
          <cell r="D1545"/>
          <cell r="E1545"/>
          <cell r="H1545"/>
          <cell r="I1545"/>
          <cell r="T1545"/>
        </row>
        <row r="1546">
          <cell r="D1546"/>
          <cell r="E1546"/>
          <cell r="H1546"/>
          <cell r="I1546"/>
          <cell r="T1546"/>
        </row>
        <row r="1547">
          <cell r="D1547"/>
          <cell r="E1547"/>
          <cell r="H1547"/>
          <cell r="I1547"/>
          <cell r="T1547"/>
        </row>
        <row r="1548">
          <cell r="D1548"/>
          <cell r="E1548"/>
          <cell r="H1548"/>
          <cell r="I1548"/>
          <cell r="T1548"/>
        </row>
        <row r="1549">
          <cell r="D1549"/>
          <cell r="E1549"/>
          <cell r="H1549"/>
          <cell r="I1549"/>
          <cell r="T1549"/>
        </row>
        <row r="1550">
          <cell r="D1550"/>
          <cell r="E1550"/>
          <cell r="H1550"/>
          <cell r="I1550"/>
          <cell r="T1550"/>
        </row>
        <row r="1551">
          <cell r="D1551"/>
          <cell r="E1551"/>
          <cell r="H1551"/>
          <cell r="I1551"/>
          <cell r="T1551"/>
        </row>
        <row r="1552">
          <cell r="D1552"/>
          <cell r="E1552"/>
          <cell r="H1552"/>
          <cell r="I1552"/>
          <cell r="T1552"/>
        </row>
        <row r="1553">
          <cell r="D1553"/>
          <cell r="E1553"/>
          <cell r="H1553"/>
          <cell r="I1553"/>
          <cell r="T1553"/>
        </row>
        <row r="1554">
          <cell r="D1554"/>
          <cell r="E1554"/>
          <cell r="H1554"/>
          <cell r="I1554"/>
          <cell r="T1554"/>
        </row>
        <row r="1555">
          <cell r="D1555"/>
          <cell r="E1555"/>
          <cell r="H1555"/>
          <cell r="I1555"/>
          <cell r="T1555"/>
        </row>
        <row r="1556">
          <cell r="D1556"/>
          <cell r="E1556"/>
          <cell r="H1556"/>
          <cell r="I1556"/>
          <cell r="T1556"/>
        </row>
        <row r="1557">
          <cell r="D1557"/>
          <cell r="E1557"/>
          <cell r="H1557"/>
          <cell r="I1557"/>
          <cell r="T1557"/>
        </row>
        <row r="1558">
          <cell r="D1558"/>
          <cell r="E1558"/>
          <cell r="H1558"/>
          <cell r="I1558"/>
          <cell r="T1558"/>
        </row>
        <row r="1559">
          <cell r="D1559"/>
          <cell r="E1559"/>
          <cell r="H1559"/>
          <cell r="I1559"/>
          <cell r="T1559"/>
        </row>
        <row r="1560">
          <cell r="D1560"/>
          <cell r="E1560"/>
          <cell r="H1560"/>
          <cell r="I1560"/>
          <cell r="T1560"/>
        </row>
        <row r="1561">
          <cell r="D1561"/>
          <cell r="E1561"/>
          <cell r="H1561"/>
          <cell r="I1561"/>
          <cell r="T1561"/>
        </row>
        <row r="1562">
          <cell r="D1562"/>
          <cell r="E1562"/>
          <cell r="H1562"/>
          <cell r="I1562"/>
          <cell r="T1562"/>
        </row>
        <row r="1563">
          <cell r="D1563"/>
          <cell r="E1563"/>
          <cell r="H1563"/>
          <cell r="I1563"/>
          <cell r="T1563"/>
        </row>
        <row r="1564">
          <cell r="D1564"/>
          <cell r="E1564"/>
          <cell r="H1564"/>
          <cell r="I1564"/>
          <cell r="T1564"/>
        </row>
        <row r="1565">
          <cell r="D1565"/>
          <cell r="E1565"/>
          <cell r="H1565"/>
          <cell r="I1565"/>
          <cell r="T1565"/>
        </row>
        <row r="1566">
          <cell r="D1566"/>
          <cell r="E1566"/>
          <cell r="H1566"/>
          <cell r="I1566"/>
          <cell r="T1566"/>
        </row>
        <row r="1567">
          <cell r="D1567"/>
          <cell r="E1567"/>
          <cell r="H1567"/>
          <cell r="I1567"/>
          <cell r="T1567"/>
        </row>
        <row r="1568">
          <cell r="D1568"/>
          <cell r="E1568"/>
          <cell r="H1568"/>
          <cell r="I1568"/>
          <cell r="T1568"/>
        </row>
        <row r="1569">
          <cell r="D1569"/>
          <cell r="E1569"/>
          <cell r="H1569"/>
          <cell r="I1569"/>
          <cell r="T1569"/>
        </row>
        <row r="1570">
          <cell r="D1570"/>
          <cell r="E1570"/>
          <cell r="H1570"/>
          <cell r="I1570"/>
          <cell r="T1570"/>
        </row>
        <row r="1571">
          <cell r="D1571"/>
          <cell r="E1571"/>
          <cell r="H1571"/>
          <cell r="I1571"/>
          <cell r="T1571"/>
        </row>
        <row r="1572">
          <cell r="D1572"/>
          <cell r="E1572"/>
          <cell r="H1572"/>
          <cell r="I1572"/>
          <cell r="T1572"/>
        </row>
        <row r="1573">
          <cell r="D1573"/>
          <cell r="E1573"/>
          <cell r="H1573"/>
          <cell r="I1573"/>
          <cell r="T1573"/>
        </row>
        <row r="1574">
          <cell r="D1574"/>
          <cell r="E1574"/>
          <cell r="H1574"/>
          <cell r="I1574"/>
          <cell r="T1574"/>
        </row>
        <row r="1575">
          <cell r="D1575"/>
          <cell r="E1575"/>
          <cell r="H1575"/>
          <cell r="I1575"/>
          <cell r="T1575"/>
        </row>
        <row r="1576">
          <cell r="D1576"/>
          <cell r="E1576"/>
          <cell r="H1576"/>
          <cell r="I1576"/>
          <cell r="T1576"/>
        </row>
        <row r="1577">
          <cell r="D1577"/>
          <cell r="E1577"/>
          <cell r="H1577"/>
          <cell r="I1577"/>
          <cell r="T1577"/>
        </row>
        <row r="1578">
          <cell r="D1578"/>
          <cell r="E1578"/>
          <cell r="H1578"/>
          <cell r="I1578"/>
          <cell r="T1578"/>
        </row>
        <row r="1579">
          <cell r="D1579"/>
          <cell r="E1579"/>
          <cell r="H1579"/>
          <cell r="I1579"/>
          <cell r="T1579"/>
        </row>
        <row r="1580">
          <cell r="D1580"/>
          <cell r="E1580"/>
          <cell r="H1580"/>
          <cell r="I1580"/>
          <cell r="T1580"/>
        </row>
        <row r="1581">
          <cell r="D1581"/>
          <cell r="E1581"/>
          <cell r="H1581"/>
          <cell r="I1581"/>
          <cell r="T1581"/>
        </row>
        <row r="1582">
          <cell r="D1582"/>
          <cell r="E1582"/>
          <cell r="H1582"/>
          <cell r="I1582"/>
          <cell r="T1582"/>
        </row>
        <row r="1583">
          <cell r="D1583"/>
          <cell r="E1583"/>
          <cell r="H1583"/>
          <cell r="I1583"/>
          <cell r="T1583"/>
        </row>
        <row r="1584">
          <cell r="D1584"/>
          <cell r="E1584"/>
          <cell r="H1584"/>
          <cell r="I1584"/>
          <cell r="T1584"/>
        </row>
        <row r="1585">
          <cell r="D1585"/>
          <cell r="E1585"/>
          <cell r="H1585"/>
          <cell r="I1585"/>
          <cell r="T1585"/>
        </row>
        <row r="1586">
          <cell r="D1586"/>
          <cell r="E1586"/>
          <cell r="H1586"/>
          <cell r="I1586"/>
          <cell r="T1586"/>
        </row>
        <row r="1587">
          <cell r="D1587"/>
          <cell r="E1587"/>
          <cell r="H1587"/>
          <cell r="I1587"/>
          <cell r="T1587"/>
        </row>
        <row r="1588">
          <cell r="D1588"/>
          <cell r="E1588"/>
          <cell r="H1588"/>
          <cell r="I1588"/>
          <cell r="T1588"/>
        </row>
        <row r="1589">
          <cell r="D1589"/>
          <cell r="E1589"/>
          <cell r="H1589"/>
          <cell r="I1589"/>
          <cell r="T1589"/>
        </row>
        <row r="1590">
          <cell r="D1590"/>
          <cell r="E1590"/>
          <cell r="H1590"/>
          <cell r="I1590"/>
          <cell r="T1590"/>
        </row>
        <row r="1591">
          <cell r="D1591"/>
          <cell r="E1591"/>
          <cell r="H1591"/>
          <cell r="I1591"/>
          <cell r="T1591"/>
        </row>
        <row r="1592">
          <cell r="D1592"/>
          <cell r="E1592"/>
          <cell r="H1592"/>
          <cell r="I1592"/>
          <cell r="T1592"/>
        </row>
        <row r="1593">
          <cell r="D1593"/>
          <cell r="E1593"/>
          <cell r="H1593"/>
          <cell r="I1593"/>
          <cell r="T1593"/>
        </row>
        <row r="1594">
          <cell r="D1594"/>
          <cell r="E1594"/>
          <cell r="H1594"/>
          <cell r="I1594"/>
          <cell r="T1594"/>
        </row>
        <row r="1595">
          <cell r="D1595"/>
          <cell r="E1595"/>
          <cell r="H1595"/>
          <cell r="I1595"/>
          <cell r="T1595"/>
        </row>
        <row r="1596">
          <cell r="D1596"/>
          <cell r="E1596"/>
          <cell r="H1596"/>
          <cell r="I1596"/>
          <cell r="T1596"/>
        </row>
        <row r="1597">
          <cell r="D1597"/>
          <cell r="E1597"/>
          <cell r="H1597"/>
          <cell r="I1597"/>
          <cell r="T1597"/>
        </row>
        <row r="1598">
          <cell r="D1598"/>
          <cell r="E1598"/>
          <cell r="H1598"/>
          <cell r="I1598"/>
          <cell r="T1598"/>
        </row>
        <row r="1599">
          <cell r="D1599"/>
          <cell r="E1599"/>
          <cell r="H1599"/>
          <cell r="I1599"/>
          <cell r="T1599"/>
        </row>
        <row r="1600">
          <cell r="D1600"/>
          <cell r="E1600"/>
          <cell r="H1600"/>
          <cell r="I1600"/>
          <cell r="T1600"/>
        </row>
        <row r="1601">
          <cell r="D1601"/>
          <cell r="E1601"/>
          <cell r="H1601"/>
          <cell r="I1601"/>
          <cell r="T1601"/>
        </row>
        <row r="1602">
          <cell r="D1602"/>
          <cell r="E1602"/>
          <cell r="H1602"/>
          <cell r="I1602"/>
          <cell r="T1602"/>
        </row>
        <row r="1603">
          <cell r="D1603"/>
          <cell r="E1603"/>
          <cell r="H1603"/>
          <cell r="I1603"/>
          <cell r="T1603"/>
        </row>
        <row r="1604">
          <cell r="D1604"/>
          <cell r="E1604"/>
          <cell r="H1604"/>
          <cell r="I1604"/>
          <cell r="T1604"/>
        </row>
        <row r="1605">
          <cell r="D1605"/>
          <cell r="E1605"/>
          <cell r="H1605"/>
          <cell r="I1605"/>
          <cell r="T1605"/>
        </row>
        <row r="1606">
          <cell r="D1606"/>
          <cell r="E1606"/>
          <cell r="H1606"/>
          <cell r="I1606"/>
          <cell r="T1606"/>
        </row>
        <row r="1607">
          <cell r="D1607"/>
          <cell r="E1607"/>
          <cell r="H1607"/>
          <cell r="I1607"/>
          <cell r="T1607"/>
        </row>
        <row r="1608">
          <cell r="D1608"/>
          <cell r="E1608"/>
          <cell r="H1608"/>
          <cell r="I1608"/>
          <cell r="T1608"/>
        </row>
        <row r="1609">
          <cell r="D1609"/>
          <cell r="E1609"/>
          <cell r="H1609"/>
          <cell r="I1609"/>
          <cell r="T1609"/>
        </row>
        <row r="1610">
          <cell r="D1610"/>
          <cell r="E1610"/>
          <cell r="H1610"/>
          <cell r="I1610"/>
          <cell r="T1610"/>
        </row>
        <row r="1611">
          <cell r="D1611"/>
          <cell r="E1611"/>
          <cell r="H1611"/>
          <cell r="I1611"/>
          <cell r="T1611"/>
        </row>
        <row r="1612">
          <cell r="D1612"/>
          <cell r="E1612"/>
          <cell r="H1612"/>
          <cell r="I1612"/>
          <cell r="T1612"/>
        </row>
        <row r="1613">
          <cell r="D1613"/>
          <cell r="E1613"/>
          <cell r="H1613"/>
          <cell r="I1613"/>
          <cell r="T1613"/>
        </row>
        <row r="1614">
          <cell r="D1614"/>
          <cell r="E1614"/>
          <cell r="H1614"/>
          <cell r="I1614"/>
          <cell r="T1614"/>
        </row>
        <row r="1615">
          <cell r="D1615"/>
          <cell r="E1615"/>
          <cell r="H1615"/>
          <cell r="I1615"/>
          <cell r="T1615"/>
        </row>
        <row r="1616">
          <cell r="D1616"/>
          <cell r="E1616"/>
          <cell r="H1616"/>
          <cell r="I1616"/>
          <cell r="T1616"/>
        </row>
        <row r="1617">
          <cell r="D1617"/>
          <cell r="E1617"/>
          <cell r="H1617"/>
          <cell r="I1617"/>
          <cell r="T1617"/>
        </row>
        <row r="1618">
          <cell r="D1618"/>
          <cell r="E1618"/>
          <cell r="H1618"/>
          <cell r="I1618"/>
          <cell r="T1618"/>
        </row>
        <row r="1619">
          <cell r="D1619"/>
          <cell r="E1619"/>
          <cell r="H1619"/>
          <cell r="I1619"/>
          <cell r="T1619"/>
        </row>
        <row r="1620">
          <cell r="D1620"/>
          <cell r="E1620"/>
          <cell r="H1620"/>
          <cell r="I1620"/>
          <cell r="T1620"/>
        </row>
        <row r="1621">
          <cell r="D1621"/>
          <cell r="E1621"/>
          <cell r="H1621"/>
          <cell r="I1621"/>
          <cell r="T1621"/>
        </row>
        <row r="1622">
          <cell r="D1622"/>
          <cell r="E1622"/>
          <cell r="H1622"/>
          <cell r="I1622"/>
          <cell r="T1622"/>
        </row>
        <row r="1623">
          <cell r="D1623"/>
          <cell r="E1623"/>
          <cell r="H1623"/>
          <cell r="I1623"/>
          <cell r="T1623"/>
        </row>
        <row r="1624">
          <cell r="D1624"/>
          <cell r="E1624"/>
          <cell r="H1624"/>
          <cell r="I1624"/>
          <cell r="T1624"/>
        </row>
        <row r="1625">
          <cell r="D1625"/>
          <cell r="E1625"/>
          <cell r="H1625"/>
          <cell r="I1625"/>
          <cell r="T1625"/>
        </row>
        <row r="1626">
          <cell r="D1626"/>
          <cell r="E1626"/>
          <cell r="H1626"/>
          <cell r="I1626"/>
          <cell r="T1626"/>
        </row>
        <row r="1627">
          <cell r="D1627"/>
          <cell r="E1627"/>
          <cell r="H1627"/>
          <cell r="I1627"/>
          <cell r="T1627"/>
        </row>
        <row r="1628">
          <cell r="D1628"/>
          <cell r="E1628"/>
          <cell r="H1628"/>
          <cell r="I1628"/>
          <cell r="T1628"/>
        </row>
        <row r="1629">
          <cell r="D1629"/>
          <cell r="E1629"/>
          <cell r="H1629"/>
          <cell r="I1629"/>
          <cell r="T1629"/>
        </row>
        <row r="1630">
          <cell r="D1630"/>
          <cell r="E1630"/>
          <cell r="H1630"/>
          <cell r="I1630"/>
          <cell r="T1630"/>
        </row>
        <row r="1631">
          <cell r="D1631"/>
          <cell r="E1631"/>
          <cell r="H1631"/>
          <cell r="I1631"/>
          <cell r="T1631"/>
        </row>
        <row r="1632">
          <cell r="D1632"/>
          <cell r="E1632"/>
          <cell r="H1632"/>
          <cell r="I1632"/>
          <cell r="T1632"/>
        </row>
        <row r="1633">
          <cell r="D1633"/>
          <cell r="E1633"/>
          <cell r="H1633"/>
          <cell r="I1633"/>
          <cell r="T1633"/>
        </row>
        <row r="1634">
          <cell r="D1634"/>
          <cell r="E1634"/>
          <cell r="H1634"/>
          <cell r="I1634"/>
          <cell r="T1634"/>
        </row>
        <row r="1635">
          <cell r="D1635"/>
          <cell r="E1635"/>
          <cell r="H1635"/>
          <cell r="I1635"/>
          <cell r="T1635"/>
        </row>
        <row r="1636">
          <cell r="D1636"/>
          <cell r="E1636"/>
          <cell r="H1636"/>
          <cell r="I1636"/>
          <cell r="T1636"/>
        </row>
        <row r="1637">
          <cell r="D1637"/>
          <cell r="E1637"/>
          <cell r="H1637"/>
          <cell r="I1637"/>
          <cell r="T1637"/>
        </row>
        <row r="1638">
          <cell r="D1638"/>
          <cell r="E1638"/>
          <cell r="H1638"/>
          <cell r="I1638"/>
          <cell r="T1638"/>
        </row>
        <row r="1639">
          <cell r="D1639"/>
          <cell r="E1639"/>
          <cell r="H1639"/>
          <cell r="I1639"/>
          <cell r="T1639"/>
        </row>
        <row r="1640">
          <cell r="D1640"/>
          <cell r="E1640"/>
          <cell r="H1640"/>
          <cell r="I1640"/>
          <cell r="T1640"/>
        </row>
        <row r="1641">
          <cell r="D1641"/>
          <cell r="E1641"/>
          <cell r="H1641"/>
          <cell r="I1641"/>
          <cell r="T1641"/>
        </row>
        <row r="1642">
          <cell r="D1642"/>
          <cell r="E1642"/>
          <cell r="H1642"/>
          <cell r="I1642"/>
          <cell r="T1642"/>
        </row>
        <row r="1643">
          <cell r="D1643"/>
          <cell r="E1643"/>
          <cell r="H1643"/>
          <cell r="I1643"/>
          <cell r="T1643"/>
        </row>
        <row r="1644">
          <cell r="D1644"/>
          <cell r="E1644"/>
          <cell r="H1644"/>
          <cell r="I1644"/>
          <cell r="T1644"/>
        </row>
        <row r="1645">
          <cell r="D1645"/>
          <cell r="E1645"/>
          <cell r="H1645"/>
          <cell r="I1645"/>
          <cell r="T1645"/>
        </row>
        <row r="1646">
          <cell r="D1646"/>
          <cell r="E1646"/>
          <cell r="H1646"/>
          <cell r="I1646"/>
          <cell r="T1646"/>
        </row>
        <row r="1647">
          <cell r="D1647"/>
          <cell r="E1647"/>
          <cell r="H1647"/>
          <cell r="I1647"/>
          <cell r="T1647"/>
        </row>
        <row r="1648">
          <cell r="D1648"/>
          <cell r="E1648"/>
          <cell r="H1648"/>
          <cell r="I1648"/>
          <cell r="T1648"/>
        </row>
        <row r="1649">
          <cell r="D1649"/>
          <cell r="E1649"/>
          <cell r="H1649"/>
          <cell r="I1649"/>
          <cell r="T1649"/>
        </row>
        <row r="1650">
          <cell r="D1650"/>
          <cell r="E1650"/>
          <cell r="H1650"/>
          <cell r="I1650"/>
          <cell r="T1650"/>
        </row>
        <row r="1651">
          <cell r="D1651"/>
          <cell r="E1651"/>
          <cell r="H1651"/>
          <cell r="I1651"/>
          <cell r="T1651"/>
        </row>
        <row r="1652">
          <cell r="D1652"/>
          <cell r="E1652"/>
          <cell r="H1652"/>
          <cell r="I1652"/>
          <cell r="T1652"/>
        </row>
        <row r="1653">
          <cell r="D1653"/>
          <cell r="E1653"/>
          <cell r="H1653"/>
          <cell r="I1653"/>
          <cell r="T1653"/>
        </row>
        <row r="1654">
          <cell r="D1654"/>
          <cell r="E1654"/>
          <cell r="H1654"/>
          <cell r="I1654"/>
          <cell r="T1654"/>
        </row>
        <row r="1655">
          <cell r="D1655"/>
          <cell r="E1655"/>
          <cell r="H1655"/>
          <cell r="I1655"/>
          <cell r="T1655"/>
        </row>
        <row r="1656">
          <cell r="D1656"/>
          <cell r="E1656"/>
          <cell r="H1656"/>
          <cell r="I1656"/>
          <cell r="T1656"/>
        </row>
        <row r="1657">
          <cell r="D1657"/>
          <cell r="E1657"/>
          <cell r="H1657"/>
          <cell r="I1657"/>
          <cell r="T1657"/>
        </row>
        <row r="1658">
          <cell r="D1658"/>
          <cell r="E1658"/>
          <cell r="H1658"/>
          <cell r="I1658"/>
          <cell r="T1658"/>
        </row>
        <row r="1659">
          <cell r="D1659"/>
          <cell r="E1659"/>
          <cell r="H1659"/>
          <cell r="I1659"/>
          <cell r="T1659"/>
        </row>
        <row r="1660">
          <cell r="D1660"/>
          <cell r="E1660"/>
          <cell r="H1660"/>
          <cell r="I1660"/>
          <cell r="T1660"/>
        </row>
        <row r="1661">
          <cell r="D1661"/>
          <cell r="E1661"/>
          <cell r="H1661"/>
          <cell r="I1661"/>
          <cell r="T1661"/>
        </row>
        <row r="1662">
          <cell r="D1662"/>
          <cell r="E1662"/>
          <cell r="H1662"/>
          <cell r="I1662"/>
          <cell r="T1662"/>
        </row>
        <row r="1663">
          <cell r="D1663"/>
          <cell r="E1663"/>
          <cell r="H1663"/>
          <cell r="I1663"/>
          <cell r="T1663"/>
        </row>
        <row r="1664">
          <cell r="D1664"/>
          <cell r="E1664"/>
          <cell r="H1664"/>
          <cell r="I1664"/>
          <cell r="T1664"/>
        </row>
        <row r="1665">
          <cell r="D1665"/>
          <cell r="E1665"/>
          <cell r="H1665"/>
          <cell r="I1665"/>
          <cell r="T1665"/>
        </row>
        <row r="1666">
          <cell r="D1666"/>
          <cell r="E1666"/>
          <cell r="H1666"/>
          <cell r="I1666"/>
          <cell r="T1666"/>
        </row>
        <row r="1667">
          <cell r="D1667"/>
          <cell r="E1667"/>
          <cell r="H1667"/>
          <cell r="I1667"/>
          <cell r="T1667"/>
        </row>
        <row r="1668">
          <cell r="D1668"/>
          <cell r="E1668"/>
          <cell r="H1668"/>
          <cell r="I1668"/>
          <cell r="T1668"/>
        </row>
        <row r="1669">
          <cell r="D1669"/>
          <cell r="E1669"/>
          <cell r="H1669"/>
          <cell r="I1669"/>
          <cell r="T1669"/>
        </row>
        <row r="1670">
          <cell r="D1670"/>
          <cell r="E1670"/>
          <cell r="H1670"/>
          <cell r="I1670"/>
          <cell r="T1670"/>
        </row>
        <row r="1671">
          <cell r="D1671"/>
          <cell r="E1671"/>
          <cell r="H1671"/>
          <cell r="I1671"/>
          <cell r="T1671"/>
        </row>
        <row r="1672">
          <cell r="D1672"/>
          <cell r="E1672"/>
          <cell r="H1672"/>
          <cell r="I1672"/>
          <cell r="T1672"/>
        </row>
        <row r="1673">
          <cell r="D1673"/>
          <cell r="E1673"/>
          <cell r="H1673"/>
          <cell r="I1673"/>
          <cell r="T1673"/>
        </row>
        <row r="1674">
          <cell r="D1674"/>
          <cell r="E1674"/>
          <cell r="H1674"/>
          <cell r="I1674"/>
          <cell r="T1674"/>
        </row>
        <row r="1675">
          <cell r="D1675"/>
          <cell r="E1675"/>
          <cell r="H1675"/>
          <cell r="I1675"/>
          <cell r="T1675"/>
        </row>
        <row r="1676">
          <cell r="D1676"/>
          <cell r="E1676"/>
          <cell r="H1676"/>
          <cell r="I1676"/>
          <cell r="T1676"/>
        </row>
        <row r="1677">
          <cell r="D1677"/>
          <cell r="E1677"/>
          <cell r="H1677"/>
          <cell r="I1677"/>
          <cell r="T1677"/>
        </row>
        <row r="1678">
          <cell r="D1678"/>
          <cell r="E1678"/>
          <cell r="H1678"/>
          <cell r="I1678"/>
          <cell r="T1678"/>
        </row>
        <row r="1679">
          <cell r="D1679"/>
          <cell r="E1679"/>
          <cell r="H1679"/>
          <cell r="I1679"/>
          <cell r="T1679"/>
        </row>
        <row r="1680">
          <cell r="D1680"/>
          <cell r="E1680"/>
          <cell r="H1680"/>
          <cell r="I1680"/>
          <cell r="T1680"/>
        </row>
        <row r="1681">
          <cell r="D1681"/>
          <cell r="E1681"/>
          <cell r="H1681"/>
          <cell r="I1681"/>
          <cell r="T1681"/>
        </row>
        <row r="1682">
          <cell r="D1682"/>
          <cell r="E1682"/>
          <cell r="H1682"/>
          <cell r="I1682"/>
          <cell r="T1682"/>
        </row>
        <row r="1683">
          <cell r="D1683"/>
          <cell r="E1683"/>
          <cell r="H1683"/>
          <cell r="I1683"/>
          <cell r="T1683"/>
        </row>
        <row r="1684">
          <cell r="D1684"/>
          <cell r="E1684"/>
          <cell r="H1684"/>
          <cell r="I1684"/>
          <cell r="T1684"/>
        </row>
        <row r="1685">
          <cell r="D1685"/>
          <cell r="E1685"/>
          <cell r="H1685"/>
          <cell r="I1685"/>
          <cell r="T1685"/>
        </row>
        <row r="1686">
          <cell r="D1686"/>
          <cell r="E1686"/>
          <cell r="H1686"/>
          <cell r="I1686"/>
          <cell r="T1686"/>
        </row>
        <row r="1687">
          <cell r="D1687"/>
          <cell r="E1687"/>
          <cell r="H1687"/>
          <cell r="I1687"/>
          <cell r="T1687"/>
        </row>
        <row r="1688">
          <cell r="D1688"/>
          <cell r="E1688"/>
          <cell r="H1688"/>
          <cell r="I1688"/>
          <cell r="T1688"/>
        </row>
        <row r="1689">
          <cell r="D1689"/>
          <cell r="E1689"/>
          <cell r="H1689"/>
          <cell r="I1689"/>
          <cell r="T1689"/>
        </row>
        <row r="1690">
          <cell r="D1690"/>
          <cell r="E1690"/>
          <cell r="H1690"/>
          <cell r="I1690"/>
          <cell r="T1690"/>
        </row>
        <row r="1691">
          <cell r="D1691"/>
          <cell r="E1691"/>
          <cell r="H1691"/>
          <cell r="I1691"/>
          <cell r="T1691"/>
        </row>
        <row r="1692">
          <cell r="D1692"/>
          <cell r="E1692"/>
          <cell r="H1692"/>
          <cell r="I1692"/>
          <cell r="T1692"/>
        </row>
        <row r="1693">
          <cell r="D1693"/>
          <cell r="E1693"/>
          <cell r="H1693"/>
          <cell r="I1693"/>
          <cell r="T1693"/>
        </row>
        <row r="1694">
          <cell r="D1694"/>
          <cell r="E1694"/>
          <cell r="H1694"/>
          <cell r="I1694"/>
          <cell r="T1694"/>
        </row>
        <row r="1695">
          <cell r="D1695"/>
          <cell r="E1695"/>
          <cell r="H1695"/>
          <cell r="I1695"/>
          <cell r="T1695"/>
        </row>
        <row r="1696">
          <cell r="D1696"/>
          <cell r="E1696"/>
          <cell r="H1696"/>
          <cell r="I1696"/>
          <cell r="T1696"/>
        </row>
        <row r="1697">
          <cell r="D1697"/>
          <cell r="E1697"/>
          <cell r="H1697"/>
          <cell r="I1697"/>
          <cell r="T1697"/>
        </row>
        <row r="1698">
          <cell r="D1698"/>
          <cell r="E1698"/>
          <cell r="H1698"/>
          <cell r="I1698"/>
          <cell r="T1698"/>
        </row>
        <row r="1699">
          <cell r="D1699"/>
          <cell r="E1699"/>
          <cell r="H1699"/>
          <cell r="I1699"/>
          <cell r="T1699"/>
        </row>
        <row r="1700">
          <cell r="D1700"/>
          <cell r="E1700"/>
          <cell r="H1700"/>
          <cell r="I1700"/>
          <cell r="T1700"/>
        </row>
        <row r="1701">
          <cell r="D1701"/>
          <cell r="E1701"/>
          <cell r="H1701"/>
          <cell r="I1701"/>
          <cell r="T1701"/>
        </row>
        <row r="1702">
          <cell r="D1702"/>
          <cell r="E1702"/>
          <cell r="H1702"/>
          <cell r="I1702"/>
          <cell r="T1702"/>
        </row>
        <row r="1703">
          <cell r="D1703"/>
          <cell r="E1703"/>
          <cell r="H1703"/>
          <cell r="I1703"/>
          <cell r="T1703"/>
        </row>
        <row r="1704">
          <cell r="D1704"/>
          <cell r="E1704"/>
          <cell r="H1704"/>
          <cell r="I1704"/>
          <cell r="T1704"/>
        </row>
        <row r="1705">
          <cell r="D1705"/>
          <cell r="E1705"/>
          <cell r="H1705"/>
          <cell r="I1705"/>
          <cell r="T1705"/>
        </row>
        <row r="1706">
          <cell r="D1706"/>
          <cell r="E1706"/>
          <cell r="H1706"/>
          <cell r="I1706"/>
          <cell r="T1706"/>
        </row>
        <row r="1707">
          <cell r="D1707"/>
          <cell r="E1707"/>
          <cell r="H1707"/>
          <cell r="I1707"/>
          <cell r="T1707"/>
        </row>
        <row r="1708">
          <cell r="D1708"/>
          <cell r="E1708"/>
          <cell r="H1708"/>
          <cell r="I1708"/>
          <cell r="T1708"/>
        </row>
        <row r="1709">
          <cell r="D1709"/>
          <cell r="E1709"/>
          <cell r="H1709"/>
          <cell r="I1709"/>
          <cell r="T1709"/>
        </row>
        <row r="1710">
          <cell r="D1710"/>
          <cell r="E1710"/>
          <cell r="H1710"/>
          <cell r="I1710"/>
          <cell r="T1710"/>
        </row>
        <row r="1711">
          <cell r="D1711"/>
          <cell r="E1711"/>
          <cell r="H1711"/>
          <cell r="I1711"/>
          <cell r="T1711"/>
        </row>
        <row r="1712">
          <cell r="D1712"/>
          <cell r="E1712"/>
          <cell r="H1712"/>
          <cell r="I1712"/>
          <cell r="T1712"/>
        </row>
        <row r="1713">
          <cell r="D1713"/>
          <cell r="E1713"/>
          <cell r="H1713"/>
          <cell r="I1713"/>
          <cell r="T1713"/>
        </row>
        <row r="1714">
          <cell r="D1714"/>
          <cell r="E1714"/>
          <cell r="H1714"/>
          <cell r="I1714"/>
          <cell r="T1714"/>
        </row>
        <row r="1715">
          <cell r="D1715"/>
          <cell r="E1715"/>
          <cell r="H1715"/>
          <cell r="I1715"/>
          <cell r="T1715"/>
        </row>
        <row r="1716">
          <cell r="D1716"/>
          <cell r="E1716"/>
          <cell r="H1716"/>
          <cell r="I1716"/>
          <cell r="T1716"/>
        </row>
        <row r="1717">
          <cell r="D1717"/>
          <cell r="E1717"/>
          <cell r="H1717"/>
          <cell r="I1717"/>
          <cell r="T1717"/>
        </row>
        <row r="1718">
          <cell r="D1718"/>
          <cell r="E1718"/>
          <cell r="H1718"/>
          <cell r="I1718"/>
          <cell r="T1718"/>
        </row>
        <row r="1719">
          <cell r="D1719"/>
          <cell r="E1719"/>
          <cell r="H1719"/>
          <cell r="I1719"/>
          <cell r="T1719"/>
        </row>
        <row r="1720">
          <cell r="D1720"/>
          <cell r="E1720"/>
          <cell r="H1720"/>
          <cell r="I1720"/>
          <cell r="T1720"/>
        </row>
        <row r="1721">
          <cell r="D1721"/>
          <cell r="E1721"/>
          <cell r="H1721"/>
          <cell r="I1721"/>
          <cell r="T1721"/>
        </row>
        <row r="1722">
          <cell r="D1722"/>
          <cell r="E1722"/>
          <cell r="H1722"/>
          <cell r="I1722"/>
          <cell r="T1722"/>
        </row>
        <row r="1723">
          <cell r="D1723"/>
          <cell r="E1723"/>
          <cell r="H1723"/>
          <cell r="I1723"/>
          <cell r="T1723"/>
        </row>
        <row r="1724">
          <cell r="D1724"/>
          <cell r="E1724"/>
          <cell r="H1724"/>
          <cell r="I1724"/>
          <cell r="T1724"/>
        </row>
        <row r="1725">
          <cell r="D1725"/>
          <cell r="E1725"/>
          <cell r="H1725"/>
          <cell r="I1725"/>
          <cell r="T1725"/>
        </row>
        <row r="1726">
          <cell r="D1726"/>
          <cell r="E1726"/>
          <cell r="H1726"/>
          <cell r="I1726"/>
          <cell r="T1726"/>
        </row>
        <row r="1727">
          <cell r="D1727"/>
          <cell r="E1727"/>
          <cell r="H1727"/>
          <cell r="I1727"/>
          <cell r="T1727"/>
        </row>
        <row r="1728">
          <cell r="D1728"/>
          <cell r="E1728"/>
          <cell r="H1728"/>
          <cell r="I1728"/>
          <cell r="T1728"/>
        </row>
        <row r="1729">
          <cell r="D1729"/>
          <cell r="E1729"/>
          <cell r="H1729"/>
          <cell r="I1729"/>
          <cell r="T1729"/>
        </row>
        <row r="1730">
          <cell r="D1730"/>
          <cell r="E1730"/>
          <cell r="H1730"/>
          <cell r="I1730"/>
          <cell r="T1730"/>
        </row>
        <row r="1731">
          <cell r="D1731"/>
          <cell r="E1731"/>
          <cell r="H1731"/>
          <cell r="I1731"/>
          <cell r="T1731"/>
        </row>
        <row r="1732">
          <cell r="D1732"/>
          <cell r="E1732"/>
          <cell r="H1732"/>
          <cell r="I1732"/>
          <cell r="T1732"/>
        </row>
        <row r="1733">
          <cell r="D1733"/>
          <cell r="E1733"/>
          <cell r="H1733"/>
          <cell r="I1733"/>
          <cell r="T1733"/>
        </row>
        <row r="1734">
          <cell r="D1734"/>
          <cell r="E1734"/>
          <cell r="H1734"/>
          <cell r="I1734"/>
          <cell r="T1734"/>
        </row>
        <row r="1735">
          <cell r="D1735"/>
          <cell r="E1735"/>
          <cell r="H1735"/>
          <cell r="I1735"/>
          <cell r="T1735"/>
        </row>
        <row r="1736">
          <cell r="D1736"/>
          <cell r="E1736"/>
          <cell r="H1736"/>
          <cell r="I1736"/>
          <cell r="T1736"/>
        </row>
        <row r="1737">
          <cell r="D1737"/>
          <cell r="E1737"/>
          <cell r="H1737"/>
          <cell r="I1737"/>
          <cell r="T1737"/>
        </row>
        <row r="1738">
          <cell r="D1738"/>
          <cell r="E1738"/>
          <cell r="H1738"/>
          <cell r="I1738"/>
          <cell r="T1738"/>
        </row>
        <row r="1739">
          <cell r="D1739"/>
          <cell r="E1739"/>
          <cell r="H1739"/>
          <cell r="I1739"/>
          <cell r="T1739"/>
        </row>
        <row r="1740">
          <cell r="D1740"/>
          <cell r="E1740"/>
          <cell r="H1740"/>
          <cell r="I1740"/>
          <cell r="T1740"/>
        </row>
        <row r="1741">
          <cell r="D1741"/>
          <cell r="E1741"/>
          <cell r="H1741"/>
          <cell r="I1741"/>
          <cell r="T1741"/>
        </row>
        <row r="1742">
          <cell r="D1742"/>
          <cell r="E1742"/>
          <cell r="H1742"/>
          <cell r="I1742"/>
          <cell r="T1742"/>
        </row>
        <row r="1743">
          <cell r="D1743"/>
          <cell r="E1743"/>
          <cell r="H1743"/>
          <cell r="I1743"/>
          <cell r="T1743"/>
        </row>
        <row r="1744">
          <cell r="D1744"/>
          <cell r="E1744"/>
          <cell r="H1744"/>
          <cell r="I1744"/>
          <cell r="T1744"/>
        </row>
        <row r="1745">
          <cell r="D1745"/>
          <cell r="E1745"/>
          <cell r="H1745"/>
          <cell r="I1745"/>
          <cell r="T1745"/>
        </row>
        <row r="1746">
          <cell r="D1746"/>
          <cell r="E1746"/>
          <cell r="H1746"/>
          <cell r="I1746"/>
          <cell r="T1746"/>
        </row>
        <row r="1747">
          <cell r="D1747"/>
          <cell r="E1747"/>
          <cell r="H1747"/>
          <cell r="I1747"/>
          <cell r="T1747"/>
        </row>
        <row r="1748">
          <cell r="D1748"/>
          <cell r="E1748"/>
          <cell r="H1748"/>
          <cell r="I1748"/>
          <cell r="T1748"/>
        </row>
        <row r="1749">
          <cell r="D1749"/>
          <cell r="E1749"/>
          <cell r="H1749"/>
          <cell r="I1749"/>
          <cell r="T1749"/>
        </row>
        <row r="1750">
          <cell r="D1750"/>
          <cell r="E1750"/>
          <cell r="H1750"/>
          <cell r="I1750"/>
          <cell r="T1750"/>
        </row>
        <row r="1751">
          <cell r="D1751"/>
          <cell r="E1751"/>
          <cell r="H1751"/>
          <cell r="I1751"/>
          <cell r="T1751"/>
        </row>
        <row r="1752">
          <cell r="D1752"/>
          <cell r="E1752"/>
          <cell r="H1752"/>
          <cell r="I1752"/>
          <cell r="T1752"/>
        </row>
        <row r="1753">
          <cell r="D1753"/>
          <cell r="E1753"/>
          <cell r="H1753"/>
          <cell r="I1753"/>
          <cell r="T1753"/>
        </row>
        <row r="1754">
          <cell r="D1754"/>
          <cell r="E1754"/>
          <cell r="H1754"/>
          <cell r="I1754"/>
          <cell r="T1754"/>
        </row>
        <row r="1755">
          <cell r="D1755"/>
          <cell r="E1755"/>
          <cell r="H1755"/>
          <cell r="I1755"/>
          <cell r="T1755"/>
        </row>
        <row r="1756">
          <cell r="D1756"/>
          <cell r="E1756"/>
          <cell r="H1756"/>
          <cell r="I1756"/>
          <cell r="T1756"/>
        </row>
        <row r="1757">
          <cell r="D1757"/>
          <cell r="E1757"/>
          <cell r="H1757"/>
          <cell r="I1757"/>
          <cell r="T1757"/>
        </row>
        <row r="1758">
          <cell r="D1758"/>
          <cell r="E1758"/>
          <cell r="H1758"/>
          <cell r="I1758"/>
          <cell r="T1758"/>
        </row>
        <row r="1759">
          <cell r="D1759"/>
          <cell r="E1759"/>
          <cell r="H1759"/>
          <cell r="I1759"/>
          <cell r="T1759"/>
        </row>
        <row r="1760">
          <cell r="D1760"/>
          <cell r="E1760"/>
          <cell r="H1760"/>
          <cell r="I1760"/>
          <cell r="T1760"/>
        </row>
        <row r="1761">
          <cell r="D1761"/>
          <cell r="E1761"/>
          <cell r="H1761"/>
          <cell r="I1761"/>
          <cell r="T1761"/>
        </row>
        <row r="1762">
          <cell r="D1762"/>
          <cell r="E1762"/>
          <cell r="H1762"/>
          <cell r="I1762"/>
          <cell r="T1762"/>
        </row>
        <row r="1763">
          <cell r="D1763"/>
          <cell r="E1763"/>
          <cell r="H1763"/>
          <cell r="I1763"/>
          <cell r="T1763"/>
        </row>
        <row r="1764">
          <cell r="D1764"/>
          <cell r="E1764"/>
          <cell r="H1764"/>
          <cell r="I1764"/>
          <cell r="T1764"/>
        </row>
        <row r="1765">
          <cell r="D1765"/>
          <cell r="E1765"/>
          <cell r="H1765"/>
          <cell r="I1765"/>
          <cell r="T1765"/>
        </row>
        <row r="1766">
          <cell r="D1766"/>
          <cell r="E1766"/>
          <cell r="H1766"/>
          <cell r="I1766"/>
          <cell r="T1766"/>
        </row>
        <row r="1767">
          <cell r="D1767"/>
          <cell r="E1767"/>
          <cell r="H1767"/>
          <cell r="I1767"/>
          <cell r="T1767"/>
        </row>
        <row r="1768">
          <cell r="D1768"/>
          <cell r="E1768"/>
          <cell r="H1768"/>
          <cell r="I1768"/>
          <cell r="T1768"/>
        </row>
        <row r="1769">
          <cell r="D1769"/>
          <cell r="E1769"/>
          <cell r="H1769"/>
          <cell r="I1769"/>
          <cell r="T1769"/>
        </row>
        <row r="1770">
          <cell r="D1770"/>
          <cell r="E1770"/>
          <cell r="H1770"/>
          <cell r="I1770"/>
          <cell r="T1770"/>
        </row>
        <row r="1771">
          <cell r="D1771"/>
          <cell r="E1771"/>
          <cell r="H1771"/>
          <cell r="I1771"/>
          <cell r="T1771"/>
        </row>
        <row r="1772">
          <cell r="D1772"/>
          <cell r="E1772"/>
          <cell r="H1772"/>
          <cell r="I1772"/>
          <cell r="T1772"/>
        </row>
        <row r="1773">
          <cell r="D1773"/>
          <cell r="E1773"/>
          <cell r="H1773"/>
          <cell r="I1773"/>
          <cell r="T1773"/>
        </row>
        <row r="1774">
          <cell r="D1774"/>
          <cell r="E1774"/>
          <cell r="H1774"/>
          <cell r="I1774"/>
          <cell r="T1774"/>
        </row>
        <row r="1775">
          <cell r="D1775"/>
          <cell r="E1775"/>
          <cell r="H1775"/>
          <cell r="I1775"/>
          <cell r="T1775"/>
        </row>
        <row r="1776">
          <cell r="D1776"/>
          <cell r="E1776"/>
          <cell r="H1776"/>
          <cell r="I1776"/>
          <cell r="T1776"/>
        </row>
        <row r="1777">
          <cell r="D1777"/>
          <cell r="E1777"/>
          <cell r="H1777"/>
          <cell r="I1777"/>
          <cell r="T1777"/>
        </row>
        <row r="1778">
          <cell r="D1778"/>
          <cell r="E1778"/>
          <cell r="H1778"/>
          <cell r="I1778"/>
          <cell r="T1778"/>
        </row>
        <row r="1779">
          <cell r="D1779"/>
          <cell r="E1779"/>
          <cell r="H1779"/>
          <cell r="I1779"/>
          <cell r="T1779"/>
        </row>
        <row r="1780">
          <cell r="D1780"/>
          <cell r="E1780"/>
          <cell r="H1780"/>
          <cell r="I1780"/>
          <cell r="T1780"/>
        </row>
        <row r="1781">
          <cell r="D1781"/>
          <cell r="E1781"/>
          <cell r="H1781"/>
          <cell r="I1781"/>
          <cell r="T1781"/>
        </row>
        <row r="1782">
          <cell r="D1782"/>
          <cell r="E1782"/>
          <cell r="H1782"/>
          <cell r="I1782"/>
          <cell r="T1782"/>
        </row>
        <row r="1783">
          <cell r="D1783"/>
          <cell r="E1783"/>
          <cell r="H1783"/>
          <cell r="I1783"/>
          <cell r="T1783"/>
        </row>
        <row r="1784">
          <cell r="D1784"/>
          <cell r="E1784"/>
          <cell r="H1784"/>
          <cell r="I1784"/>
          <cell r="T1784"/>
        </row>
        <row r="1785">
          <cell r="D1785"/>
          <cell r="E1785"/>
          <cell r="H1785"/>
          <cell r="I1785"/>
          <cell r="T1785"/>
        </row>
        <row r="1786">
          <cell r="D1786"/>
          <cell r="E1786"/>
          <cell r="H1786"/>
          <cell r="I1786"/>
          <cell r="T1786"/>
        </row>
        <row r="1787">
          <cell r="D1787"/>
          <cell r="E1787"/>
          <cell r="H1787"/>
          <cell r="I1787"/>
          <cell r="T1787"/>
        </row>
        <row r="1788">
          <cell r="D1788"/>
          <cell r="E1788"/>
          <cell r="H1788"/>
          <cell r="I1788"/>
          <cell r="T1788"/>
        </row>
        <row r="1789">
          <cell r="D1789"/>
          <cell r="E1789"/>
          <cell r="H1789"/>
          <cell r="I1789"/>
          <cell r="T1789"/>
        </row>
        <row r="1790">
          <cell r="D1790"/>
          <cell r="E1790"/>
          <cell r="H1790"/>
          <cell r="I1790"/>
          <cell r="T1790"/>
        </row>
        <row r="1791">
          <cell r="D1791"/>
          <cell r="E1791"/>
          <cell r="H1791"/>
          <cell r="I1791"/>
          <cell r="T1791"/>
        </row>
        <row r="1792">
          <cell r="D1792"/>
          <cell r="E1792"/>
          <cell r="H1792"/>
          <cell r="I1792"/>
          <cell r="T1792"/>
        </row>
        <row r="1793">
          <cell r="D1793"/>
          <cell r="E1793"/>
          <cell r="H1793"/>
          <cell r="I1793"/>
          <cell r="T1793"/>
        </row>
        <row r="1794">
          <cell r="D1794"/>
          <cell r="E1794"/>
          <cell r="H1794"/>
          <cell r="I1794"/>
          <cell r="T1794"/>
        </row>
        <row r="1795">
          <cell r="D1795"/>
          <cell r="E1795"/>
          <cell r="H1795"/>
          <cell r="I1795"/>
          <cell r="T1795"/>
        </row>
        <row r="1796">
          <cell r="D1796"/>
          <cell r="E1796"/>
          <cell r="H1796"/>
          <cell r="I1796"/>
          <cell r="T1796"/>
        </row>
        <row r="1797">
          <cell r="D1797"/>
          <cell r="E1797"/>
          <cell r="H1797"/>
          <cell r="I1797"/>
          <cell r="T1797"/>
        </row>
        <row r="1798">
          <cell r="D1798"/>
          <cell r="E1798"/>
          <cell r="H1798"/>
          <cell r="I1798"/>
          <cell r="T1798"/>
        </row>
        <row r="1799">
          <cell r="D1799"/>
          <cell r="E1799"/>
          <cell r="H1799"/>
          <cell r="I1799"/>
          <cell r="T1799"/>
        </row>
        <row r="1800">
          <cell r="D1800"/>
          <cell r="E1800"/>
          <cell r="H1800"/>
          <cell r="I1800"/>
          <cell r="T1800"/>
        </row>
        <row r="1801">
          <cell r="D1801"/>
          <cell r="E1801"/>
          <cell r="H1801"/>
          <cell r="I1801"/>
          <cell r="T1801"/>
        </row>
        <row r="1802">
          <cell r="D1802"/>
          <cell r="E1802"/>
          <cell r="H1802"/>
          <cell r="I1802"/>
          <cell r="T1802"/>
        </row>
        <row r="1803">
          <cell r="D1803"/>
          <cell r="E1803"/>
          <cell r="H1803"/>
          <cell r="I1803"/>
          <cell r="T1803"/>
        </row>
        <row r="1804">
          <cell r="D1804"/>
          <cell r="E1804"/>
          <cell r="H1804"/>
          <cell r="I1804"/>
          <cell r="T1804"/>
        </row>
        <row r="1805">
          <cell r="D1805"/>
          <cell r="E1805"/>
          <cell r="H1805"/>
          <cell r="I1805"/>
          <cell r="T1805"/>
        </row>
        <row r="1806">
          <cell r="D1806"/>
          <cell r="E1806"/>
          <cell r="H1806"/>
          <cell r="I1806"/>
          <cell r="T1806"/>
        </row>
        <row r="1807">
          <cell r="D1807"/>
          <cell r="E1807"/>
          <cell r="H1807"/>
          <cell r="I1807"/>
          <cell r="T1807"/>
        </row>
        <row r="1808">
          <cell r="D1808"/>
          <cell r="E1808"/>
          <cell r="H1808"/>
          <cell r="I1808"/>
          <cell r="T1808"/>
        </row>
        <row r="1809">
          <cell r="D1809"/>
          <cell r="E1809"/>
          <cell r="H1809"/>
          <cell r="I1809"/>
          <cell r="T1809"/>
        </row>
        <row r="1810">
          <cell r="D1810"/>
          <cell r="E1810"/>
          <cell r="H1810"/>
          <cell r="I1810"/>
          <cell r="T1810"/>
        </row>
        <row r="1811">
          <cell r="D1811"/>
          <cell r="E1811"/>
          <cell r="H1811"/>
          <cell r="I1811"/>
          <cell r="T1811"/>
        </row>
        <row r="1812">
          <cell r="D1812"/>
          <cell r="E1812"/>
          <cell r="H1812"/>
          <cell r="I1812"/>
          <cell r="T1812"/>
        </row>
        <row r="1813">
          <cell r="D1813"/>
          <cell r="E1813"/>
          <cell r="H1813"/>
          <cell r="I1813"/>
          <cell r="T1813"/>
        </row>
        <row r="1814">
          <cell r="D1814"/>
          <cell r="E1814"/>
          <cell r="H1814"/>
          <cell r="I1814"/>
          <cell r="T1814"/>
        </row>
        <row r="1815">
          <cell r="D1815"/>
          <cell r="E1815"/>
          <cell r="H1815"/>
          <cell r="I1815"/>
          <cell r="T1815"/>
        </row>
        <row r="1816">
          <cell r="D1816"/>
          <cell r="E1816"/>
          <cell r="H1816"/>
          <cell r="I1816"/>
          <cell r="T1816"/>
        </row>
        <row r="1817">
          <cell r="D1817"/>
          <cell r="E1817"/>
          <cell r="H1817"/>
          <cell r="I1817"/>
          <cell r="T1817"/>
        </row>
        <row r="1818">
          <cell r="D1818"/>
          <cell r="E1818"/>
          <cell r="H1818"/>
          <cell r="I1818"/>
          <cell r="T1818"/>
        </row>
        <row r="1819">
          <cell r="D1819"/>
          <cell r="E1819"/>
          <cell r="H1819"/>
          <cell r="I1819"/>
          <cell r="T1819"/>
        </row>
        <row r="1820">
          <cell r="D1820"/>
          <cell r="E1820"/>
          <cell r="H1820"/>
          <cell r="I1820"/>
          <cell r="T1820"/>
        </row>
        <row r="1821">
          <cell r="D1821"/>
          <cell r="E1821"/>
          <cell r="H1821"/>
          <cell r="I1821"/>
          <cell r="T1821"/>
        </row>
        <row r="1822">
          <cell r="D1822"/>
          <cell r="E1822"/>
          <cell r="H1822"/>
          <cell r="I1822"/>
          <cell r="T1822"/>
        </row>
        <row r="1823">
          <cell r="D1823"/>
          <cell r="E1823"/>
          <cell r="H1823"/>
          <cell r="I1823"/>
          <cell r="T1823"/>
        </row>
        <row r="1824">
          <cell r="D1824"/>
          <cell r="E1824"/>
          <cell r="H1824"/>
          <cell r="I1824"/>
          <cell r="T1824"/>
        </row>
        <row r="1825">
          <cell r="D1825"/>
          <cell r="E1825"/>
          <cell r="H1825"/>
          <cell r="I1825"/>
          <cell r="T1825"/>
        </row>
        <row r="1826">
          <cell r="D1826"/>
          <cell r="E1826"/>
          <cell r="H1826"/>
          <cell r="I1826"/>
          <cell r="T1826"/>
        </row>
        <row r="1827">
          <cell r="D1827"/>
          <cell r="E1827"/>
          <cell r="H1827"/>
          <cell r="I1827"/>
          <cell r="T1827"/>
        </row>
        <row r="1828">
          <cell r="D1828"/>
          <cell r="E1828"/>
          <cell r="H1828"/>
          <cell r="I1828"/>
          <cell r="T1828"/>
        </row>
        <row r="1829">
          <cell r="D1829"/>
          <cell r="E1829"/>
          <cell r="H1829"/>
          <cell r="I1829"/>
          <cell r="T1829"/>
        </row>
        <row r="1830">
          <cell r="D1830"/>
          <cell r="E1830"/>
          <cell r="H1830"/>
          <cell r="I1830"/>
          <cell r="T1830"/>
        </row>
        <row r="1831">
          <cell r="D1831"/>
          <cell r="E1831"/>
          <cell r="H1831"/>
          <cell r="I1831"/>
          <cell r="T1831"/>
        </row>
        <row r="1832">
          <cell r="D1832"/>
          <cell r="E1832"/>
          <cell r="H1832"/>
          <cell r="I1832"/>
          <cell r="T1832"/>
        </row>
        <row r="1833">
          <cell r="D1833"/>
          <cell r="E1833"/>
          <cell r="H1833"/>
          <cell r="I1833"/>
          <cell r="T1833"/>
        </row>
        <row r="1834">
          <cell r="D1834"/>
          <cell r="E1834"/>
          <cell r="H1834"/>
          <cell r="I1834"/>
          <cell r="T1834"/>
        </row>
        <row r="1835">
          <cell r="D1835"/>
          <cell r="E1835"/>
          <cell r="H1835"/>
          <cell r="I1835"/>
          <cell r="T1835"/>
        </row>
        <row r="1836">
          <cell r="D1836"/>
          <cell r="E1836"/>
          <cell r="H1836"/>
          <cell r="I1836"/>
          <cell r="T1836"/>
        </row>
        <row r="1837">
          <cell r="D1837"/>
          <cell r="E1837"/>
          <cell r="H1837"/>
          <cell r="I1837"/>
          <cell r="T1837"/>
        </row>
        <row r="1838">
          <cell r="D1838"/>
          <cell r="E1838"/>
          <cell r="H1838"/>
          <cell r="I1838"/>
          <cell r="T1838"/>
        </row>
        <row r="1839">
          <cell r="D1839"/>
          <cell r="E1839"/>
          <cell r="H1839"/>
          <cell r="I1839"/>
          <cell r="T1839"/>
        </row>
        <row r="1840">
          <cell r="D1840"/>
          <cell r="E1840"/>
          <cell r="H1840"/>
          <cell r="I1840"/>
          <cell r="T1840"/>
        </row>
        <row r="1841">
          <cell r="D1841"/>
          <cell r="E1841"/>
          <cell r="H1841"/>
          <cell r="I1841"/>
          <cell r="T1841"/>
        </row>
        <row r="1842">
          <cell r="D1842"/>
          <cell r="E1842"/>
          <cell r="H1842"/>
          <cell r="I1842"/>
          <cell r="T1842"/>
        </row>
        <row r="1843">
          <cell r="D1843"/>
          <cell r="E1843"/>
          <cell r="H1843"/>
          <cell r="I1843"/>
          <cell r="T1843"/>
        </row>
        <row r="1844">
          <cell r="D1844"/>
          <cell r="E1844"/>
          <cell r="H1844"/>
          <cell r="I1844"/>
          <cell r="T1844"/>
        </row>
        <row r="1845">
          <cell r="D1845"/>
          <cell r="E1845"/>
          <cell r="H1845"/>
          <cell r="I1845"/>
          <cell r="T1845"/>
        </row>
        <row r="1846">
          <cell r="D1846"/>
          <cell r="E1846"/>
          <cell r="H1846"/>
          <cell r="I1846"/>
          <cell r="T1846"/>
        </row>
        <row r="1847">
          <cell r="D1847"/>
          <cell r="E1847"/>
          <cell r="H1847"/>
          <cell r="I1847"/>
          <cell r="T1847"/>
        </row>
        <row r="1848">
          <cell r="D1848"/>
          <cell r="E1848"/>
          <cell r="H1848"/>
          <cell r="I1848"/>
          <cell r="T1848"/>
        </row>
        <row r="1849">
          <cell r="D1849"/>
          <cell r="E1849"/>
          <cell r="H1849"/>
          <cell r="I1849"/>
          <cell r="T1849"/>
        </row>
        <row r="1850">
          <cell r="D1850"/>
          <cell r="E1850"/>
          <cell r="H1850"/>
          <cell r="I1850"/>
          <cell r="T1850"/>
        </row>
        <row r="1851">
          <cell r="D1851"/>
          <cell r="E1851"/>
          <cell r="H1851"/>
          <cell r="I1851"/>
          <cell r="T1851"/>
        </row>
        <row r="1852">
          <cell r="D1852"/>
          <cell r="E1852"/>
          <cell r="H1852"/>
          <cell r="I1852"/>
          <cell r="T1852"/>
        </row>
        <row r="1853">
          <cell r="D1853"/>
          <cell r="E1853"/>
          <cell r="H1853"/>
          <cell r="I1853"/>
          <cell r="T1853"/>
        </row>
        <row r="1854">
          <cell r="D1854"/>
          <cell r="E1854"/>
          <cell r="H1854"/>
          <cell r="I1854"/>
          <cell r="T1854"/>
        </row>
        <row r="1855">
          <cell r="D1855"/>
          <cell r="E1855"/>
          <cell r="H1855"/>
          <cell r="I1855"/>
          <cell r="T1855"/>
        </row>
        <row r="1856">
          <cell r="D1856"/>
          <cell r="E1856"/>
          <cell r="H1856"/>
          <cell r="I1856"/>
          <cell r="T1856"/>
        </row>
        <row r="1857">
          <cell r="D1857"/>
          <cell r="E1857"/>
          <cell r="H1857"/>
          <cell r="I1857"/>
          <cell r="T1857"/>
        </row>
        <row r="1858">
          <cell r="D1858"/>
          <cell r="E1858"/>
          <cell r="H1858"/>
          <cell r="I1858"/>
          <cell r="T1858"/>
        </row>
        <row r="1859">
          <cell r="D1859"/>
          <cell r="E1859"/>
          <cell r="H1859"/>
          <cell r="I1859"/>
          <cell r="T1859"/>
        </row>
        <row r="1860">
          <cell r="D1860"/>
          <cell r="E1860"/>
          <cell r="H1860"/>
          <cell r="I1860"/>
          <cell r="T1860"/>
        </row>
        <row r="1861">
          <cell r="D1861"/>
          <cell r="E1861"/>
          <cell r="H1861"/>
          <cell r="I1861"/>
          <cell r="T1861"/>
        </row>
        <row r="1862">
          <cell r="D1862"/>
          <cell r="E1862"/>
          <cell r="H1862"/>
          <cell r="I1862"/>
          <cell r="T1862"/>
        </row>
        <row r="1863">
          <cell r="D1863"/>
          <cell r="E1863"/>
          <cell r="H1863"/>
          <cell r="I1863"/>
          <cell r="T1863"/>
        </row>
        <row r="1864">
          <cell r="D1864"/>
          <cell r="E1864"/>
          <cell r="H1864"/>
          <cell r="I1864"/>
          <cell r="T1864"/>
        </row>
        <row r="1865">
          <cell r="D1865"/>
          <cell r="E1865"/>
          <cell r="H1865"/>
          <cell r="I1865"/>
          <cell r="T1865"/>
        </row>
        <row r="1866">
          <cell r="D1866"/>
          <cell r="E1866"/>
          <cell r="H1866"/>
          <cell r="I1866"/>
          <cell r="T1866"/>
        </row>
        <row r="1867">
          <cell r="D1867"/>
          <cell r="E1867"/>
          <cell r="H1867"/>
          <cell r="I1867"/>
          <cell r="T1867"/>
        </row>
        <row r="1868">
          <cell r="D1868"/>
          <cell r="E1868"/>
          <cell r="H1868"/>
          <cell r="I1868"/>
          <cell r="T1868"/>
        </row>
        <row r="1869">
          <cell r="D1869"/>
          <cell r="E1869"/>
          <cell r="H1869"/>
          <cell r="I1869"/>
          <cell r="T1869"/>
        </row>
        <row r="1870">
          <cell r="D1870"/>
          <cell r="E1870"/>
          <cell r="H1870"/>
          <cell r="I1870"/>
          <cell r="T1870"/>
        </row>
        <row r="1871">
          <cell r="D1871"/>
          <cell r="E1871"/>
          <cell r="H1871"/>
          <cell r="I1871"/>
          <cell r="T1871"/>
        </row>
        <row r="1872">
          <cell r="D1872"/>
          <cell r="E1872"/>
          <cell r="H1872"/>
          <cell r="I1872"/>
          <cell r="T1872"/>
        </row>
        <row r="1873">
          <cell r="D1873"/>
          <cell r="E1873"/>
          <cell r="H1873"/>
          <cell r="I1873"/>
          <cell r="T1873"/>
        </row>
        <row r="1874">
          <cell r="D1874"/>
          <cell r="E1874"/>
          <cell r="H1874"/>
          <cell r="I1874"/>
          <cell r="T1874"/>
        </row>
        <row r="1875">
          <cell r="D1875"/>
          <cell r="E1875"/>
          <cell r="H1875"/>
          <cell r="I1875"/>
          <cell r="T1875"/>
        </row>
        <row r="1876">
          <cell r="D1876"/>
          <cell r="E1876"/>
          <cell r="H1876"/>
          <cell r="I1876"/>
          <cell r="T1876"/>
        </row>
        <row r="1877">
          <cell r="D1877"/>
          <cell r="E1877"/>
          <cell r="H1877"/>
          <cell r="I1877"/>
          <cell r="T1877"/>
        </row>
        <row r="1878">
          <cell r="D1878"/>
          <cell r="E1878"/>
          <cell r="H1878"/>
          <cell r="I1878"/>
          <cell r="T1878"/>
        </row>
        <row r="1879">
          <cell r="D1879"/>
          <cell r="E1879"/>
          <cell r="H1879"/>
          <cell r="I1879"/>
          <cell r="T1879"/>
        </row>
        <row r="1880">
          <cell r="D1880"/>
          <cell r="E1880"/>
          <cell r="H1880"/>
          <cell r="I1880"/>
          <cell r="T1880"/>
        </row>
        <row r="1881">
          <cell r="D1881"/>
          <cell r="E1881"/>
          <cell r="H1881"/>
          <cell r="I1881"/>
          <cell r="T1881"/>
        </row>
        <row r="1882">
          <cell r="D1882"/>
          <cell r="E1882"/>
          <cell r="H1882"/>
          <cell r="I1882"/>
          <cell r="T1882"/>
        </row>
        <row r="1883">
          <cell r="D1883"/>
          <cell r="E1883"/>
          <cell r="H1883"/>
          <cell r="I1883"/>
          <cell r="T1883"/>
        </row>
        <row r="1884">
          <cell r="D1884"/>
          <cell r="E1884"/>
          <cell r="H1884"/>
          <cell r="I1884"/>
          <cell r="T1884"/>
        </row>
        <row r="1885">
          <cell r="D1885"/>
          <cell r="E1885"/>
          <cell r="H1885"/>
          <cell r="I1885"/>
          <cell r="T1885"/>
        </row>
        <row r="1886">
          <cell r="D1886"/>
          <cell r="E1886"/>
          <cell r="H1886"/>
          <cell r="I1886"/>
          <cell r="T1886"/>
        </row>
        <row r="1887">
          <cell r="D1887"/>
          <cell r="E1887"/>
          <cell r="H1887"/>
          <cell r="I1887"/>
          <cell r="T1887"/>
        </row>
        <row r="1888">
          <cell r="D1888"/>
          <cell r="E1888"/>
          <cell r="H1888"/>
          <cell r="I1888"/>
          <cell r="T1888"/>
        </row>
        <row r="1889">
          <cell r="D1889"/>
          <cell r="E1889"/>
          <cell r="H1889"/>
          <cell r="I1889"/>
          <cell r="T1889"/>
        </row>
        <row r="1890">
          <cell r="D1890"/>
          <cell r="E1890"/>
          <cell r="H1890"/>
          <cell r="I1890"/>
          <cell r="T1890"/>
        </row>
        <row r="1891">
          <cell r="D1891"/>
          <cell r="E1891"/>
          <cell r="H1891"/>
          <cell r="I1891"/>
          <cell r="T1891"/>
        </row>
        <row r="1892">
          <cell r="D1892"/>
          <cell r="E1892"/>
          <cell r="H1892"/>
          <cell r="I1892"/>
          <cell r="T1892"/>
        </row>
        <row r="1893">
          <cell r="D1893"/>
          <cell r="E1893"/>
          <cell r="H1893"/>
          <cell r="I1893"/>
          <cell r="T1893"/>
        </row>
        <row r="1894">
          <cell r="D1894"/>
          <cell r="E1894"/>
          <cell r="H1894"/>
          <cell r="I1894"/>
          <cell r="T1894"/>
        </row>
        <row r="1895">
          <cell r="D1895"/>
          <cell r="E1895"/>
          <cell r="H1895"/>
          <cell r="I1895"/>
          <cell r="T1895"/>
        </row>
        <row r="1896">
          <cell r="D1896"/>
          <cell r="E1896"/>
          <cell r="H1896"/>
          <cell r="I1896"/>
          <cell r="T1896"/>
        </row>
        <row r="1897">
          <cell r="D1897"/>
          <cell r="E1897"/>
          <cell r="H1897"/>
          <cell r="I1897"/>
          <cell r="T1897"/>
        </row>
        <row r="1898">
          <cell r="D1898"/>
          <cell r="E1898"/>
          <cell r="H1898"/>
          <cell r="I1898"/>
          <cell r="T1898"/>
        </row>
        <row r="1899">
          <cell r="D1899"/>
          <cell r="E1899"/>
          <cell r="H1899"/>
          <cell r="I1899"/>
          <cell r="T1899"/>
        </row>
        <row r="1900">
          <cell r="D1900"/>
          <cell r="E1900"/>
          <cell r="H1900"/>
          <cell r="I1900"/>
          <cell r="T1900"/>
        </row>
        <row r="1901">
          <cell r="D1901"/>
          <cell r="E1901"/>
          <cell r="H1901"/>
          <cell r="I1901"/>
          <cell r="T1901"/>
        </row>
        <row r="1902">
          <cell r="D1902"/>
          <cell r="E1902"/>
          <cell r="H1902"/>
          <cell r="I1902"/>
          <cell r="T1902"/>
        </row>
        <row r="1903">
          <cell r="D1903"/>
          <cell r="E1903"/>
          <cell r="H1903"/>
          <cell r="I1903"/>
          <cell r="T1903"/>
        </row>
        <row r="1904">
          <cell r="D1904"/>
          <cell r="E1904"/>
          <cell r="H1904"/>
          <cell r="I1904"/>
          <cell r="T1904"/>
        </row>
        <row r="1905">
          <cell r="D1905"/>
          <cell r="E1905"/>
          <cell r="H1905"/>
          <cell r="I1905"/>
          <cell r="T1905"/>
        </row>
        <row r="1906">
          <cell r="D1906"/>
          <cell r="E1906"/>
          <cell r="H1906"/>
          <cell r="I1906"/>
          <cell r="T1906"/>
        </row>
        <row r="1907">
          <cell r="D1907"/>
          <cell r="E1907"/>
          <cell r="H1907"/>
          <cell r="I1907"/>
          <cell r="T1907"/>
        </row>
        <row r="1908">
          <cell r="D1908"/>
          <cell r="E1908"/>
          <cell r="H1908"/>
          <cell r="I1908"/>
          <cell r="T1908"/>
        </row>
        <row r="1909">
          <cell r="D1909"/>
          <cell r="E1909"/>
          <cell r="H1909"/>
          <cell r="I1909"/>
          <cell r="T1909"/>
        </row>
        <row r="1910">
          <cell r="D1910"/>
          <cell r="E1910"/>
          <cell r="H1910"/>
          <cell r="I1910"/>
          <cell r="T1910"/>
        </row>
        <row r="1911">
          <cell r="D1911"/>
          <cell r="E1911"/>
          <cell r="H1911"/>
          <cell r="I1911"/>
          <cell r="T1911"/>
        </row>
        <row r="1912">
          <cell r="D1912"/>
          <cell r="E1912"/>
          <cell r="H1912"/>
          <cell r="I1912"/>
          <cell r="T1912"/>
        </row>
        <row r="1913">
          <cell r="D1913"/>
          <cell r="E1913"/>
          <cell r="H1913"/>
          <cell r="I1913"/>
          <cell r="T1913"/>
        </row>
        <row r="1914">
          <cell r="D1914"/>
          <cell r="E1914"/>
          <cell r="H1914"/>
          <cell r="I1914"/>
          <cell r="T1914"/>
        </row>
        <row r="1915">
          <cell r="D1915"/>
          <cell r="E1915"/>
          <cell r="H1915"/>
          <cell r="I1915"/>
          <cell r="T1915"/>
        </row>
        <row r="1916">
          <cell r="D1916"/>
          <cell r="E1916"/>
          <cell r="H1916"/>
          <cell r="I1916"/>
          <cell r="T1916"/>
        </row>
        <row r="1917">
          <cell r="D1917"/>
          <cell r="E1917"/>
          <cell r="H1917"/>
          <cell r="I1917"/>
          <cell r="T1917"/>
        </row>
        <row r="1918">
          <cell r="D1918"/>
          <cell r="E1918"/>
          <cell r="H1918"/>
          <cell r="I1918"/>
          <cell r="T1918"/>
        </row>
        <row r="1919">
          <cell r="D1919"/>
          <cell r="E1919"/>
          <cell r="H1919"/>
          <cell r="I1919"/>
          <cell r="T1919"/>
        </row>
        <row r="1920">
          <cell r="D1920"/>
          <cell r="E1920"/>
          <cell r="H1920"/>
          <cell r="I1920"/>
          <cell r="T1920"/>
        </row>
        <row r="1921">
          <cell r="D1921"/>
          <cell r="E1921"/>
          <cell r="H1921"/>
          <cell r="I1921"/>
          <cell r="T1921"/>
        </row>
        <row r="1922">
          <cell r="D1922"/>
          <cell r="E1922"/>
          <cell r="H1922"/>
          <cell r="I1922"/>
          <cell r="T1922"/>
        </row>
        <row r="1923">
          <cell r="D1923"/>
          <cell r="E1923"/>
          <cell r="H1923"/>
          <cell r="I1923"/>
          <cell r="T1923"/>
        </row>
        <row r="1924">
          <cell r="D1924"/>
          <cell r="E1924"/>
          <cell r="H1924"/>
          <cell r="I1924"/>
          <cell r="T1924"/>
        </row>
        <row r="1925">
          <cell r="D1925"/>
          <cell r="E1925"/>
          <cell r="H1925"/>
          <cell r="I1925"/>
          <cell r="T1925"/>
        </row>
        <row r="1926">
          <cell r="D1926"/>
          <cell r="E1926"/>
          <cell r="H1926"/>
          <cell r="I1926"/>
          <cell r="T1926"/>
        </row>
        <row r="1927">
          <cell r="D1927"/>
          <cell r="E1927"/>
          <cell r="H1927"/>
          <cell r="I1927"/>
          <cell r="T1927"/>
        </row>
        <row r="1928">
          <cell r="D1928"/>
          <cell r="E1928"/>
          <cell r="H1928"/>
          <cell r="I1928"/>
          <cell r="T1928"/>
        </row>
        <row r="1929">
          <cell r="D1929"/>
          <cell r="E1929"/>
          <cell r="H1929"/>
          <cell r="I1929"/>
          <cell r="T1929"/>
        </row>
        <row r="1930">
          <cell r="D1930"/>
          <cell r="E1930"/>
          <cell r="H1930"/>
          <cell r="I1930"/>
          <cell r="T1930"/>
        </row>
        <row r="1931">
          <cell r="D1931"/>
          <cell r="E1931"/>
          <cell r="H1931"/>
          <cell r="I1931"/>
          <cell r="T1931"/>
        </row>
        <row r="1932">
          <cell r="D1932"/>
          <cell r="E1932"/>
          <cell r="H1932"/>
          <cell r="I1932"/>
          <cell r="T1932"/>
        </row>
        <row r="1933">
          <cell r="D1933"/>
          <cell r="E1933"/>
          <cell r="H1933"/>
          <cell r="I1933"/>
          <cell r="T1933"/>
        </row>
        <row r="1934">
          <cell r="D1934"/>
          <cell r="E1934"/>
          <cell r="H1934"/>
          <cell r="I1934"/>
          <cell r="T1934"/>
        </row>
        <row r="1935">
          <cell r="D1935"/>
          <cell r="E1935"/>
          <cell r="H1935"/>
          <cell r="I1935"/>
          <cell r="T1935"/>
        </row>
        <row r="1936">
          <cell r="D1936"/>
          <cell r="E1936"/>
          <cell r="H1936"/>
          <cell r="I1936"/>
          <cell r="T1936"/>
        </row>
        <row r="1937">
          <cell r="D1937"/>
          <cell r="E1937"/>
          <cell r="H1937"/>
          <cell r="I1937"/>
          <cell r="T1937"/>
        </row>
        <row r="1938">
          <cell r="D1938"/>
          <cell r="E1938"/>
          <cell r="H1938"/>
          <cell r="I1938"/>
          <cell r="T1938"/>
        </row>
        <row r="1939">
          <cell r="D1939"/>
          <cell r="E1939"/>
          <cell r="H1939"/>
          <cell r="I1939"/>
          <cell r="T1939"/>
        </row>
        <row r="1940">
          <cell r="D1940"/>
          <cell r="E1940"/>
          <cell r="H1940"/>
          <cell r="I1940"/>
          <cell r="T1940"/>
        </row>
        <row r="1941">
          <cell r="D1941"/>
          <cell r="E1941"/>
          <cell r="H1941"/>
          <cell r="I1941"/>
          <cell r="T1941"/>
        </row>
        <row r="1942">
          <cell r="D1942"/>
          <cell r="E1942"/>
          <cell r="H1942"/>
          <cell r="I1942"/>
          <cell r="T1942"/>
        </row>
        <row r="1943">
          <cell r="D1943"/>
          <cell r="E1943"/>
          <cell r="H1943"/>
          <cell r="I1943"/>
          <cell r="T1943"/>
        </row>
        <row r="1944">
          <cell r="D1944"/>
          <cell r="E1944"/>
          <cell r="H1944"/>
          <cell r="I1944"/>
          <cell r="T1944"/>
        </row>
        <row r="1945">
          <cell r="D1945"/>
          <cell r="E1945"/>
          <cell r="H1945"/>
          <cell r="I1945"/>
          <cell r="T1945"/>
        </row>
        <row r="1946">
          <cell r="D1946"/>
          <cell r="E1946"/>
          <cell r="H1946"/>
          <cell r="I1946"/>
          <cell r="T1946"/>
        </row>
        <row r="1947">
          <cell r="D1947"/>
          <cell r="E1947"/>
          <cell r="H1947"/>
          <cell r="I1947"/>
          <cell r="T1947"/>
        </row>
        <row r="1948">
          <cell r="D1948"/>
          <cell r="E1948"/>
          <cell r="H1948"/>
          <cell r="I1948"/>
          <cell r="T1948"/>
        </row>
        <row r="1949">
          <cell r="D1949"/>
          <cell r="E1949"/>
          <cell r="H1949"/>
          <cell r="I1949"/>
          <cell r="T1949"/>
        </row>
        <row r="1950">
          <cell r="D1950"/>
          <cell r="E1950"/>
          <cell r="H1950"/>
          <cell r="I1950"/>
          <cell r="T1950"/>
        </row>
        <row r="1951">
          <cell r="D1951"/>
          <cell r="E1951"/>
          <cell r="H1951"/>
          <cell r="I1951"/>
          <cell r="T1951"/>
        </row>
        <row r="1952">
          <cell r="D1952"/>
          <cell r="E1952"/>
          <cell r="H1952"/>
          <cell r="I1952"/>
          <cell r="T1952"/>
        </row>
        <row r="1953">
          <cell r="D1953"/>
          <cell r="E1953"/>
          <cell r="H1953"/>
          <cell r="I1953"/>
          <cell r="T1953"/>
        </row>
        <row r="1954">
          <cell r="D1954"/>
          <cell r="E1954"/>
          <cell r="H1954"/>
          <cell r="I1954"/>
          <cell r="T1954"/>
        </row>
        <row r="1955">
          <cell r="D1955"/>
          <cell r="E1955"/>
          <cell r="H1955"/>
          <cell r="I1955"/>
          <cell r="T1955"/>
        </row>
        <row r="1956">
          <cell r="D1956"/>
          <cell r="E1956"/>
          <cell r="H1956"/>
          <cell r="I1956"/>
          <cell r="T1956"/>
        </row>
        <row r="1957">
          <cell r="D1957"/>
          <cell r="E1957"/>
          <cell r="H1957"/>
          <cell r="I1957"/>
          <cell r="T1957"/>
        </row>
        <row r="1958">
          <cell r="D1958"/>
          <cell r="E1958"/>
          <cell r="H1958"/>
          <cell r="I1958"/>
          <cell r="T1958"/>
        </row>
        <row r="1959">
          <cell r="D1959"/>
          <cell r="E1959"/>
          <cell r="H1959"/>
          <cell r="I1959"/>
          <cell r="T1959"/>
        </row>
        <row r="1960">
          <cell r="D1960"/>
          <cell r="E1960"/>
          <cell r="H1960"/>
          <cell r="I1960"/>
          <cell r="T1960"/>
        </row>
        <row r="1961">
          <cell r="D1961"/>
          <cell r="E1961"/>
          <cell r="H1961"/>
          <cell r="I1961"/>
          <cell r="T1961"/>
        </row>
        <row r="1962">
          <cell r="D1962"/>
          <cell r="E1962"/>
          <cell r="H1962"/>
          <cell r="I1962"/>
          <cell r="T1962"/>
        </row>
        <row r="1963">
          <cell r="D1963"/>
          <cell r="E1963"/>
          <cell r="H1963"/>
          <cell r="I1963"/>
          <cell r="T1963"/>
        </row>
        <row r="1964">
          <cell r="D1964"/>
          <cell r="E1964"/>
          <cell r="H1964"/>
          <cell r="I1964"/>
          <cell r="T1964"/>
        </row>
        <row r="1965">
          <cell r="D1965"/>
          <cell r="E1965"/>
          <cell r="H1965"/>
          <cell r="I1965"/>
          <cell r="T1965"/>
        </row>
        <row r="1966">
          <cell r="D1966"/>
          <cell r="E1966"/>
          <cell r="H1966"/>
          <cell r="I1966"/>
          <cell r="T1966"/>
        </row>
        <row r="1967">
          <cell r="D1967"/>
          <cell r="E1967"/>
          <cell r="H1967"/>
          <cell r="I1967"/>
          <cell r="T1967"/>
        </row>
        <row r="1968">
          <cell r="D1968"/>
          <cell r="E1968"/>
          <cell r="H1968"/>
          <cell r="I1968"/>
          <cell r="T1968"/>
        </row>
        <row r="1969">
          <cell r="D1969"/>
          <cell r="E1969"/>
          <cell r="H1969"/>
          <cell r="I1969"/>
          <cell r="T1969"/>
        </row>
        <row r="1970">
          <cell r="D1970"/>
          <cell r="E1970"/>
          <cell r="H1970"/>
          <cell r="I1970"/>
          <cell r="T1970"/>
        </row>
        <row r="1971">
          <cell r="D1971"/>
          <cell r="E1971"/>
          <cell r="H1971"/>
          <cell r="I1971"/>
          <cell r="T1971"/>
        </row>
        <row r="1972">
          <cell r="D1972"/>
          <cell r="E1972"/>
          <cell r="H1972"/>
          <cell r="I1972"/>
          <cell r="T1972"/>
        </row>
        <row r="1973">
          <cell r="D1973"/>
          <cell r="E1973"/>
          <cell r="H1973"/>
          <cell r="I1973"/>
          <cell r="T1973"/>
        </row>
        <row r="1974">
          <cell r="D1974"/>
          <cell r="E1974"/>
          <cell r="H1974"/>
          <cell r="I1974"/>
          <cell r="T1974"/>
        </row>
        <row r="1975">
          <cell r="D1975"/>
          <cell r="E1975"/>
          <cell r="H1975"/>
          <cell r="I1975"/>
          <cell r="T1975"/>
        </row>
        <row r="1976">
          <cell r="D1976"/>
          <cell r="E1976"/>
          <cell r="H1976"/>
          <cell r="I1976"/>
          <cell r="T1976"/>
        </row>
        <row r="1977">
          <cell r="D1977"/>
          <cell r="E1977"/>
          <cell r="H1977"/>
          <cell r="I1977"/>
          <cell r="T1977"/>
        </row>
        <row r="1978">
          <cell r="D1978"/>
          <cell r="E1978"/>
          <cell r="H1978"/>
          <cell r="I1978"/>
          <cell r="T1978"/>
        </row>
        <row r="1979">
          <cell r="D1979"/>
          <cell r="E1979"/>
          <cell r="H1979"/>
          <cell r="I1979"/>
          <cell r="T1979"/>
        </row>
        <row r="1980">
          <cell r="D1980"/>
          <cell r="E1980"/>
          <cell r="H1980"/>
          <cell r="I1980"/>
          <cell r="T1980"/>
        </row>
        <row r="1981">
          <cell r="D1981"/>
          <cell r="E1981"/>
          <cell r="H1981"/>
          <cell r="I1981"/>
          <cell r="T1981"/>
        </row>
        <row r="1982">
          <cell r="D1982"/>
          <cell r="E1982"/>
          <cell r="H1982"/>
          <cell r="I1982"/>
          <cell r="T1982"/>
        </row>
        <row r="1983">
          <cell r="D1983"/>
          <cell r="E1983"/>
          <cell r="H1983"/>
          <cell r="I1983"/>
          <cell r="T1983"/>
        </row>
        <row r="1984">
          <cell r="D1984"/>
          <cell r="E1984"/>
          <cell r="H1984"/>
          <cell r="I1984"/>
          <cell r="T1984"/>
        </row>
        <row r="1985">
          <cell r="D1985"/>
          <cell r="E1985"/>
          <cell r="H1985"/>
          <cell r="I1985"/>
          <cell r="T1985"/>
        </row>
        <row r="1986">
          <cell r="D1986"/>
          <cell r="E1986"/>
          <cell r="H1986"/>
          <cell r="I1986"/>
          <cell r="T1986"/>
        </row>
        <row r="1987">
          <cell r="D1987"/>
          <cell r="E1987"/>
          <cell r="H1987"/>
          <cell r="I1987"/>
          <cell r="T1987"/>
        </row>
        <row r="1988">
          <cell r="D1988"/>
          <cell r="E1988"/>
          <cell r="H1988"/>
          <cell r="I1988"/>
          <cell r="T1988"/>
        </row>
        <row r="1989">
          <cell r="D1989"/>
          <cell r="E1989"/>
          <cell r="H1989"/>
          <cell r="I1989"/>
          <cell r="T1989"/>
        </row>
        <row r="1990">
          <cell r="D1990"/>
          <cell r="E1990"/>
          <cell r="H1990"/>
          <cell r="I1990"/>
          <cell r="T1990"/>
        </row>
        <row r="1991">
          <cell r="D1991"/>
          <cell r="E1991"/>
          <cell r="H1991"/>
          <cell r="I1991"/>
          <cell r="T1991"/>
        </row>
        <row r="1992">
          <cell r="D1992"/>
          <cell r="E1992"/>
          <cell r="H1992"/>
          <cell r="I1992"/>
          <cell r="T1992"/>
        </row>
        <row r="1993">
          <cell r="D1993"/>
          <cell r="E1993"/>
          <cell r="H1993"/>
          <cell r="I1993"/>
          <cell r="T1993"/>
        </row>
        <row r="1994">
          <cell r="D1994"/>
          <cell r="E1994"/>
          <cell r="H1994"/>
          <cell r="I1994"/>
          <cell r="T1994"/>
        </row>
        <row r="1995">
          <cell r="D1995"/>
          <cell r="E1995"/>
          <cell r="H1995"/>
          <cell r="I1995"/>
          <cell r="T1995"/>
        </row>
        <row r="1996">
          <cell r="D1996"/>
          <cell r="E1996"/>
          <cell r="H1996"/>
          <cell r="I1996"/>
          <cell r="T1996"/>
        </row>
        <row r="1997">
          <cell r="D1997"/>
          <cell r="E1997"/>
          <cell r="H1997"/>
          <cell r="I1997"/>
          <cell r="T1997"/>
        </row>
        <row r="1998">
          <cell r="D1998"/>
          <cell r="E1998"/>
          <cell r="H1998"/>
          <cell r="I1998"/>
          <cell r="T1998"/>
        </row>
        <row r="1999">
          <cell r="D1999"/>
          <cell r="E1999"/>
          <cell r="H1999"/>
          <cell r="I1999"/>
          <cell r="T1999"/>
        </row>
        <row r="2000">
          <cell r="D2000"/>
          <cell r="E2000"/>
          <cell r="H2000"/>
          <cell r="I2000"/>
          <cell r="T2000"/>
        </row>
        <row r="2001">
          <cell r="D2001"/>
          <cell r="E2001"/>
          <cell r="H2001"/>
          <cell r="I2001"/>
          <cell r="T2001"/>
        </row>
        <row r="2002">
          <cell r="D2002"/>
          <cell r="E2002"/>
          <cell r="H2002"/>
          <cell r="I2002"/>
          <cell r="T2002"/>
        </row>
        <row r="2003">
          <cell r="D2003"/>
          <cell r="E2003"/>
          <cell r="H2003"/>
          <cell r="I2003"/>
          <cell r="T2003"/>
        </row>
        <row r="2004">
          <cell r="D2004"/>
          <cell r="E2004"/>
          <cell r="H2004"/>
          <cell r="I2004"/>
          <cell r="T2004"/>
        </row>
        <row r="2005">
          <cell r="D2005"/>
          <cell r="E2005"/>
          <cell r="H2005"/>
          <cell r="I2005"/>
          <cell r="T2005"/>
        </row>
        <row r="2006">
          <cell r="D2006"/>
          <cell r="E2006"/>
          <cell r="H2006"/>
          <cell r="I2006"/>
          <cell r="T2006"/>
        </row>
        <row r="2007">
          <cell r="D2007"/>
          <cell r="E2007"/>
          <cell r="H2007"/>
          <cell r="I2007"/>
          <cell r="T2007"/>
        </row>
        <row r="2008">
          <cell r="D2008"/>
          <cell r="E2008"/>
          <cell r="H2008"/>
          <cell r="I2008"/>
          <cell r="T2008"/>
        </row>
        <row r="2009">
          <cell r="D2009"/>
          <cell r="E2009"/>
          <cell r="H2009"/>
          <cell r="I2009"/>
          <cell r="T2009"/>
        </row>
        <row r="2010">
          <cell r="D2010"/>
          <cell r="E2010"/>
          <cell r="H2010"/>
          <cell r="I2010"/>
          <cell r="T2010"/>
        </row>
        <row r="2011">
          <cell r="D2011"/>
          <cell r="E2011"/>
          <cell r="H2011"/>
          <cell r="I2011"/>
          <cell r="T2011"/>
        </row>
        <row r="2012">
          <cell r="D2012"/>
          <cell r="E2012"/>
          <cell r="H2012"/>
          <cell r="I2012"/>
          <cell r="T2012"/>
        </row>
        <row r="2013">
          <cell r="D2013"/>
          <cell r="E2013"/>
          <cell r="H2013"/>
          <cell r="I2013"/>
          <cell r="T2013"/>
        </row>
        <row r="2014">
          <cell r="D2014"/>
          <cell r="E2014"/>
          <cell r="H2014"/>
          <cell r="I2014"/>
          <cell r="T2014"/>
        </row>
        <row r="2015">
          <cell r="D2015"/>
          <cell r="E2015"/>
          <cell r="H2015"/>
          <cell r="I2015"/>
          <cell r="T2015"/>
        </row>
        <row r="2016">
          <cell r="D2016"/>
          <cell r="E2016"/>
          <cell r="H2016"/>
          <cell r="I2016"/>
          <cell r="T2016"/>
        </row>
        <row r="2017">
          <cell r="D2017"/>
          <cell r="E2017"/>
          <cell r="H2017"/>
          <cell r="I2017"/>
          <cell r="T2017"/>
        </row>
        <row r="2018">
          <cell r="D2018"/>
          <cell r="E2018"/>
          <cell r="H2018"/>
          <cell r="I2018"/>
          <cell r="T2018"/>
        </row>
        <row r="2019">
          <cell r="D2019"/>
          <cell r="E2019"/>
          <cell r="H2019"/>
          <cell r="I2019"/>
          <cell r="T2019"/>
        </row>
        <row r="2020">
          <cell r="D2020"/>
          <cell r="E2020"/>
          <cell r="H2020"/>
          <cell r="I2020"/>
          <cell r="T2020"/>
        </row>
        <row r="2021">
          <cell r="D2021"/>
          <cell r="E2021"/>
          <cell r="H2021"/>
          <cell r="I2021"/>
          <cell r="T2021"/>
        </row>
        <row r="2022">
          <cell r="D2022"/>
          <cell r="E2022"/>
          <cell r="H2022"/>
          <cell r="I2022"/>
          <cell r="T2022"/>
        </row>
        <row r="2023">
          <cell r="D2023"/>
          <cell r="E2023"/>
          <cell r="H2023"/>
          <cell r="I2023"/>
          <cell r="T2023"/>
        </row>
        <row r="2024">
          <cell r="D2024"/>
          <cell r="E2024"/>
          <cell r="H2024"/>
          <cell r="I2024"/>
          <cell r="T2024"/>
        </row>
        <row r="2025">
          <cell r="D2025"/>
          <cell r="E2025"/>
          <cell r="H2025"/>
          <cell r="I2025"/>
          <cell r="T2025"/>
        </row>
        <row r="2026">
          <cell r="D2026"/>
          <cell r="E2026"/>
          <cell r="H2026"/>
          <cell r="I2026"/>
          <cell r="T2026"/>
        </row>
        <row r="2027">
          <cell r="D2027"/>
          <cell r="E2027"/>
          <cell r="H2027"/>
          <cell r="I2027"/>
          <cell r="T2027"/>
        </row>
        <row r="2028">
          <cell r="D2028"/>
          <cell r="E2028"/>
          <cell r="H2028"/>
          <cell r="I2028"/>
          <cell r="T2028"/>
        </row>
        <row r="2029">
          <cell r="D2029"/>
          <cell r="E2029"/>
          <cell r="H2029"/>
          <cell r="I2029"/>
          <cell r="T2029"/>
        </row>
        <row r="2030">
          <cell r="D2030"/>
          <cell r="E2030"/>
          <cell r="H2030"/>
          <cell r="I2030"/>
          <cell r="T2030"/>
        </row>
        <row r="2031">
          <cell r="D2031"/>
          <cell r="E2031"/>
          <cell r="H2031"/>
          <cell r="I2031"/>
          <cell r="T2031"/>
        </row>
        <row r="2032">
          <cell r="D2032"/>
          <cell r="E2032"/>
          <cell r="H2032"/>
          <cell r="I2032"/>
          <cell r="T2032"/>
        </row>
        <row r="2033">
          <cell r="D2033"/>
          <cell r="E2033"/>
          <cell r="H2033"/>
          <cell r="I2033"/>
          <cell r="T2033"/>
        </row>
        <row r="2034">
          <cell r="D2034"/>
          <cell r="E2034"/>
          <cell r="H2034"/>
          <cell r="I2034"/>
          <cell r="T2034"/>
        </row>
        <row r="2035">
          <cell r="D2035"/>
          <cell r="E2035"/>
          <cell r="H2035"/>
          <cell r="I2035"/>
          <cell r="T2035"/>
        </row>
        <row r="2036">
          <cell r="D2036"/>
          <cell r="E2036"/>
          <cell r="H2036"/>
          <cell r="I2036"/>
          <cell r="T2036"/>
        </row>
        <row r="2037">
          <cell r="D2037"/>
          <cell r="E2037"/>
          <cell r="H2037"/>
          <cell r="I2037"/>
          <cell r="T2037"/>
        </row>
        <row r="2038">
          <cell r="D2038"/>
          <cell r="E2038"/>
          <cell r="H2038"/>
          <cell r="I2038"/>
          <cell r="T2038"/>
        </row>
        <row r="2039">
          <cell r="D2039"/>
          <cell r="E2039"/>
          <cell r="H2039"/>
          <cell r="I2039"/>
          <cell r="T2039"/>
        </row>
        <row r="2040">
          <cell r="D2040"/>
          <cell r="E2040"/>
          <cell r="H2040"/>
          <cell r="I2040"/>
          <cell r="T2040"/>
        </row>
        <row r="2041">
          <cell r="D2041"/>
          <cell r="E2041"/>
          <cell r="H2041"/>
          <cell r="I2041"/>
          <cell r="T2041"/>
        </row>
        <row r="2042">
          <cell r="D2042"/>
          <cell r="E2042"/>
          <cell r="H2042"/>
          <cell r="I2042"/>
          <cell r="T2042"/>
        </row>
        <row r="2043">
          <cell r="D2043"/>
          <cell r="E2043"/>
          <cell r="H2043"/>
          <cell r="I2043"/>
          <cell r="T2043"/>
        </row>
        <row r="2044">
          <cell r="D2044"/>
          <cell r="E2044"/>
          <cell r="H2044"/>
          <cell r="I2044"/>
          <cell r="T2044"/>
        </row>
        <row r="2045">
          <cell r="D2045"/>
          <cell r="E2045"/>
          <cell r="H2045"/>
          <cell r="I2045"/>
          <cell r="T2045"/>
        </row>
        <row r="2046">
          <cell r="D2046"/>
          <cell r="E2046"/>
          <cell r="H2046"/>
          <cell r="I2046"/>
          <cell r="T2046"/>
        </row>
        <row r="2047">
          <cell r="D2047"/>
          <cell r="E2047"/>
          <cell r="H2047"/>
          <cell r="I2047"/>
          <cell r="T2047"/>
        </row>
        <row r="2048">
          <cell r="D2048"/>
          <cell r="E2048"/>
          <cell r="H2048"/>
          <cell r="I2048"/>
          <cell r="T2048"/>
        </row>
        <row r="2049">
          <cell r="D2049"/>
          <cell r="E2049"/>
          <cell r="H2049"/>
          <cell r="I2049"/>
          <cell r="T2049"/>
        </row>
        <row r="2050">
          <cell r="D2050"/>
          <cell r="E2050"/>
          <cell r="H2050"/>
          <cell r="I2050"/>
          <cell r="T2050"/>
        </row>
        <row r="2051">
          <cell r="D2051"/>
          <cell r="E2051"/>
          <cell r="H2051"/>
          <cell r="I2051"/>
          <cell r="T2051"/>
        </row>
        <row r="2052">
          <cell r="D2052"/>
          <cell r="E2052"/>
          <cell r="H2052"/>
          <cell r="I2052"/>
          <cell r="T2052"/>
        </row>
        <row r="2053">
          <cell r="D2053"/>
          <cell r="E2053"/>
          <cell r="H2053"/>
          <cell r="I2053"/>
          <cell r="T2053"/>
        </row>
        <row r="2054">
          <cell r="D2054"/>
          <cell r="E2054"/>
          <cell r="H2054"/>
          <cell r="I2054"/>
          <cell r="T2054"/>
        </row>
        <row r="2055">
          <cell r="D2055"/>
          <cell r="E2055"/>
          <cell r="H2055"/>
          <cell r="I2055"/>
          <cell r="T2055"/>
        </row>
        <row r="2056">
          <cell r="D2056"/>
          <cell r="E2056"/>
          <cell r="H2056"/>
          <cell r="I2056"/>
          <cell r="T2056"/>
        </row>
        <row r="2057">
          <cell r="D2057"/>
          <cell r="E2057"/>
          <cell r="H2057"/>
          <cell r="I2057"/>
          <cell r="T2057"/>
        </row>
        <row r="2058">
          <cell r="D2058"/>
          <cell r="E2058"/>
          <cell r="H2058"/>
          <cell r="I2058"/>
          <cell r="T2058"/>
        </row>
        <row r="2059">
          <cell r="D2059"/>
          <cell r="E2059"/>
          <cell r="H2059"/>
          <cell r="I2059"/>
          <cell r="T2059"/>
        </row>
        <row r="2060">
          <cell r="D2060"/>
          <cell r="E2060"/>
          <cell r="H2060"/>
          <cell r="I2060"/>
          <cell r="T2060"/>
        </row>
        <row r="2061">
          <cell r="D2061"/>
          <cell r="E2061"/>
          <cell r="H2061"/>
          <cell r="I2061"/>
          <cell r="T2061"/>
        </row>
        <row r="2062">
          <cell r="D2062"/>
          <cell r="E2062"/>
          <cell r="H2062"/>
          <cell r="I2062"/>
          <cell r="T2062"/>
        </row>
        <row r="2063">
          <cell r="D2063"/>
          <cell r="E2063"/>
          <cell r="H2063"/>
          <cell r="I2063"/>
          <cell r="T2063"/>
        </row>
        <row r="2064">
          <cell r="D2064"/>
          <cell r="E2064"/>
          <cell r="H2064"/>
          <cell r="I2064"/>
          <cell r="T2064"/>
        </row>
        <row r="2065">
          <cell r="D2065"/>
          <cell r="E2065"/>
          <cell r="H2065"/>
          <cell r="I2065"/>
          <cell r="T2065"/>
        </row>
        <row r="2066">
          <cell r="D2066"/>
          <cell r="E2066"/>
          <cell r="H2066"/>
          <cell r="I2066"/>
          <cell r="T2066"/>
        </row>
        <row r="2067">
          <cell r="D2067"/>
          <cell r="E2067"/>
          <cell r="H2067"/>
          <cell r="I2067"/>
          <cell r="T2067"/>
        </row>
        <row r="2068">
          <cell r="D2068"/>
          <cell r="E2068"/>
          <cell r="H2068"/>
          <cell r="I2068"/>
          <cell r="T2068"/>
        </row>
        <row r="2069">
          <cell r="D2069"/>
          <cell r="E2069"/>
          <cell r="H2069"/>
          <cell r="I2069"/>
          <cell r="T2069"/>
        </row>
        <row r="2070">
          <cell r="D2070"/>
          <cell r="E2070"/>
          <cell r="H2070"/>
          <cell r="I2070"/>
          <cell r="T2070"/>
        </row>
        <row r="2071">
          <cell r="D2071"/>
          <cell r="E2071"/>
          <cell r="H2071"/>
          <cell r="I2071"/>
          <cell r="T2071"/>
        </row>
        <row r="2072">
          <cell r="D2072"/>
          <cell r="E2072"/>
          <cell r="H2072"/>
          <cell r="I2072"/>
          <cell r="T2072"/>
        </row>
        <row r="2073">
          <cell r="D2073"/>
          <cell r="E2073"/>
          <cell r="H2073"/>
          <cell r="I2073"/>
          <cell r="T2073"/>
        </row>
        <row r="2074">
          <cell r="D2074"/>
          <cell r="E2074"/>
          <cell r="H2074"/>
          <cell r="I2074"/>
          <cell r="T2074"/>
        </row>
        <row r="2075">
          <cell r="D2075"/>
          <cell r="E2075"/>
          <cell r="H2075"/>
          <cell r="I2075"/>
          <cell r="T2075"/>
        </row>
        <row r="2076">
          <cell r="D2076"/>
          <cell r="E2076"/>
          <cell r="H2076"/>
          <cell r="I2076"/>
          <cell r="T2076"/>
        </row>
        <row r="2077">
          <cell r="D2077"/>
          <cell r="E2077"/>
          <cell r="H2077"/>
          <cell r="I2077"/>
          <cell r="T2077"/>
        </row>
        <row r="2078">
          <cell r="D2078"/>
          <cell r="E2078"/>
          <cell r="H2078"/>
          <cell r="I2078"/>
          <cell r="T2078"/>
        </row>
        <row r="2079">
          <cell r="D2079"/>
          <cell r="E2079"/>
          <cell r="H2079"/>
          <cell r="I2079"/>
          <cell r="T2079"/>
        </row>
        <row r="2080">
          <cell r="D2080"/>
          <cell r="E2080"/>
          <cell r="H2080"/>
          <cell r="I2080"/>
          <cell r="T2080"/>
        </row>
        <row r="2081">
          <cell r="D2081"/>
          <cell r="E2081"/>
          <cell r="H2081"/>
          <cell r="I2081"/>
          <cell r="T2081"/>
        </row>
        <row r="2082">
          <cell r="D2082"/>
          <cell r="E2082"/>
          <cell r="H2082"/>
          <cell r="I2082"/>
          <cell r="T2082"/>
        </row>
        <row r="2083">
          <cell r="D2083"/>
          <cell r="E2083"/>
          <cell r="H2083"/>
          <cell r="I2083"/>
          <cell r="T2083"/>
        </row>
        <row r="2084">
          <cell r="D2084"/>
          <cell r="E2084"/>
          <cell r="H2084"/>
          <cell r="I2084"/>
          <cell r="T2084"/>
        </row>
        <row r="2085">
          <cell r="D2085"/>
          <cell r="E2085"/>
          <cell r="H2085"/>
          <cell r="I2085"/>
          <cell r="T2085"/>
        </row>
        <row r="2086">
          <cell r="D2086"/>
          <cell r="E2086"/>
          <cell r="H2086"/>
          <cell r="I2086"/>
          <cell r="T2086"/>
        </row>
        <row r="2087">
          <cell r="D2087"/>
          <cell r="E2087"/>
          <cell r="H2087"/>
          <cell r="I2087"/>
          <cell r="T2087"/>
        </row>
        <row r="2088">
          <cell r="D2088"/>
          <cell r="E2088"/>
          <cell r="H2088"/>
          <cell r="I2088"/>
          <cell r="T2088"/>
        </row>
        <row r="2089">
          <cell r="D2089"/>
          <cell r="E2089"/>
          <cell r="H2089"/>
          <cell r="I2089"/>
          <cell r="T2089"/>
        </row>
        <row r="2090">
          <cell r="D2090"/>
          <cell r="E2090"/>
          <cell r="H2090"/>
          <cell r="I2090"/>
          <cell r="T2090"/>
        </row>
        <row r="2091">
          <cell r="D2091"/>
          <cell r="E2091"/>
          <cell r="H2091"/>
          <cell r="I2091"/>
          <cell r="T2091"/>
        </row>
        <row r="2092">
          <cell r="D2092"/>
          <cell r="E2092"/>
          <cell r="H2092"/>
          <cell r="I2092"/>
          <cell r="T2092"/>
        </row>
        <row r="2093">
          <cell r="D2093"/>
          <cell r="E2093"/>
          <cell r="H2093"/>
          <cell r="I2093"/>
          <cell r="T2093"/>
        </row>
        <row r="2094">
          <cell r="D2094"/>
          <cell r="E2094"/>
          <cell r="H2094"/>
          <cell r="I2094"/>
          <cell r="T2094"/>
        </row>
        <row r="2095">
          <cell r="D2095"/>
          <cell r="E2095"/>
          <cell r="H2095"/>
          <cell r="I2095"/>
          <cell r="T2095"/>
        </row>
        <row r="2096">
          <cell r="D2096"/>
          <cell r="E2096"/>
          <cell r="H2096"/>
          <cell r="I2096"/>
          <cell r="T2096"/>
        </row>
        <row r="2097">
          <cell r="D2097"/>
          <cell r="E2097"/>
          <cell r="H2097"/>
          <cell r="I2097"/>
          <cell r="T2097"/>
        </row>
        <row r="2098">
          <cell r="D2098"/>
          <cell r="E2098"/>
          <cell r="H2098"/>
          <cell r="I2098"/>
          <cell r="T2098"/>
        </row>
        <row r="2099">
          <cell r="D2099"/>
          <cell r="E2099"/>
          <cell r="H2099"/>
          <cell r="I2099"/>
          <cell r="T2099"/>
        </row>
        <row r="2100">
          <cell r="D2100"/>
          <cell r="E2100"/>
          <cell r="H2100"/>
          <cell r="I2100"/>
          <cell r="T2100"/>
        </row>
        <row r="2101">
          <cell r="D2101"/>
          <cell r="E2101"/>
          <cell r="H2101"/>
          <cell r="I2101"/>
          <cell r="T2101"/>
        </row>
        <row r="2102">
          <cell r="D2102"/>
          <cell r="E2102"/>
          <cell r="H2102"/>
          <cell r="I2102"/>
          <cell r="T2102"/>
        </row>
        <row r="2103">
          <cell r="D2103"/>
          <cell r="E2103"/>
          <cell r="H2103"/>
          <cell r="I2103"/>
          <cell r="T2103"/>
        </row>
        <row r="2104">
          <cell r="D2104"/>
          <cell r="E2104"/>
          <cell r="H2104"/>
          <cell r="I2104"/>
          <cell r="T2104"/>
        </row>
        <row r="2105">
          <cell r="D2105"/>
          <cell r="E2105"/>
          <cell r="H2105"/>
          <cell r="I2105"/>
          <cell r="T2105"/>
        </row>
        <row r="2106">
          <cell r="D2106"/>
          <cell r="E2106"/>
          <cell r="H2106"/>
          <cell r="I2106"/>
          <cell r="T2106"/>
        </row>
        <row r="2107">
          <cell r="D2107"/>
          <cell r="E2107"/>
          <cell r="H2107"/>
          <cell r="I2107"/>
          <cell r="T2107"/>
        </row>
        <row r="2108">
          <cell r="D2108"/>
          <cell r="E2108"/>
          <cell r="H2108"/>
          <cell r="I2108"/>
          <cell r="T2108"/>
        </row>
        <row r="2109">
          <cell r="D2109"/>
          <cell r="E2109"/>
          <cell r="H2109"/>
          <cell r="I2109"/>
          <cell r="T2109"/>
        </row>
        <row r="2110">
          <cell r="D2110"/>
          <cell r="E2110"/>
          <cell r="H2110"/>
          <cell r="I2110"/>
          <cell r="T2110"/>
        </row>
        <row r="2111">
          <cell r="D2111"/>
          <cell r="E2111"/>
          <cell r="H2111"/>
          <cell r="I2111"/>
          <cell r="T2111"/>
        </row>
        <row r="2112">
          <cell r="D2112"/>
          <cell r="E2112"/>
          <cell r="H2112"/>
          <cell r="I2112"/>
          <cell r="T2112"/>
        </row>
        <row r="2113">
          <cell r="D2113"/>
          <cell r="E2113"/>
          <cell r="H2113"/>
          <cell r="I2113"/>
          <cell r="T2113"/>
        </row>
        <row r="2114">
          <cell r="D2114"/>
          <cell r="E2114"/>
          <cell r="H2114"/>
          <cell r="I2114"/>
          <cell r="T2114"/>
        </row>
        <row r="2115">
          <cell r="D2115"/>
          <cell r="E2115"/>
          <cell r="H2115"/>
          <cell r="I2115"/>
          <cell r="T2115"/>
        </row>
        <row r="2116">
          <cell r="D2116"/>
          <cell r="E2116"/>
          <cell r="H2116"/>
          <cell r="I2116"/>
          <cell r="T2116"/>
        </row>
        <row r="2117">
          <cell r="D2117"/>
          <cell r="E2117"/>
          <cell r="H2117"/>
          <cell r="I2117"/>
          <cell r="T2117"/>
        </row>
        <row r="2118">
          <cell r="D2118"/>
          <cell r="E2118"/>
          <cell r="H2118"/>
          <cell r="I2118"/>
          <cell r="T2118"/>
        </row>
        <row r="2119">
          <cell r="D2119"/>
          <cell r="E2119"/>
          <cell r="H2119"/>
          <cell r="I2119"/>
          <cell r="T2119"/>
        </row>
        <row r="2120">
          <cell r="D2120"/>
          <cell r="E2120"/>
          <cell r="H2120"/>
          <cell r="I2120"/>
          <cell r="T2120"/>
        </row>
        <row r="2121">
          <cell r="D2121"/>
          <cell r="E2121"/>
          <cell r="H2121"/>
          <cell r="I2121"/>
          <cell r="T2121"/>
        </row>
        <row r="2122">
          <cell r="D2122"/>
          <cell r="E2122"/>
          <cell r="H2122"/>
          <cell r="I2122"/>
          <cell r="T2122"/>
        </row>
        <row r="2123">
          <cell r="D2123"/>
          <cell r="E2123"/>
          <cell r="H2123"/>
          <cell r="I2123"/>
          <cell r="T2123"/>
        </row>
        <row r="2124">
          <cell r="D2124"/>
          <cell r="E2124"/>
          <cell r="H2124"/>
          <cell r="I2124"/>
          <cell r="T2124"/>
        </row>
        <row r="2125">
          <cell r="D2125"/>
          <cell r="E2125"/>
          <cell r="H2125"/>
          <cell r="I2125"/>
          <cell r="T2125"/>
        </row>
        <row r="2126">
          <cell r="D2126"/>
          <cell r="E2126"/>
          <cell r="H2126"/>
          <cell r="I2126"/>
          <cell r="T2126"/>
        </row>
        <row r="2127">
          <cell r="D2127"/>
          <cell r="E2127"/>
          <cell r="H2127"/>
          <cell r="I2127"/>
          <cell r="T2127"/>
        </row>
        <row r="2128">
          <cell r="D2128"/>
          <cell r="E2128"/>
          <cell r="H2128"/>
          <cell r="I2128"/>
          <cell r="T2128"/>
        </row>
        <row r="2129">
          <cell r="D2129"/>
          <cell r="E2129"/>
          <cell r="H2129"/>
          <cell r="I2129"/>
          <cell r="T2129"/>
        </row>
        <row r="2130">
          <cell r="D2130"/>
          <cell r="E2130"/>
          <cell r="H2130"/>
          <cell r="I2130"/>
          <cell r="T2130"/>
        </row>
        <row r="2131">
          <cell r="D2131"/>
          <cell r="E2131"/>
          <cell r="H2131"/>
          <cell r="I2131"/>
          <cell r="T2131"/>
        </row>
        <row r="2132">
          <cell r="D2132"/>
          <cell r="E2132"/>
          <cell r="H2132"/>
          <cell r="I2132"/>
          <cell r="T2132"/>
        </row>
        <row r="2133">
          <cell r="D2133"/>
          <cell r="E2133"/>
          <cell r="H2133"/>
          <cell r="I2133"/>
          <cell r="T2133"/>
        </row>
        <row r="2134">
          <cell r="D2134"/>
          <cell r="E2134"/>
          <cell r="H2134"/>
          <cell r="I2134"/>
          <cell r="T2134"/>
        </row>
        <row r="2135">
          <cell r="D2135"/>
          <cell r="E2135"/>
          <cell r="H2135"/>
          <cell r="I2135"/>
          <cell r="T2135"/>
        </row>
        <row r="2136">
          <cell r="D2136"/>
          <cell r="E2136"/>
          <cell r="H2136"/>
          <cell r="I2136"/>
          <cell r="T2136"/>
        </row>
        <row r="2137">
          <cell r="D2137"/>
          <cell r="E2137"/>
          <cell r="H2137"/>
          <cell r="I2137"/>
          <cell r="T2137"/>
        </row>
        <row r="2138">
          <cell r="D2138"/>
          <cell r="E2138"/>
          <cell r="H2138"/>
          <cell r="I2138"/>
          <cell r="T2138"/>
        </row>
        <row r="2139">
          <cell r="D2139"/>
          <cell r="E2139"/>
          <cell r="H2139"/>
          <cell r="I2139"/>
          <cell r="T2139"/>
        </row>
        <row r="2140">
          <cell r="D2140"/>
          <cell r="E2140"/>
          <cell r="H2140"/>
          <cell r="I2140"/>
          <cell r="T2140"/>
        </row>
        <row r="2141">
          <cell r="D2141"/>
          <cell r="E2141"/>
          <cell r="H2141"/>
          <cell r="I2141"/>
          <cell r="T2141"/>
        </row>
        <row r="2142">
          <cell r="D2142"/>
          <cell r="E2142"/>
          <cell r="H2142"/>
          <cell r="I2142"/>
          <cell r="T2142"/>
        </row>
        <row r="2143">
          <cell r="D2143"/>
          <cell r="E2143"/>
          <cell r="H2143"/>
          <cell r="I2143"/>
          <cell r="T2143"/>
        </row>
        <row r="2144">
          <cell r="D2144"/>
          <cell r="E2144"/>
          <cell r="H2144"/>
          <cell r="I2144"/>
          <cell r="T2144"/>
        </row>
        <row r="2145">
          <cell r="D2145"/>
          <cell r="E2145"/>
          <cell r="H2145"/>
          <cell r="I2145"/>
          <cell r="T2145"/>
        </row>
        <row r="2146">
          <cell r="D2146"/>
          <cell r="E2146"/>
          <cell r="H2146"/>
          <cell r="I2146"/>
          <cell r="T2146"/>
        </row>
        <row r="2147">
          <cell r="D2147"/>
          <cell r="E2147"/>
          <cell r="H2147"/>
          <cell r="I2147"/>
          <cell r="T2147"/>
        </row>
        <row r="2148">
          <cell r="D2148"/>
          <cell r="E2148"/>
          <cell r="H2148"/>
          <cell r="I2148"/>
          <cell r="T2148"/>
        </row>
        <row r="2149">
          <cell r="D2149"/>
          <cell r="E2149"/>
          <cell r="H2149"/>
          <cell r="I2149"/>
          <cell r="T2149"/>
        </row>
        <row r="2150">
          <cell r="D2150"/>
          <cell r="E2150"/>
          <cell r="H2150"/>
          <cell r="I2150"/>
          <cell r="T2150"/>
        </row>
        <row r="2151">
          <cell r="D2151"/>
          <cell r="E2151"/>
          <cell r="H2151"/>
          <cell r="I2151"/>
          <cell r="T2151"/>
        </row>
        <row r="2152">
          <cell r="D2152"/>
          <cell r="E2152"/>
          <cell r="H2152"/>
          <cell r="I2152"/>
          <cell r="T2152"/>
        </row>
        <row r="2153">
          <cell r="D2153"/>
          <cell r="E2153"/>
          <cell r="H2153"/>
          <cell r="I2153"/>
          <cell r="T2153"/>
        </row>
        <row r="2154">
          <cell r="D2154"/>
          <cell r="E2154"/>
          <cell r="H2154"/>
          <cell r="I2154"/>
          <cell r="T2154"/>
        </row>
        <row r="2155">
          <cell r="D2155"/>
          <cell r="E2155"/>
          <cell r="H2155"/>
          <cell r="I2155"/>
          <cell r="T2155"/>
        </row>
        <row r="2156">
          <cell r="D2156"/>
          <cell r="E2156"/>
          <cell r="H2156"/>
          <cell r="I2156"/>
          <cell r="T2156"/>
        </row>
        <row r="2157">
          <cell r="D2157"/>
          <cell r="E2157"/>
          <cell r="H2157"/>
          <cell r="I2157"/>
          <cell r="T2157"/>
        </row>
        <row r="2158">
          <cell r="D2158"/>
          <cell r="E2158"/>
          <cell r="H2158"/>
          <cell r="I2158"/>
          <cell r="T2158"/>
        </row>
        <row r="2159">
          <cell r="D2159"/>
          <cell r="E2159"/>
          <cell r="H2159"/>
          <cell r="I2159"/>
          <cell r="T2159"/>
        </row>
        <row r="2160">
          <cell r="D2160"/>
          <cell r="E2160"/>
          <cell r="H2160"/>
          <cell r="I2160"/>
          <cell r="T2160"/>
        </row>
        <row r="2161">
          <cell r="D2161"/>
          <cell r="E2161"/>
          <cell r="H2161"/>
          <cell r="I2161"/>
          <cell r="T2161"/>
        </row>
        <row r="2162">
          <cell r="D2162"/>
          <cell r="E2162"/>
          <cell r="H2162"/>
          <cell r="I2162"/>
          <cell r="T2162"/>
        </row>
        <row r="2163">
          <cell r="D2163"/>
          <cell r="E2163"/>
          <cell r="H2163"/>
          <cell r="I2163"/>
          <cell r="T2163"/>
        </row>
        <row r="2164">
          <cell r="D2164"/>
          <cell r="E2164"/>
          <cell r="H2164"/>
          <cell r="I2164"/>
          <cell r="T2164"/>
        </row>
        <row r="2165">
          <cell r="D2165"/>
          <cell r="E2165"/>
          <cell r="H2165"/>
          <cell r="I2165"/>
          <cell r="T2165"/>
        </row>
        <row r="2166">
          <cell r="D2166"/>
          <cell r="E2166"/>
          <cell r="H2166"/>
          <cell r="I2166"/>
          <cell r="T2166"/>
        </row>
        <row r="2167">
          <cell r="D2167"/>
          <cell r="E2167"/>
          <cell r="H2167"/>
          <cell r="I2167"/>
          <cell r="T2167"/>
        </row>
        <row r="2168">
          <cell r="D2168"/>
          <cell r="E2168"/>
          <cell r="H2168"/>
          <cell r="I2168"/>
          <cell r="T2168"/>
        </row>
        <row r="2169">
          <cell r="D2169"/>
          <cell r="E2169"/>
          <cell r="H2169"/>
          <cell r="I2169"/>
          <cell r="T2169"/>
        </row>
        <row r="2170">
          <cell r="D2170"/>
          <cell r="E2170"/>
          <cell r="H2170"/>
          <cell r="I2170"/>
          <cell r="T2170"/>
        </row>
        <row r="2171">
          <cell r="D2171"/>
          <cell r="E2171"/>
          <cell r="H2171"/>
          <cell r="I2171"/>
          <cell r="T2171"/>
        </row>
        <row r="2172">
          <cell r="D2172"/>
          <cell r="E2172"/>
          <cell r="H2172"/>
          <cell r="I2172"/>
          <cell r="T2172"/>
        </row>
        <row r="2173">
          <cell r="D2173"/>
          <cell r="E2173"/>
          <cell r="H2173"/>
          <cell r="I2173"/>
          <cell r="T2173"/>
        </row>
        <row r="2174">
          <cell r="D2174"/>
          <cell r="E2174"/>
          <cell r="H2174"/>
          <cell r="I2174"/>
          <cell r="T2174"/>
        </row>
        <row r="2175">
          <cell r="D2175"/>
          <cell r="E2175"/>
          <cell r="H2175"/>
          <cell r="I2175"/>
          <cell r="T2175"/>
        </row>
        <row r="2176">
          <cell r="D2176"/>
          <cell r="E2176"/>
          <cell r="H2176"/>
          <cell r="I2176"/>
          <cell r="T2176"/>
        </row>
        <row r="2177">
          <cell r="D2177"/>
          <cell r="E2177"/>
          <cell r="H2177"/>
          <cell r="I2177"/>
          <cell r="T2177"/>
        </row>
        <row r="2178">
          <cell r="D2178"/>
          <cell r="E2178"/>
          <cell r="H2178"/>
          <cell r="I2178"/>
          <cell r="T2178"/>
        </row>
        <row r="2179">
          <cell r="D2179"/>
          <cell r="E2179"/>
          <cell r="H2179"/>
          <cell r="I2179"/>
          <cell r="T2179"/>
        </row>
        <row r="2180">
          <cell r="D2180"/>
          <cell r="E2180"/>
          <cell r="H2180"/>
          <cell r="I2180"/>
          <cell r="T2180"/>
        </row>
        <row r="2181">
          <cell r="D2181"/>
          <cell r="E2181"/>
          <cell r="H2181"/>
          <cell r="I2181"/>
          <cell r="T2181"/>
        </row>
        <row r="2182">
          <cell r="D2182"/>
          <cell r="E2182"/>
          <cell r="H2182"/>
          <cell r="I2182"/>
          <cell r="T2182"/>
        </row>
        <row r="2183">
          <cell r="D2183"/>
          <cell r="E2183"/>
          <cell r="H2183"/>
          <cell r="I2183"/>
          <cell r="T2183"/>
        </row>
        <row r="2184">
          <cell r="D2184"/>
          <cell r="E2184"/>
          <cell r="H2184"/>
          <cell r="I2184"/>
          <cell r="T2184"/>
        </row>
        <row r="2185">
          <cell r="D2185"/>
          <cell r="E2185"/>
          <cell r="H2185"/>
          <cell r="I2185"/>
          <cell r="T2185"/>
        </row>
        <row r="2186">
          <cell r="D2186"/>
          <cell r="E2186"/>
          <cell r="H2186"/>
          <cell r="I2186"/>
          <cell r="T2186"/>
        </row>
        <row r="2187">
          <cell r="D2187"/>
          <cell r="E2187"/>
          <cell r="H2187"/>
          <cell r="I2187"/>
          <cell r="T2187"/>
        </row>
        <row r="2188">
          <cell r="D2188"/>
          <cell r="E2188"/>
          <cell r="H2188"/>
          <cell r="I2188"/>
          <cell r="T2188"/>
        </row>
        <row r="2189">
          <cell r="D2189"/>
          <cell r="E2189"/>
          <cell r="H2189"/>
          <cell r="I2189"/>
          <cell r="T2189"/>
        </row>
        <row r="2190">
          <cell r="D2190"/>
          <cell r="E2190"/>
          <cell r="H2190"/>
          <cell r="I2190"/>
          <cell r="T2190"/>
        </row>
        <row r="2191">
          <cell r="D2191"/>
          <cell r="E2191"/>
          <cell r="H2191"/>
          <cell r="I2191"/>
          <cell r="T2191"/>
        </row>
        <row r="2192">
          <cell r="D2192"/>
          <cell r="E2192"/>
          <cell r="H2192"/>
          <cell r="I2192"/>
          <cell r="T2192"/>
        </row>
        <row r="2193">
          <cell r="D2193"/>
          <cell r="E2193"/>
          <cell r="H2193"/>
          <cell r="I2193"/>
          <cell r="T2193"/>
        </row>
        <row r="2194">
          <cell r="D2194"/>
          <cell r="E2194"/>
          <cell r="H2194"/>
          <cell r="I2194"/>
          <cell r="T2194"/>
        </row>
        <row r="2195">
          <cell r="D2195"/>
          <cell r="E2195"/>
          <cell r="H2195"/>
          <cell r="I2195"/>
          <cell r="T2195"/>
        </row>
        <row r="2196">
          <cell r="D2196"/>
          <cell r="E2196"/>
          <cell r="H2196"/>
          <cell r="I2196"/>
          <cell r="T2196"/>
        </row>
        <row r="2197">
          <cell r="D2197"/>
          <cell r="E2197"/>
          <cell r="H2197"/>
          <cell r="I2197"/>
          <cell r="T2197"/>
        </row>
        <row r="2198">
          <cell r="D2198"/>
          <cell r="E2198"/>
          <cell r="H2198"/>
          <cell r="I2198"/>
          <cell r="T2198"/>
        </row>
        <row r="2199">
          <cell r="D2199"/>
          <cell r="E2199"/>
          <cell r="H2199"/>
          <cell r="I2199"/>
          <cell r="T2199"/>
        </row>
        <row r="2200">
          <cell r="D2200"/>
          <cell r="E2200"/>
          <cell r="H2200"/>
          <cell r="I2200"/>
          <cell r="T2200"/>
        </row>
        <row r="2201">
          <cell r="D2201"/>
          <cell r="E2201"/>
          <cell r="H2201"/>
          <cell r="I2201"/>
          <cell r="T2201"/>
        </row>
        <row r="2202">
          <cell r="D2202"/>
          <cell r="E2202"/>
          <cell r="H2202"/>
          <cell r="I2202"/>
          <cell r="T2202"/>
        </row>
        <row r="2203">
          <cell r="D2203"/>
          <cell r="E2203"/>
          <cell r="H2203"/>
          <cell r="I2203"/>
          <cell r="T2203"/>
        </row>
        <row r="2204">
          <cell r="D2204"/>
          <cell r="E2204"/>
          <cell r="H2204"/>
          <cell r="I2204"/>
          <cell r="T2204"/>
        </row>
        <row r="2205">
          <cell r="D2205"/>
          <cell r="E2205"/>
          <cell r="H2205"/>
          <cell r="I2205"/>
          <cell r="T2205"/>
        </row>
        <row r="2206">
          <cell r="D2206"/>
          <cell r="E2206"/>
          <cell r="H2206"/>
          <cell r="I2206"/>
          <cell r="T2206"/>
        </row>
        <row r="2207">
          <cell r="D2207"/>
          <cell r="E2207"/>
          <cell r="H2207"/>
          <cell r="I2207"/>
          <cell r="T2207"/>
        </row>
        <row r="2208">
          <cell r="D2208"/>
          <cell r="E2208"/>
          <cell r="H2208"/>
          <cell r="I2208"/>
          <cell r="T2208"/>
        </row>
        <row r="2209">
          <cell r="D2209"/>
          <cell r="E2209"/>
          <cell r="H2209"/>
          <cell r="I2209"/>
          <cell r="T2209"/>
        </row>
        <row r="2210">
          <cell r="D2210"/>
          <cell r="E2210"/>
          <cell r="H2210"/>
          <cell r="I2210"/>
          <cell r="T2210"/>
        </row>
        <row r="2211">
          <cell r="D2211"/>
          <cell r="E2211"/>
          <cell r="H2211"/>
          <cell r="I2211"/>
          <cell r="T2211"/>
        </row>
        <row r="2212">
          <cell r="D2212"/>
          <cell r="E2212"/>
          <cell r="H2212"/>
          <cell r="I2212"/>
          <cell r="T2212"/>
        </row>
        <row r="2213">
          <cell r="D2213"/>
          <cell r="E2213"/>
          <cell r="H2213"/>
          <cell r="I2213"/>
          <cell r="T2213"/>
        </row>
        <row r="2214">
          <cell r="D2214"/>
          <cell r="E2214"/>
          <cell r="H2214"/>
          <cell r="I2214"/>
          <cell r="T2214"/>
        </row>
        <row r="2215">
          <cell r="D2215"/>
          <cell r="E2215"/>
          <cell r="H2215"/>
          <cell r="I2215"/>
          <cell r="T2215"/>
        </row>
        <row r="2216">
          <cell r="D2216"/>
          <cell r="E2216"/>
          <cell r="H2216"/>
          <cell r="I2216"/>
          <cell r="T2216"/>
        </row>
        <row r="2217">
          <cell r="D2217"/>
          <cell r="E2217"/>
          <cell r="H2217"/>
          <cell r="I2217"/>
          <cell r="T2217"/>
        </row>
        <row r="2218">
          <cell r="D2218"/>
          <cell r="E2218"/>
          <cell r="H2218"/>
          <cell r="I2218"/>
          <cell r="T2218"/>
        </row>
        <row r="2219">
          <cell r="D2219"/>
          <cell r="E2219"/>
          <cell r="H2219"/>
          <cell r="I2219"/>
          <cell r="T2219"/>
        </row>
        <row r="2220">
          <cell r="D2220"/>
          <cell r="E2220"/>
          <cell r="H2220"/>
          <cell r="I2220"/>
          <cell r="T2220"/>
        </row>
        <row r="2221">
          <cell r="D2221"/>
          <cell r="E2221"/>
          <cell r="H2221"/>
          <cell r="I2221"/>
          <cell r="T2221"/>
        </row>
        <row r="2222">
          <cell r="D2222"/>
          <cell r="E2222"/>
          <cell r="H2222"/>
          <cell r="I2222"/>
          <cell r="T2222"/>
        </row>
        <row r="2223">
          <cell r="D2223"/>
          <cell r="E2223"/>
          <cell r="H2223"/>
          <cell r="I2223"/>
          <cell r="T2223"/>
        </row>
        <row r="2224">
          <cell r="D2224"/>
          <cell r="E2224"/>
          <cell r="H2224"/>
          <cell r="I2224"/>
          <cell r="T2224"/>
        </row>
        <row r="2225">
          <cell r="D2225"/>
          <cell r="E2225"/>
          <cell r="H2225"/>
          <cell r="I2225"/>
          <cell r="T2225"/>
        </row>
        <row r="2226">
          <cell r="D2226"/>
          <cell r="E2226"/>
          <cell r="H2226"/>
          <cell r="I2226"/>
          <cell r="T2226"/>
        </row>
        <row r="2227">
          <cell r="D2227"/>
          <cell r="E2227"/>
          <cell r="H2227"/>
          <cell r="I2227"/>
          <cell r="T2227"/>
        </row>
        <row r="2228">
          <cell r="D2228"/>
          <cell r="E2228"/>
          <cell r="H2228"/>
          <cell r="I2228"/>
          <cell r="T2228"/>
        </row>
        <row r="2229">
          <cell r="D2229"/>
          <cell r="E2229"/>
          <cell r="H2229"/>
          <cell r="I2229"/>
          <cell r="T2229"/>
        </row>
        <row r="2230">
          <cell r="D2230"/>
          <cell r="E2230"/>
          <cell r="H2230"/>
          <cell r="I2230"/>
          <cell r="T2230"/>
        </row>
        <row r="2231">
          <cell r="D2231"/>
          <cell r="E2231"/>
          <cell r="H2231"/>
          <cell r="I2231"/>
          <cell r="T2231"/>
        </row>
        <row r="2232">
          <cell r="D2232"/>
          <cell r="E2232"/>
          <cell r="H2232"/>
          <cell r="I2232"/>
          <cell r="T2232"/>
        </row>
        <row r="2233">
          <cell r="D2233"/>
          <cell r="E2233"/>
          <cell r="H2233"/>
          <cell r="I2233"/>
          <cell r="T2233"/>
        </row>
        <row r="2234">
          <cell r="D2234"/>
          <cell r="E2234"/>
          <cell r="H2234"/>
          <cell r="I2234"/>
          <cell r="T2234"/>
        </row>
        <row r="2235">
          <cell r="D2235"/>
          <cell r="E2235"/>
          <cell r="H2235"/>
          <cell r="I2235"/>
          <cell r="T2235"/>
        </row>
        <row r="2236">
          <cell r="D2236"/>
          <cell r="E2236"/>
          <cell r="H2236"/>
          <cell r="I2236"/>
          <cell r="T2236"/>
        </row>
        <row r="2237">
          <cell r="D2237"/>
          <cell r="E2237"/>
          <cell r="H2237"/>
          <cell r="I2237"/>
          <cell r="T2237"/>
        </row>
        <row r="2238">
          <cell r="D2238"/>
          <cell r="E2238"/>
          <cell r="H2238"/>
          <cell r="I2238"/>
          <cell r="T2238"/>
        </row>
        <row r="2239">
          <cell r="D2239"/>
          <cell r="E2239"/>
          <cell r="H2239"/>
          <cell r="I2239"/>
          <cell r="T2239"/>
        </row>
        <row r="2240">
          <cell r="D2240"/>
          <cell r="E2240"/>
          <cell r="H2240"/>
          <cell r="I2240"/>
          <cell r="T2240"/>
        </row>
        <row r="2241">
          <cell r="D2241"/>
          <cell r="E2241"/>
          <cell r="H2241"/>
          <cell r="I2241"/>
          <cell r="T2241"/>
        </row>
        <row r="2242">
          <cell r="D2242"/>
          <cell r="E2242"/>
          <cell r="H2242"/>
          <cell r="I2242"/>
          <cell r="T2242"/>
        </row>
        <row r="2243">
          <cell r="D2243"/>
          <cell r="E2243"/>
          <cell r="H2243"/>
          <cell r="I2243"/>
          <cell r="T2243"/>
        </row>
        <row r="2244">
          <cell r="D2244"/>
          <cell r="E2244"/>
          <cell r="H2244"/>
          <cell r="I2244"/>
          <cell r="T2244"/>
        </row>
        <row r="2245">
          <cell r="D2245"/>
          <cell r="E2245"/>
          <cell r="H2245"/>
          <cell r="I2245"/>
          <cell r="T2245"/>
        </row>
        <row r="2246">
          <cell r="D2246"/>
          <cell r="E2246"/>
          <cell r="H2246"/>
          <cell r="I2246"/>
          <cell r="T2246"/>
        </row>
        <row r="2247">
          <cell r="D2247"/>
          <cell r="E2247"/>
          <cell r="H2247"/>
          <cell r="I2247"/>
          <cell r="T2247"/>
        </row>
        <row r="2248">
          <cell r="D2248"/>
          <cell r="E2248"/>
          <cell r="H2248"/>
          <cell r="I2248"/>
          <cell r="T2248"/>
        </row>
        <row r="2249">
          <cell r="D2249"/>
          <cell r="E2249"/>
          <cell r="H2249"/>
          <cell r="I2249"/>
          <cell r="T2249"/>
        </row>
        <row r="2250">
          <cell r="D2250"/>
          <cell r="E2250"/>
          <cell r="H2250"/>
          <cell r="I2250"/>
          <cell r="T2250"/>
        </row>
        <row r="2251">
          <cell r="D2251"/>
          <cell r="E2251"/>
          <cell r="H2251"/>
          <cell r="I2251"/>
          <cell r="T2251"/>
        </row>
        <row r="2252">
          <cell r="D2252"/>
          <cell r="E2252"/>
          <cell r="H2252"/>
          <cell r="I2252"/>
          <cell r="T2252"/>
        </row>
        <row r="2253">
          <cell r="D2253"/>
          <cell r="E2253"/>
          <cell r="H2253"/>
          <cell r="I2253"/>
          <cell r="T2253"/>
        </row>
        <row r="2254">
          <cell r="D2254"/>
          <cell r="E2254"/>
          <cell r="H2254"/>
          <cell r="I2254"/>
          <cell r="T2254"/>
        </row>
        <row r="2255">
          <cell r="D2255"/>
          <cell r="E2255"/>
          <cell r="H2255"/>
          <cell r="I2255"/>
          <cell r="T2255"/>
        </row>
        <row r="2256">
          <cell r="D2256"/>
          <cell r="E2256"/>
          <cell r="H2256"/>
          <cell r="I2256"/>
          <cell r="T2256"/>
        </row>
        <row r="2257">
          <cell r="D2257"/>
          <cell r="E2257"/>
          <cell r="H2257"/>
          <cell r="I2257"/>
          <cell r="T2257"/>
        </row>
        <row r="2258">
          <cell r="D2258"/>
          <cell r="E2258"/>
          <cell r="H2258"/>
          <cell r="I2258"/>
          <cell r="T2258"/>
        </row>
        <row r="2259">
          <cell r="D2259"/>
          <cell r="E2259"/>
          <cell r="H2259"/>
          <cell r="I2259"/>
          <cell r="T2259"/>
        </row>
        <row r="2260">
          <cell r="D2260"/>
          <cell r="E2260"/>
          <cell r="H2260"/>
          <cell r="I2260"/>
          <cell r="T2260"/>
        </row>
        <row r="2261">
          <cell r="D2261"/>
          <cell r="E2261"/>
          <cell r="H2261"/>
          <cell r="I2261"/>
          <cell r="T2261"/>
        </row>
        <row r="2262">
          <cell r="D2262"/>
          <cell r="E2262"/>
          <cell r="H2262"/>
          <cell r="I2262"/>
          <cell r="T2262"/>
        </row>
        <row r="2263">
          <cell r="D2263"/>
          <cell r="E2263"/>
          <cell r="H2263"/>
          <cell r="I2263"/>
          <cell r="T2263"/>
        </row>
        <row r="2264">
          <cell r="D2264"/>
          <cell r="E2264"/>
          <cell r="H2264"/>
          <cell r="I2264"/>
          <cell r="T2264"/>
        </row>
        <row r="2265">
          <cell r="D2265"/>
          <cell r="E2265"/>
          <cell r="H2265"/>
          <cell r="I2265"/>
          <cell r="T2265"/>
        </row>
        <row r="2266">
          <cell r="D2266"/>
          <cell r="E2266"/>
          <cell r="H2266"/>
          <cell r="I2266"/>
          <cell r="T2266"/>
        </row>
        <row r="2267">
          <cell r="D2267"/>
          <cell r="E2267"/>
          <cell r="H2267"/>
          <cell r="I2267"/>
          <cell r="T2267"/>
        </row>
        <row r="2268">
          <cell r="D2268"/>
          <cell r="E2268"/>
          <cell r="H2268"/>
          <cell r="I2268"/>
          <cell r="T2268"/>
        </row>
        <row r="2269">
          <cell r="D2269"/>
          <cell r="E2269"/>
          <cell r="H2269"/>
          <cell r="I2269"/>
          <cell r="T2269"/>
        </row>
        <row r="2270">
          <cell r="D2270"/>
          <cell r="E2270"/>
          <cell r="H2270"/>
          <cell r="I2270"/>
          <cell r="T2270"/>
        </row>
        <row r="2271">
          <cell r="D2271"/>
          <cell r="E2271"/>
          <cell r="H2271"/>
          <cell r="I2271"/>
          <cell r="T2271"/>
        </row>
        <row r="2272">
          <cell r="D2272"/>
          <cell r="E2272"/>
          <cell r="H2272"/>
          <cell r="I2272"/>
          <cell r="T2272"/>
        </row>
        <row r="2273">
          <cell r="D2273"/>
          <cell r="E2273"/>
          <cell r="H2273"/>
          <cell r="I2273"/>
          <cell r="T2273"/>
        </row>
        <row r="2274">
          <cell r="D2274"/>
          <cell r="E2274"/>
          <cell r="H2274"/>
          <cell r="I2274"/>
          <cell r="T2274"/>
        </row>
        <row r="2275">
          <cell r="D2275"/>
          <cell r="E2275"/>
          <cell r="H2275"/>
          <cell r="I2275"/>
          <cell r="T2275"/>
        </row>
        <row r="2276">
          <cell r="D2276"/>
          <cell r="E2276"/>
          <cell r="H2276"/>
          <cell r="I2276"/>
          <cell r="T2276"/>
        </row>
        <row r="2277">
          <cell r="D2277"/>
          <cell r="E2277"/>
          <cell r="H2277"/>
          <cell r="I2277"/>
          <cell r="T2277"/>
        </row>
        <row r="2278">
          <cell r="D2278"/>
          <cell r="E2278"/>
          <cell r="H2278"/>
          <cell r="I2278"/>
          <cell r="T2278"/>
        </row>
        <row r="2279">
          <cell r="D2279"/>
          <cell r="E2279"/>
          <cell r="H2279"/>
          <cell r="I2279"/>
          <cell r="T2279"/>
        </row>
        <row r="2280">
          <cell r="D2280"/>
          <cell r="E2280"/>
          <cell r="H2280"/>
          <cell r="I2280"/>
          <cell r="T2280"/>
        </row>
        <row r="2281">
          <cell r="D2281"/>
          <cell r="E2281"/>
          <cell r="H2281"/>
          <cell r="I2281"/>
          <cell r="T2281"/>
        </row>
        <row r="2282">
          <cell r="D2282"/>
          <cell r="E2282"/>
          <cell r="H2282"/>
          <cell r="I2282"/>
          <cell r="T2282"/>
        </row>
        <row r="2283">
          <cell r="D2283"/>
          <cell r="E2283"/>
          <cell r="H2283"/>
          <cell r="I2283"/>
          <cell r="T2283"/>
        </row>
        <row r="2284">
          <cell r="D2284"/>
          <cell r="E2284"/>
          <cell r="H2284"/>
          <cell r="I2284"/>
          <cell r="T2284"/>
        </row>
        <row r="2285">
          <cell r="D2285"/>
          <cell r="E2285"/>
          <cell r="H2285"/>
          <cell r="I2285"/>
          <cell r="T2285"/>
        </row>
        <row r="2286">
          <cell r="D2286"/>
          <cell r="E2286"/>
          <cell r="H2286"/>
          <cell r="I2286"/>
          <cell r="T2286"/>
        </row>
        <row r="2287">
          <cell r="D2287"/>
          <cell r="E2287"/>
          <cell r="H2287"/>
          <cell r="I2287"/>
          <cell r="T2287"/>
        </row>
        <row r="2288">
          <cell r="D2288"/>
          <cell r="E2288"/>
          <cell r="H2288"/>
          <cell r="I2288"/>
          <cell r="T2288"/>
        </row>
        <row r="2289">
          <cell r="D2289"/>
          <cell r="E2289"/>
          <cell r="H2289"/>
          <cell r="I2289"/>
          <cell r="T2289"/>
        </row>
        <row r="2290">
          <cell r="D2290"/>
          <cell r="E2290"/>
          <cell r="H2290"/>
          <cell r="I2290"/>
          <cell r="T2290"/>
        </row>
        <row r="2291">
          <cell r="D2291"/>
          <cell r="E2291"/>
          <cell r="H2291"/>
          <cell r="I2291"/>
          <cell r="T2291"/>
        </row>
        <row r="2292">
          <cell r="D2292"/>
          <cell r="E2292"/>
          <cell r="H2292"/>
          <cell r="I2292"/>
          <cell r="T2292"/>
        </row>
        <row r="2293">
          <cell r="D2293"/>
          <cell r="E2293"/>
          <cell r="H2293"/>
          <cell r="I2293"/>
          <cell r="T2293"/>
        </row>
        <row r="2294">
          <cell r="D2294"/>
          <cell r="E2294"/>
          <cell r="H2294"/>
          <cell r="I2294"/>
          <cell r="T2294"/>
        </row>
        <row r="2295">
          <cell r="D2295"/>
          <cell r="E2295"/>
          <cell r="H2295"/>
          <cell r="I2295"/>
          <cell r="T2295"/>
        </row>
        <row r="2296">
          <cell r="D2296"/>
          <cell r="E2296"/>
          <cell r="H2296"/>
          <cell r="I2296"/>
          <cell r="T2296"/>
        </row>
        <row r="2297">
          <cell r="D2297"/>
          <cell r="E2297"/>
          <cell r="H2297"/>
          <cell r="I2297"/>
          <cell r="T2297"/>
        </row>
        <row r="2298">
          <cell r="D2298"/>
          <cell r="E2298"/>
          <cell r="H2298"/>
          <cell r="I2298"/>
          <cell r="T2298"/>
        </row>
        <row r="2299">
          <cell r="D2299"/>
          <cell r="E2299"/>
          <cell r="H2299"/>
          <cell r="I2299"/>
          <cell r="T2299"/>
        </row>
        <row r="2300">
          <cell r="D2300"/>
          <cell r="E2300"/>
          <cell r="H2300"/>
          <cell r="I2300"/>
          <cell r="T2300"/>
        </row>
        <row r="2301">
          <cell r="D2301"/>
          <cell r="E2301"/>
          <cell r="H2301"/>
          <cell r="I2301"/>
          <cell r="T2301"/>
        </row>
        <row r="2302">
          <cell r="D2302"/>
          <cell r="E2302"/>
          <cell r="H2302"/>
          <cell r="I2302"/>
          <cell r="T2302"/>
        </row>
        <row r="2303">
          <cell r="D2303"/>
          <cell r="E2303"/>
          <cell r="H2303"/>
          <cell r="I2303"/>
          <cell r="T2303"/>
        </row>
        <row r="2304">
          <cell r="D2304"/>
          <cell r="E2304"/>
          <cell r="H2304"/>
          <cell r="I2304"/>
          <cell r="T2304"/>
        </row>
        <row r="2305">
          <cell r="D2305"/>
          <cell r="E2305"/>
          <cell r="H2305"/>
          <cell r="I2305"/>
          <cell r="T2305"/>
        </row>
        <row r="2306">
          <cell r="D2306"/>
          <cell r="E2306"/>
          <cell r="H2306"/>
          <cell r="I2306"/>
          <cell r="T2306"/>
        </row>
        <row r="2307">
          <cell r="D2307"/>
          <cell r="E2307"/>
          <cell r="H2307"/>
          <cell r="I2307"/>
          <cell r="T2307"/>
        </row>
        <row r="2308">
          <cell r="D2308"/>
          <cell r="E2308"/>
          <cell r="H2308"/>
          <cell r="I2308"/>
          <cell r="T2308"/>
        </row>
        <row r="2309">
          <cell r="D2309"/>
          <cell r="E2309"/>
          <cell r="H2309"/>
          <cell r="I2309"/>
          <cell r="T2309"/>
        </row>
        <row r="2310">
          <cell r="D2310"/>
          <cell r="E2310"/>
          <cell r="H2310"/>
          <cell r="I2310"/>
          <cell r="T2310"/>
        </row>
        <row r="2311">
          <cell r="D2311"/>
          <cell r="E2311"/>
          <cell r="H2311"/>
          <cell r="I2311"/>
          <cell r="T2311"/>
        </row>
        <row r="2312">
          <cell r="D2312"/>
          <cell r="E2312"/>
          <cell r="H2312"/>
          <cell r="I2312"/>
          <cell r="T2312"/>
        </row>
        <row r="2313">
          <cell r="D2313"/>
          <cell r="E2313"/>
          <cell r="H2313"/>
          <cell r="I2313"/>
          <cell r="T2313"/>
        </row>
        <row r="2314">
          <cell r="D2314"/>
          <cell r="E2314"/>
          <cell r="H2314"/>
          <cell r="I2314"/>
          <cell r="T2314"/>
        </row>
        <row r="2315">
          <cell r="D2315"/>
          <cell r="E2315"/>
          <cell r="H2315"/>
          <cell r="I2315"/>
          <cell r="T2315"/>
        </row>
        <row r="2316">
          <cell r="D2316"/>
          <cell r="E2316"/>
          <cell r="H2316"/>
          <cell r="I2316"/>
          <cell r="T2316"/>
        </row>
        <row r="2317">
          <cell r="D2317"/>
          <cell r="E2317"/>
          <cell r="H2317"/>
          <cell r="I2317"/>
          <cell r="T2317"/>
        </row>
        <row r="2318">
          <cell r="D2318"/>
          <cell r="E2318"/>
          <cell r="H2318"/>
          <cell r="I2318"/>
          <cell r="T2318"/>
        </row>
        <row r="2319">
          <cell r="D2319"/>
          <cell r="E2319"/>
          <cell r="H2319"/>
          <cell r="I2319"/>
          <cell r="T2319"/>
        </row>
        <row r="2320">
          <cell r="D2320"/>
          <cell r="E2320"/>
          <cell r="H2320"/>
          <cell r="I2320"/>
          <cell r="T2320"/>
        </row>
        <row r="2321">
          <cell r="D2321"/>
          <cell r="E2321"/>
          <cell r="H2321"/>
          <cell r="I2321"/>
          <cell r="T2321"/>
        </row>
        <row r="2322">
          <cell r="D2322"/>
          <cell r="E2322"/>
          <cell r="H2322"/>
          <cell r="I2322"/>
          <cell r="T2322"/>
        </row>
        <row r="2323">
          <cell r="D2323"/>
          <cell r="E2323"/>
          <cell r="H2323"/>
          <cell r="I2323"/>
          <cell r="T2323"/>
        </row>
        <row r="2324">
          <cell r="D2324"/>
          <cell r="E2324"/>
          <cell r="H2324"/>
          <cell r="I2324"/>
          <cell r="T2324"/>
        </row>
        <row r="2325">
          <cell r="D2325"/>
          <cell r="E2325"/>
          <cell r="H2325"/>
          <cell r="I2325"/>
          <cell r="T2325"/>
        </row>
        <row r="2326">
          <cell r="D2326"/>
          <cell r="E2326"/>
          <cell r="H2326"/>
          <cell r="I2326"/>
          <cell r="T2326"/>
        </row>
        <row r="2327">
          <cell r="D2327"/>
          <cell r="E2327"/>
          <cell r="H2327"/>
          <cell r="I2327"/>
          <cell r="T2327"/>
        </row>
        <row r="2328">
          <cell r="D2328"/>
          <cell r="E2328"/>
          <cell r="H2328"/>
          <cell r="I2328"/>
          <cell r="T2328"/>
        </row>
        <row r="2329">
          <cell r="D2329"/>
          <cell r="E2329"/>
          <cell r="H2329"/>
          <cell r="I2329"/>
          <cell r="T2329"/>
        </row>
        <row r="2330">
          <cell r="D2330"/>
          <cell r="E2330"/>
          <cell r="H2330"/>
          <cell r="I2330"/>
          <cell r="T2330"/>
        </row>
        <row r="2331">
          <cell r="D2331"/>
          <cell r="E2331"/>
          <cell r="H2331"/>
          <cell r="I2331"/>
          <cell r="T2331"/>
        </row>
        <row r="2332">
          <cell r="D2332"/>
          <cell r="E2332"/>
          <cell r="H2332"/>
          <cell r="I2332"/>
          <cell r="T2332"/>
        </row>
        <row r="2333">
          <cell r="D2333"/>
          <cell r="E2333"/>
          <cell r="H2333"/>
          <cell r="I2333"/>
          <cell r="T2333"/>
        </row>
        <row r="2334">
          <cell r="D2334"/>
          <cell r="E2334"/>
          <cell r="H2334"/>
          <cell r="I2334"/>
          <cell r="T2334"/>
        </row>
        <row r="2335">
          <cell r="D2335"/>
          <cell r="E2335"/>
          <cell r="H2335"/>
          <cell r="I2335"/>
          <cell r="T2335"/>
        </row>
        <row r="2336">
          <cell r="D2336"/>
          <cell r="E2336"/>
          <cell r="H2336"/>
          <cell r="I2336"/>
          <cell r="T2336"/>
        </row>
        <row r="2337">
          <cell r="D2337"/>
          <cell r="E2337"/>
          <cell r="H2337"/>
          <cell r="I2337"/>
          <cell r="T2337"/>
        </row>
        <row r="2338">
          <cell r="D2338"/>
          <cell r="E2338"/>
          <cell r="H2338"/>
          <cell r="I2338"/>
          <cell r="T2338"/>
        </row>
        <row r="2339">
          <cell r="D2339"/>
          <cell r="E2339"/>
          <cell r="H2339"/>
          <cell r="I2339"/>
          <cell r="T2339"/>
        </row>
        <row r="2340">
          <cell r="D2340"/>
          <cell r="E2340"/>
          <cell r="H2340"/>
          <cell r="I2340"/>
          <cell r="T2340"/>
        </row>
        <row r="2341">
          <cell r="D2341"/>
          <cell r="E2341"/>
          <cell r="H2341"/>
          <cell r="I2341"/>
          <cell r="T2341"/>
        </row>
        <row r="2342">
          <cell r="D2342"/>
          <cell r="E2342"/>
          <cell r="H2342"/>
          <cell r="I2342"/>
          <cell r="T2342"/>
        </row>
        <row r="2343">
          <cell r="D2343"/>
          <cell r="E2343"/>
          <cell r="H2343"/>
          <cell r="I2343"/>
          <cell r="T2343"/>
        </row>
        <row r="2344">
          <cell r="D2344"/>
          <cell r="E2344"/>
          <cell r="H2344"/>
          <cell r="I2344"/>
          <cell r="T2344"/>
        </row>
        <row r="2345">
          <cell r="D2345"/>
          <cell r="E2345"/>
          <cell r="H2345"/>
          <cell r="I2345"/>
          <cell r="T2345"/>
        </row>
        <row r="2346">
          <cell r="D2346"/>
          <cell r="E2346"/>
          <cell r="H2346"/>
          <cell r="I2346"/>
          <cell r="T2346"/>
        </row>
        <row r="2347">
          <cell r="D2347"/>
          <cell r="E2347"/>
          <cell r="H2347"/>
          <cell r="I2347"/>
          <cell r="T2347"/>
        </row>
        <row r="2348">
          <cell r="D2348"/>
          <cell r="E2348"/>
          <cell r="H2348"/>
          <cell r="I2348"/>
          <cell r="T2348"/>
        </row>
        <row r="2349">
          <cell r="D2349"/>
          <cell r="E2349"/>
          <cell r="H2349"/>
          <cell r="I2349"/>
          <cell r="T2349"/>
        </row>
        <row r="2350">
          <cell r="D2350"/>
          <cell r="E2350"/>
          <cell r="H2350"/>
          <cell r="I2350"/>
          <cell r="T2350"/>
        </row>
        <row r="2351">
          <cell r="D2351"/>
          <cell r="E2351"/>
          <cell r="H2351"/>
          <cell r="I2351"/>
          <cell r="T2351"/>
        </row>
        <row r="2352">
          <cell r="D2352"/>
          <cell r="E2352"/>
          <cell r="H2352"/>
          <cell r="I2352"/>
          <cell r="T2352"/>
        </row>
        <row r="2353">
          <cell r="D2353"/>
          <cell r="E2353"/>
          <cell r="H2353"/>
          <cell r="I2353"/>
          <cell r="T2353"/>
        </row>
        <row r="2354">
          <cell r="D2354"/>
          <cell r="E2354"/>
          <cell r="H2354"/>
          <cell r="I2354"/>
          <cell r="T2354"/>
        </row>
        <row r="2355">
          <cell r="D2355"/>
          <cell r="E2355"/>
          <cell r="H2355"/>
          <cell r="I2355"/>
          <cell r="T2355"/>
        </row>
        <row r="2356">
          <cell r="D2356"/>
          <cell r="E2356"/>
          <cell r="H2356"/>
          <cell r="I2356"/>
          <cell r="T2356"/>
        </row>
        <row r="2357">
          <cell r="D2357"/>
          <cell r="E2357"/>
          <cell r="H2357"/>
          <cell r="I2357"/>
          <cell r="T2357"/>
        </row>
        <row r="2358">
          <cell r="D2358"/>
          <cell r="E2358"/>
          <cell r="H2358"/>
          <cell r="I2358"/>
          <cell r="T2358"/>
        </row>
        <row r="2359">
          <cell r="D2359"/>
          <cell r="E2359"/>
          <cell r="H2359"/>
          <cell r="I2359"/>
          <cell r="T2359"/>
        </row>
        <row r="2360">
          <cell r="D2360"/>
          <cell r="E2360"/>
          <cell r="H2360"/>
          <cell r="I2360"/>
          <cell r="T2360"/>
        </row>
        <row r="2361">
          <cell r="D2361"/>
          <cell r="E2361"/>
          <cell r="H2361"/>
          <cell r="I2361"/>
          <cell r="T2361"/>
        </row>
        <row r="2362">
          <cell r="D2362"/>
          <cell r="E2362"/>
          <cell r="H2362"/>
          <cell r="I2362"/>
          <cell r="T2362"/>
        </row>
        <row r="2363">
          <cell r="D2363"/>
          <cell r="E2363"/>
          <cell r="H2363"/>
          <cell r="I2363"/>
          <cell r="T2363"/>
        </row>
        <row r="2364">
          <cell r="D2364"/>
          <cell r="E2364"/>
          <cell r="H2364"/>
          <cell r="I2364"/>
          <cell r="T2364"/>
        </row>
        <row r="2365">
          <cell r="D2365"/>
          <cell r="E2365"/>
          <cell r="H2365"/>
          <cell r="I2365"/>
          <cell r="T2365"/>
        </row>
        <row r="2366">
          <cell r="D2366"/>
          <cell r="E2366"/>
          <cell r="H2366"/>
          <cell r="I2366"/>
          <cell r="T2366"/>
        </row>
        <row r="2367">
          <cell r="D2367"/>
          <cell r="E2367"/>
          <cell r="H2367"/>
          <cell r="I2367"/>
          <cell r="T2367"/>
        </row>
        <row r="2368">
          <cell r="D2368"/>
          <cell r="E2368"/>
          <cell r="H2368"/>
          <cell r="I2368"/>
          <cell r="T2368"/>
        </row>
        <row r="2369">
          <cell r="D2369"/>
          <cell r="E2369"/>
          <cell r="H2369"/>
          <cell r="I2369"/>
          <cell r="T2369"/>
        </row>
        <row r="2370">
          <cell r="D2370"/>
          <cell r="E2370"/>
          <cell r="H2370"/>
          <cell r="I2370"/>
          <cell r="T2370"/>
        </row>
        <row r="2371">
          <cell r="D2371"/>
          <cell r="E2371"/>
          <cell r="H2371"/>
          <cell r="I2371"/>
          <cell r="T2371"/>
        </row>
        <row r="2372">
          <cell r="D2372"/>
          <cell r="E2372"/>
          <cell r="H2372"/>
          <cell r="I2372"/>
          <cell r="T2372"/>
        </row>
        <row r="2373">
          <cell r="D2373"/>
          <cell r="E2373"/>
          <cell r="H2373"/>
          <cell r="I2373"/>
          <cell r="T2373"/>
        </row>
        <row r="2374">
          <cell r="D2374"/>
          <cell r="E2374"/>
          <cell r="H2374"/>
          <cell r="I2374"/>
          <cell r="T2374"/>
        </row>
        <row r="2375">
          <cell r="D2375"/>
          <cell r="E2375"/>
          <cell r="H2375"/>
          <cell r="I2375"/>
          <cell r="T2375"/>
        </row>
        <row r="2376">
          <cell r="D2376"/>
          <cell r="E2376"/>
          <cell r="H2376"/>
          <cell r="I2376"/>
          <cell r="T2376"/>
        </row>
        <row r="2377">
          <cell r="D2377"/>
          <cell r="E2377"/>
          <cell r="H2377"/>
          <cell r="I2377"/>
          <cell r="T2377"/>
        </row>
        <row r="2378">
          <cell r="D2378"/>
          <cell r="E2378"/>
          <cell r="H2378"/>
          <cell r="I2378"/>
          <cell r="T2378"/>
        </row>
        <row r="2379">
          <cell r="D2379"/>
          <cell r="E2379"/>
          <cell r="H2379"/>
          <cell r="I2379"/>
          <cell r="T2379"/>
        </row>
        <row r="2380">
          <cell r="D2380"/>
          <cell r="E2380"/>
          <cell r="H2380"/>
          <cell r="I2380"/>
          <cell r="T2380"/>
        </row>
        <row r="2381">
          <cell r="D2381"/>
          <cell r="E2381"/>
          <cell r="H2381"/>
          <cell r="I2381"/>
          <cell r="T2381"/>
        </row>
        <row r="2382">
          <cell r="D2382"/>
          <cell r="E2382"/>
          <cell r="H2382"/>
          <cell r="I2382"/>
          <cell r="T2382"/>
        </row>
        <row r="2383">
          <cell r="D2383"/>
          <cell r="E2383"/>
          <cell r="H2383"/>
          <cell r="I2383"/>
          <cell r="T2383"/>
        </row>
        <row r="2384">
          <cell r="D2384"/>
          <cell r="E2384"/>
          <cell r="H2384"/>
          <cell r="I2384"/>
          <cell r="T2384"/>
        </row>
        <row r="2385">
          <cell r="D2385"/>
          <cell r="E2385"/>
          <cell r="H2385"/>
          <cell r="I2385"/>
          <cell r="T2385"/>
        </row>
        <row r="2386">
          <cell r="D2386"/>
          <cell r="E2386"/>
          <cell r="H2386"/>
          <cell r="I2386"/>
          <cell r="T2386"/>
        </row>
        <row r="2387">
          <cell r="D2387"/>
          <cell r="E2387"/>
          <cell r="H2387"/>
          <cell r="I2387"/>
          <cell r="T2387"/>
        </row>
        <row r="2388">
          <cell r="D2388"/>
          <cell r="E2388"/>
          <cell r="H2388"/>
          <cell r="I2388"/>
          <cell r="T2388"/>
        </row>
        <row r="2389">
          <cell r="D2389"/>
          <cell r="E2389"/>
          <cell r="H2389"/>
          <cell r="I2389"/>
          <cell r="T2389"/>
        </row>
        <row r="2390">
          <cell r="D2390"/>
          <cell r="E2390"/>
          <cell r="H2390"/>
          <cell r="I2390"/>
          <cell r="T2390"/>
        </row>
        <row r="2391">
          <cell r="D2391"/>
          <cell r="E2391"/>
          <cell r="H2391"/>
          <cell r="I2391"/>
          <cell r="T2391"/>
        </row>
        <row r="2392">
          <cell r="D2392"/>
          <cell r="E2392"/>
          <cell r="H2392"/>
          <cell r="I2392"/>
          <cell r="T2392"/>
        </row>
        <row r="2393">
          <cell r="D2393"/>
          <cell r="E2393"/>
          <cell r="H2393"/>
          <cell r="I2393"/>
          <cell r="T2393"/>
        </row>
        <row r="2394">
          <cell r="D2394"/>
          <cell r="E2394"/>
          <cell r="H2394"/>
          <cell r="I2394"/>
          <cell r="T2394"/>
        </row>
        <row r="2395">
          <cell r="D2395"/>
          <cell r="E2395"/>
          <cell r="H2395"/>
          <cell r="I2395"/>
          <cell r="T2395"/>
        </row>
        <row r="2396">
          <cell r="D2396"/>
          <cell r="E2396"/>
          <cell r="H2396"/>
          <cell r="I2396"/>
          <cell r="T2396"/>
        </row>
        <row r="2397">
          <cell r="D2397"/>
          <cell r="E2397"/>
          <cell r="H2397"/>
          <cell r="I2397"/>
          <cell r="T2397"/>
        </row>
        <row r="2398">
          <cell r="D2398"/>
          <cell r="E2398"/>
          <cell r="H2398"/>
          <cell r="I2398"/>
          <cell r="T2398"/>
        </row>
        <row r="2399">
          <cell r="D2399"/>
          <cell r="E2399"/>
          <cell r="H2399"/>
          <cell r="I2399"/>
          <cell r="T2399"/>
        </row>
        <row r="2400">
          <cell r="D2400"/>
          <cell r="E2400"/>
          <cell r="H2400"/>
          <cell r="I2400"/>
          <cell r="T2400"/>
        </row>
        <row r="2401">
          <cell r="D2401"/>
          <cell r="E2401"/>
          <cell r="H2401"/>
          <cell r="I2401"/>
          <cell r="T2401"/>
        </row>
        <row r="2402">
          <cell r="D2402"/>
          <cell r="E2402"/>
          <cell r="H2402"/>
          <cell r="I2402"/>
          <cell r="T2402"/>
        </row>
        <row r="2403">
          <cell r="D2403"/>
          <cell r="E2403"/>
          <cell r="H2403"/>
          <cell r="I2403"/>
          <cell r="T2403"/>
        </row>
        <row r="2404">
          <cell r="D2404"/>
          <cell r="E2404"/>
          <cell r="H2404"/>
          <cell r="I2404"/>
          <cell r="T2404"/>
        </row>
        <row r="2405">
          <cell r="D2405"/>
          <cell r="E2405"/>
          <cell r="H2405"/>
          <cell r="I2405"/>
          <cell r="T2405"/>
        </row>
        <row r="2406">
          <cell r="D2406"/>
          <cell r="E2406"/>
          <cell r="H2406"/>
          <cell r="I2406"/>
          <cell r="T2406"/>
        </row>
        <row r="2407">
          <cell r="D2407"/>
          <cell r="E2407"/>
          <cell r="H2407"/>
          <cell r="I2407"/>
          <cell r="T2407"/>
        </row>
        <row r="2408">
          <cell r="D2408"/>
          <cell r="E2408"/>
          <cell r="H2408"/>
          <cell r="I2408"/>
          <cell r="T2408"/>
        </row>
        <row r="2409">
          <cell r="D2409"/>
          <cell r="E2409"/>
          <cell r="H2409"/>
          <cell r="I2409"/>
          <cell r="T2409"/>
        </row>
        <row r="2410">
          <cell r="D2410"/>
          <cell r="E2410"/>
          <cell r="H2410"/>
          <cell r="I2410"/>
          <cell r="T2410"/>
        </row>
        <row r="2411">
          <cell r="D2411"/>
          <cell r="E2411"/>
          <cell r="H2411"/>
          <cell r="I2411"/>
          <cell r="T2411"/>
        </row>
        <row r="2412">
          <cell r="D2412"/>
          <cell r="E2412"/>
          <cell r="H2412"/>
          <cell r="I2412"/>
          <cell r="T2412"/>
        </row>
        <row r="2413">
          <cell r="D2413"/>
          <cell r="E2413"/>
          <cell r="H2413"/>
          <cell r="I2413"/>
          <cell r="T2413"/>
        </row>
        <row r="2414">
          <cell r="D2414"/>
          <cell r="E2414"/>
          <cell r="H2414"/>
          <cell r="I2414"/>
          <cell r="T2414"/>
        </row>
        <row r="2415">
          <cell r="D2415"/>
          <cell r="E2415"/>
          <cell r="H2415"/>
          <cell r="I2415"/>
          <cell r="T2415"/>
        </row>
        <row r="2416">
          <cell r="D2416"/>
          <cell r="E2416"/>
          <cell r="H2416"/>
          <cell r="I2416"/>
          <cell r="T2416"/>
        </row>
        <row r="2417">
          <cell r="D2417"/>
          <cell r="E2417"/>
          <cell r="H2417"/>
          <cell r="I2417"/>
          <cell r="T2417"/>
        </row>
        <row r="2418">
          <cell r="D2418"/>
          <cell r="E2418"/>
          <cell r="H2418"/>
          <cell r="I2418"/>
          <cell r="T2418"/>
        </row>
        <row r="2419">
          <cell r="D2419"/>
          <cell r="E2419"/>
          <cell r="H2419"/>
          <cell r="I2419"/>
          <cell r="T2419"/>
        </row>
        <row r="2420">
          <cell r="D2420"/>
          <cell r="E2420"/>
          <cell r="H2420"/>
          <cell r="I2420"/>
          <cell r="T2420"/>
        </row>
        <row r="2421">
          <cell r="D2421"/>
          <cell r="E2421"/>
          <cell r="H2421"/>
          <cell r="I2421"/>
          <cell r="T2421"/>
        </row>
        <row r="2422">
          <cell r="D2422"/>
          <cell r="E2422"/>
          <cell r="H2422"/>
          <cell r="I2422"/>
          <cell r="T2422"/>
        </row>
        <row r="2423">
          <cell r="D2423"/>
          <cell r="E2423"/>
          <cell r="H2423"/>
          <cell r="I2423"/>
          <cell r="T2423"/>
        </row>
        <row r="2424">
          <cell r="D2424"/>
          <cell r="E2424"/>
          <cell r="H2424"/>
          <cell r="I2424"/>
          <cell r="T2424"/>
        </row>
        <row r="2425">
          <cell r="D2425"/>
          <cell r="E2425"/>
          <cell r="H2425"/>
          <cell r="I2425"/>
          <cell r="T2425"/>
        </row>
        <row r="2426">
          <cell r="D2426"/>
          <cell r="E2426"/>
          <cell r="H2426"/>
          <cell r="I2426"/>
          <cell r="T2426"/>
        </row>
        <row r="2427">
          <cell r="D2427"/>
          <cell r="E2427"/>
          <cell r="H2427"/>
          <cell r="I2427"/>
          <cell r="T2427"/>
        </row>
        <row r="2428">
          <cell r="D2428"/>
          <cell r="E2428"/>
          <cell r="H2428"/>
          <cell r="I2428"/>
          <cell r="T2428"/>
        </row>
        <row r="2429">
          <cell r="D2429"/>
          <cell r="E2429"/>
          <cell r="H2429"/>
          <cell r="I2429"/>
          <cell r="T2429"/>
        </row>
        <row r="2430">
          <cell r="D2430"/>
          <cell r="E2430"/>
          <cell r="H2430"/>
          <cell r="I2430"/>
          <cell r="T2430"/>
        </row>
        <row r="2431">
          <cell r="D2431"/>
          <cell r="E2431"/>
          <cell r="H2431"/>
          <cell r="I2431"/>
          <cell r="T2431"/>
        </row>
        <row r="2432">
          <cell r="D2432"/>
          <cell r="E2432"/>
          <cell r="H2432"/>
          <cell r="I2432"/>
          <cell r="T2432"/>
        </row>
        <row r="2433">
          <cell r="D2433"/>
          <cell r="E2433"/>
          <cell r="H2433"/>
          <cell r="I2433"/>
          <cell r="T2433"/>
        </row>
        <row r="2434">
          <cell r="D2434"/>
          <cell r="E2434"/>
          <cell r="H2434"/>
          <cell r="I2434"/>
          <cell r="T2434"/>
        </row>
        <row r="2435">
          <cell r="D2435"/>
          <cell r="E2435"/>
          <cell r="H2435"/>
          <cell r="I2435"/>
          <cell r="T2435"/>
        </row>
        <row r="2436">
          <cell r="D2436"/>
          <cell r="E2436"/>
          <cell r="H2436"/>
          <cell r="I2436"/>
          <cell r="T2436"/>
        </row>
        <row r="2437">
          <cell r="D2437"/>
          <cell r="E2437"/>
          <cell r="H2437"/>
          <cell r="I2437"/>
          <cell r="T2437"/>
        </row>
        <row r="2438">
          <cell r="D2438"/>
          <cell r="E2438"/>
          <cell r="H2438"/>
          <cell r="I2438"/>
          <cell r="T2438"/>
        </row>
        <row r="2439">
          <cell r="D2439"/>
          <cell r="E2439"/>
          <cell r="H2439"/>
          <cell r="I2439"/>
          <cell r="T2439"/>
        </row>
        <row r="2440">
          <cell r="D2440"/>
          <cell r="E2440"/>
          <cell r="H2440"/>
          <cell r="I2440"/>
          <cell r="T2440"/>
        </row>
        <row r="2441">
          <cell r="D2441"/>
          <cell r="E2441"/>
          <cell r="H2441"/>
          <cell r="I2441"/>
          <cell r="T2441"/>
        </row>
        <row r="2442">
          <cell r="D2442"/>
          <cell r="E2442"/>
          <cell r="H2442"/>
          <cell r="I2442"/>
          <cell r="T2442"/>
        </row>
        <row r="2443">
          <cell r="D2443"/>
          <cell r="E2443"/>
          <cell r="H2443"/>
          <cell r="I2443"/>
          <cell r="T2443"/>
        </row>
        <row r="2444">
          <cell r="D2444"/>
          <cell r="E2444"/>
          <cell r="H2444"/>
          <cell r="I2444"/>
          <cell r="T2444"/>
        </row>
        <row r="2445">
          <cell r="D2445"/>
          <cell r="E2445"/>
          <cell r="H2445"/>
          <cell r="I2445"/>
          <cell r="T2445"/>
        </row>
        <row r="2446">
          <cell r="D2446"/>
          <cell r="E2446"/>
          <cell r="H2446"/>
          <cell r="I2446"/>
          <cell r="T2446"/>
        </row>
        <row r="2447">
          <cell r="D2447"/>
          <cell r="E2447"/>
          <cell r="H2447"/>
          <cell r="I2447"/>
          <cell r="T2447"/>
        </row>
        <row r="2448">
          <cell r="D2448"/>
          <cell r="E2448"/>
          <cell r="H2448"/>
          <cell r="I2448"/>
          <cell r="T2448"/>
        </row>
        <row r="2449">
          <cell r="D2449"/>
          <cell r="E2449"/>
          <cell r="H2449"/>
          <cell r="I2449"/>
          <cell r="T2449"/>
        </row>
        <row r="2450">
          <cell r="D2450"/>
          <cell r="E2450"/>
          <cell r="H2450"/>
          <cell r="I2450"/>
          <cell r="T2450"/>
        </row>
        <row r="2451">
          <cell r="D2451"/>
          <cell r="E2451"/>
          <cell r="H2451"/>
          <cell r="I2451"/>
          <cell r="T2451"/>
        </row>
        <row r="2452">
          <cell r="D2452"/>
          <cell r="E2452"/>
          <cell r="H2452"/>
          <cell r="I2452"/>
          <cell r="T2452"/>
        </row>
        <row r="2453">
          <cell r="D2453"/>
          <cell r="E2453"/>
          <cell r="H2453"/>
          <cell r="I2453"/>
          <cell r="T2453"/>
        </row>
        <row r="2454">
          <cell r="D2454"/>
          <cell r="E2454"/>
          <cell r="H2454"/>
          <cell r="I2454"/>
          <cell r="T2454"/>
        </row>
        <row r="2455">
          <cell r="D2455"/>
          <cell r="E2455"/>
          <cell r="H2455"/>
          <cell r="I2455"/>
          <cell r="T2455"/>
        </row>
        <row r="2456">
          <cell r="D2456"/>
          <cell r="E2456"/>
          <cell r="H2456"/>
          <cell r="I2456"/>
          <cell r="T2456"/>
        </row>
        <row r="2457">
          <cell r="D2457"/>
          <cell r="E2457"/>
          <cell r="H2457"/>
          <cell r="I2457"/>
          <cell r="T2457"/>
        </row>
        <row r="2458">
          <cell r="D2458"/>
          <cell r="E2458"/>
          <cell r="H2458"/>
          <cell r="I2458"/>
          <cell r="T2458"/>
        </row>
        <row r="2459">
          <cell r="D2459"/>
          <cell r="E2459"/>
          <cell r="H2459"/>
          <cell r="I2459"/>
          <cell r="T2459"/>
        </row>
        <row r="2460">
          <cell r="D2460"/>
          <cell r="E2460"/>
          <cell r="H2460"/>
          <cell r="I2460"/>
          <cell r="T2460"/>
        </row>
        <row r="2461">
          <cell r="D2461"/>
          <cell r="E2461"/>
          <cell r="H2461"/>
          <cell r="I2461"/>
          <cell r="T2461"/>
        </row>
        <row r="2462">
          <cell r="D2462"/>
          <cell r="E2462"/>
          <cell r="H2462"/>
          <cell r="I2462"/>
          <cell r="T2462"/>
        </row>
        <row r="2463">
          <cell r="D2463"/>
          <cell r="E2463"/>
          <cell r="H2463"/>
          <cell r="I2463"/>
          <cell r="T2463"/>
        </row>
        <row r="2464">
          <cell r="D2464"/>
          <cell r="E2464"/>
          <cell r="H2464"/>
          <cell r="I2464"/>
          <cell r="T2464"/>
        </row>
        <row r="2465">
          <cell r="D2465"/>
          <cell r="E2465"/>
          <cell r="H2465"/>
          <cell r="I2465"/>
          <cell r="T2465"/>
        </row>
        <row r="2466">
          <cell r="D2466"/>
          <cell r="E2466"/>
          <cell r="H2466"/>
          <cell r="I2466"/>
          <cell r="T2466"/>
        </row>
        <row r="2467">
          <cell r="D2467"/>
          <cell r="E2467"/>
          <cell r="H2467"/>
          <cell r="I2467"/>
          <cell r="T2467"/>
        </row>
        <row r="2468">
          <cell r="D2468"/>
          <cell r="E2468"/>
          <cell r="H2468"/>
          <cell r="I2468"/>
          <cell r="T2468"/>
        </row>
        <row r="2469">
          <cell r="D2469"/>
          <cell r="E2469"/>
          <cell r="H2469"/>
          <cell r="I2469"/>
          <cell r="T2469"/>
        </row>
        <row r="2470">
          <cell r="D2470"/>
          <cell r="E2470"/>
          <cell r="H2470"/>
          <cell r="I2470"/>
          <cell r="T2470"/>
        </row>
        <row r="2471">
          <cell r="D2471"/>
          <cell r="E2471"/>
          <cell r="H2471"/>
          <cell r="I2471"/>
          <cell r="T2471"/>
        </row>
        <row r="2472">
          <cell r="D2472"/>
          <cell r="E2472"/>
          <cell r="H2472"/>
          <cell r="I2472"/>
          <cell r="T2472"/>
        </row>
        <row r="2473">
          <cell r="D2473"/>
          <cell r="E2473"/>
          <cell r="H2473"/>
          <cell r="I2473"/>
          <cell r="T2473"/>
        </row>
        <row r="2474">
          <cell r="D2474"/>
          <cell r="E2474"/>
          <cell r="H2474"/>
          <cell r="I2474"/>
          <cell r="T2474"/>
        </row>
        <row r="2475">
          <cell r="D2475"/>
          <cell r="E2475"/>
          <cell r="H2475"/>
          <cell r="I2475"/>
          <cell r="T2475"/>
        </row>
        <row r="2476">
          <cell r="D2476"/>
          <cell r="E2476"/>
          <cell r="H2476"/>
          <cell r="I2476"/>
          <cell r="T2476"/>
        </row>
        <row r="2477">
          <cell r="D2477"/>
          <cell r="E2477"/>
          <cell r="H2477"/>
          <cell r="I2477"/>
          <cell r="T2477"/>
        </row>
        <row r="2478">
          <cell r="D2478"/>
          <cell r="E2478"/>
          <cell r="H2478"/>
          <cell r="I2478"/>
          <cell r="T2478"/>
        </row>
        <row r="2479">
          <cell r="D2479"/>
          <cell r="E2479"/>
          <cell r="H2479"/>
          <cell r="I2479"/>
          <cell r="T2479"/>
        </row>
        <row r="2480">
          <cell r="D2480"/>
          <cell r="E2480"/>
          <cell r="H2480"/>
          <cell r="I2480"/>
          <cell r="T2480"/>
        </row>
        <row r="2481">
          <cell r="D2481"/>
          <cell r="E2481"/>
          <cell r="H2481"/>
          <cell r="I2481"/>
          <cell r="T2481"/>
        </row>
        <row r="2482">
          <cell r="D2482"/>
          <cell r="E2482"/>
          <cell r="H2482"/>
          <cell r="I2482"/>
          <cell r="T2482"/>
        </row>
        <row r="2483">
          <cell r="D2483"/>
          <cell r="E2483"/>
          <cell r="H2483"/>
          <cell r="I2483"/>
          <cell r="T2483"/>
        </row>
        <row r="2484">
          <cell r="D2484"/>
          <cell r="E2484"/>
          <cell r="H2484"/>
          <cell r="I2484"/>
          <cell r="T2484"/>
        </row>
        <row r="2485">
          <cell r="D2485"/>
          <cell r="E2485"/>
          <cell r="H2485"/>
          <cell r="I2485"/>
          <cell r="T2485"/>
        </row>
        <row r="2486">
          <cell r="D2486"/>
          <cell r="E2486"/>
          <cell r="H2486"/>
          <cell r="I2486"/>
          <cell r="T2486"/>
        </row>
        <row r="2487">
          <cell r="D2487"/>
          <cell r="E2487"/>
          <cell r="H2487"/>
          <cell r="I2487"/>
          <cell r="T2487"/>
        </row>
        <row r="2488">
          <cell r="D2488"/>
          <cell r="E2488"/>
          <cell r="H2488"/>
          <cell r="I2488"/>
          <cell r="T2488"/>
        </row>
        <row r="2489">
          <cell r="D2489"/>
          <cell r="E2489"/>
          <cell r="H2489"/>
          <cell r="I2489"/>
          <cell r="T2489"/>
        </row>
        <row r="2490">
          <cell r="D2490"/>
          <cell r="E2490"/>
          <cell r="H2490"/>
          <cell r="I2490"/>
          <cell r="T2490"/>
        </row>
        <row r="2491">
          <cell r="D2491"/>
          <cell r="E2491"/>
          <cell r="H2491"/>
          <cell r="I2491"/>
          <cell r="T2491"/>
        </row>
        <row r="2492">
          <cell r="D2492"/>
          <cell r="E2492"/>
          <cell r="H2492"/>
          <cell r="I2492"/>
          <cell r="T2492"/>
        </row>
        <row r="2493">
          <cell r="D2493"/>
          <cell r="E2493"/>
          <cell r="H2493"/>
          <cell r="I2493"/>
          <cell r="T2493"/>
        </row>
        <row r="2494">
          <cell r="D2494"/>
          <cell r="E2494"/>
          <cell r="H2494"/>
          <cell r="I2494"/>
          <cell r="T2494"/>
        </row>
        <row r="2495">
          <cell r="D2495"/>
          <cell r="E2495"/>
          <cell r="H2495"/>
          <cell r="I2495"/>
          <cell r="T2495"/>
        </row>
        <row r="2496">
          <cell r="D2496"/>
          <cell r="E2496"/>
          <cell r="H2496"/>
          <cell r="I2496"/>
          <cell r="T2496"/>
        </row>
        <row r="2497">
          <cell r="D2497"/>
          <cell r="E2497"/>
          <cell r="H2497"/>
          <cell r="I2497"/>
          <cell r="T2497"/>
        </row>
        <row r="2498">
          <cell r="D2498"/>
          <cell r="E2498"/>
          <cell r="H2498"/>
          <cell r="I2498"/>
          <cell r="T2498"/>
        </row>
        <row r="2499">
          <cell r="D2499"/>
          <cell r="E2499"/>
          <cell r="H2499"/>
          <cell r="I2499"/>
          <cell r="T2499"/>
        </row>
        <row r="2500">
          <cell r="D2500"/>
          <cell r="E2500"/>
          <cell r="H2500"/>
          <cell r="I2500"/>
          <cell r="T2500"/>
        </row>
        <row r="2501">
          <cell r="D2501"/>
          <cell r="E2501"/>
          <cell r="H2501"/>
          <cell r="I2501"/>
          <cell r="T2501"/>
        </row>
        <row r="2502">
          <cell r="D2502"/>
          <cell r="E2502"/>
          <cell r="H2502"/>
          <cell r="I2502"/>
          <cell r="T2502"/>
        </row>
        <row r="2503">
          <cell r="D2503"/>
          <cell r="E2503"/>
          <cell r="H2503"/>
          <cell r="I2503"/>
          <cell r="T2503"/>
        </row>
        <row r="2504">
          <cell r="D2504"/>
          <cell r="E2504"/>
          <cell r="H2504"/>
          <cell r="I2504"/>
          <cell r="T2504"/>
        </row>
        <row r="2505">
          <cell r="D2505"/>
          <cell r="E2505"/>
          <cell r="H2505"/>
          <cell r="I2505"/>
          <cell r="T2505"/>
        </row>
        <row r="2506">
          <cell r="D2506"/>
          <cell r="E2506"/>
          <cell r="H2506"/>
          <cell r="I2506"/>
          <cell r="T2506"/>
        </row>
        <row r="2507">
          <cell r="D2507"/>
          <cell r="E2507"/>
          <cell r="H2507"/>
          <cell r="I2507"/>
          <cell r="T2507"/>
        </row>
        <row r="2508">
          <cell r="D2508"/>
          <cell r="E2508"/>
          <cell r="H2508"/>
          <cell r="I2508"/>
          <cell r="T2508"/>
        </row>
        <row r="2509">
          <cell r="D2509"/>
          <cell r="E2509"/>
          <cell r="H2509"/>
          <cell r="I2509"/>
          <cell r="T2509"/>
        </row>
        <row r="2510">
          <cell r="D2510"/>
          <cell r="E2510"/>
          <cell r="H2510"/>
          <cell r="I2510"/>
          <cell r="T2510"/>
        </row>
        <row r="2511">
          <cell r="D2511"/>
          <cell r="E2511"/>
          <cell r="H2511"/>
          <cell r="I2511"/>
          <cell r="T2511"/>
        </row>
        <row r="2512">
          <cell r="D2512"/>
          <cell r="E2512"/>
          <cell r="H2512"/>
          <cell r="I2512"/>
          <cell r="T2512"/>
        </row>
        <row r="2513">
          <cell r="D2513"/>
          <cell r="E2513"/>
          <cell r="H2513"/>
          <cell r="I2513"/>
          <cell r="T2513"/>
        </row>
        <row r="2514">
          <cell r="D2514"/>
          <cell r="E2514"/>
          <cell r="H2514"/>
          <cell r="I2514"/>
          <cell r="T2514"/>
        </row>
        <row r="2515">
          <cell r="D2515"/>
          <cell r="E2515"/>
          <cell r="H2515"/>
          <cell r="I2515"/>
          <cell r="T2515"/>
        </row>
        <row r="2516">
          <cell r="D2516"/>
          <cell r="E2516"/>
          <cell r="H2516"/>
          <cell r="I2516"/>
          <cell r="T2516"/>
        </row>
        <row r="2517">
          <cell r="D2517"/>
          <cell r="E2517"/>
          <cell r="H2517"/>
          <cell r="I2517"/>
          <cell r="T2517"/>
        </row>
        <row r="2518">
          <cell r="D2518"/>
          <cell r="E2518"/>
          <cell r="H2518"/>
          <cell r="I2518"/>
          <cell r="T2518"/>
        </row>
        <row r="2519">
          <cell r="D2519"/>
          <cell r="E2519"/>
          <cell r="H2519"/>
          <cell r="I2519"/>
          <cell r="T2519"/>
        </row>
        <row r="2520">
          <cell r="D2520"/>
          <cell r="E2520"/>
          <cell r="H2520"/>
          <cell r="I2520"/>
          <cell r="T2520"/>
        </row>
        <row r="2521">
          <cell r="D2521"/>
          <cell r="E2521"/>
          <cell r="H2521"/>
          <cell r="I2521"/>
          <cell r="T2521"/>
        </row>
        <row r="2522">
          <cell r="D2522"/>
          <cell r="E2522"/>
          <cell r="H2522"/>
          <cell r="I2522"/>
          <cell r="T2522"/>
        </row>
        <row r="2523">
          <cell r="D2523"/>
          <cell r="E2523"/>
          <cell r="H2523"/>
          <cell r="I2523"/>
          <cell r="T2523"/>
        </row>
        <row r="2524">
          <cell r="D2524"/>
          <cell r="E2524"/>
          <cell r="H2524"/>
          <cell r="I2524"/>
          <cell r="T2524"/>
        </row>
        <row r="2525">
          <cell r="D2525"/>
          <cell r="E2525"/>
          <cell r="H2525"/>
          <cell r="I2525"/>
          <cell r="T2525"/>
        </row>
        <row r="2526">
          <cell r="D2526"/>
          <cell r="E2526"/>
          <cell r="H2526"/>
          <cell r="I2526"/>
          <cell r="T2526"/>
        </row>
        <row r="2527">
          <cell r="D2527"/>
          <cell r="E2527"/>
          <cell r="H2527"/>
          <cell r="I2527"/>
          <cell r="T2527"/>
        </row>
        <row r="2528">
          <cell r="D2528"/>
          <cell r="E2528"/>
          <cell r="H2528"/>
          <cell r="I2528"/>
          <cell r="T2528"/>
        </row>
        <row r="2529">
          <cell r="D2529"/>
          <cell r="E2529"/>
          <cell r="H2529"/>
          <cell r="I2529"/>
          <cell r="T2529"/>
        </row>
        <row r="2530">
          <cell r="D2530"/>
          <cell r="E2530"/>
          <cell r="H2530"/>
          <cell r="I2530"/>
          <cell r="T2530"/>
        </row>
        <row r="2531">
          <cell r="D2531"/>
          <cell r="E2531"/>
          <cell r="H2531"/>
          <cell r="I2531"/>
          <cell r="T2531"/>
        </row>
        <row r="2532">
          <cell r="D2532"/>
          <cell r="E2532"/>
          <cell r="H2532"/>
          <cell r="I2532"/>
          <cell r="T2532"/>
        </row>
        <row r="2533">
          <cell r="D2533"/>
          <cell r="E2533"/>
          <cell r="H2533"/>
          <cell r="I2533"/>
          <cell r="T2533"/>
        </row>
        <row r="2534">
          <cell r="D2534"/>
          <cell r="E2534"/>
          <cell r="H2534"/>
          <cell r="I2534"/>
          <cell r="T2534"/>
        </row>
        <row r="2535">
          <cell r="D2535"/>
          <cell r="E2535"/>
          <cell r="H2535"/>
          <cell r="I2535"/>
          <cell r="T2535"/>
        </row>
        <row r="2536">
          <cell r="D2536"/>
          <cell r="E2536"/>
          <cell r="H2536"/>
          <cell r="I2536"/>
          <cell r="T2536"/>
        </row>
        <row r="2537">
          <cell r="D2537"/>
          <cell r="E2537"/>
          <cell r="H2537"/>
          <cell r="I2537"/>
          <cell r="T2537"/>
        </row>
        <row r="2538">
          <cell r="D2538"/>
          <cell r="E2538"/>
          <cell r="H2538"/>
          <cell r="I2538"/>
          <cell r="T2538"/>
        </row>
        <row r="2539">
          <cell r="D2539"/>
          <cell r="E2539"/>
          <cell r="H2539"/>
          <cell r="I2539"/>
          <cell r="T2539"/>
        </row>
        <row r="2540">
          <cell r="D2540"/>
          <cell r="E2540"/>
          <cell r="H2540"/>
          <cell r="I2540"/>
          <cell r="T2540"/>
        </row>
        <row r="2541">
          <cell r="D2541"/>
          <cell r="E2541"/>
          <cell r="H2541"/>
          <cell r="I2541"/>
          <cell r="T2541"/>
        </row>
        <row r="2542">
          <cell r="D2542"/>
          <cell r="E2542"/>
          <cell r="H2542"/>
          <cell r="I2542"/>
          <cell r="T2542"/>
        </row>
        <row r="2543">
          <cell r="D2543"/>
          <cell r="E2543"/>
          <cell r="H2543"/>
          <cell r="I2543"/>
          <cell r="T2543"/>
        </row>
        <row r="2544">
          <cell r="D2544"/>
          <cell r="E2544"/>
          <cell r="H2544"/>
          <cell r="I2544"/>
          <cell r="T2544"/>
        </row>
        <row r="2545">
          <cell r="D2545"/>
          <cell r="E2545"/>
          <cell r="H2545"/>
          <cell r="I2545"/>
          <cell r="T2545"/>
        </row>
        <row r="2546">
          <cell r="D2546"/>
          <cell r="E2546"/>
          <cell r="H2546"/>
          <cell r="I2546"/>
          <cell r="T2546"/>
        </row>
        <row r="2547">
          <cell r="D2547"/>
          <cell r="E2547"/>
          <cell r="H2547"/>
          <cell r="I2547"/>
          <cell r="T2547"/>
        </row>
        <row r="2548">
          <cell r="D2548"/>
          <cell r="E2548"/>
          <cell r="H2548"/>
          <cell r="I2548"/>
          <cell r="T2548"/>
        </row>
        <row r="2549">
          <cell r="D2549"/>
          <cell r="E2549"/>
          <cell r="H2549"/>
          <cell r="I2549"/>
          <cell r="T2549"/>
        </row>
        <row r="2550">
          <cell r="D2550"/>
          <cell r="E2550"/>
          <cell r="H2550"/>
          <cell r="I2550"/>
          <cell r="T2550"/>
        </row>
        <row r="2551">
          <cell r="D2551"/>
          <cell r="E2551"/>
          <cell r="H2551"/>
          <cell r="I2551"/>
          <cell r="T2551"/>
        </row>
        <row r="2552">
          <cell r="D2552"/>
          <cell r="E2552"/>
          <cell r="H2552"/>
          <cell r="I2552"/>
          <cell r="T2552"/>
        </row>
        <row r="2553">
          <cell r="D2553"/>
          <cell r="E2553"/>
          <cell r="H2553"/>
          <cell r="I2553"/>
          <cell r="T2553"/>
        </row>
        <row r="2554">
          <cell r="D2554"/>
          <cell r="E2554"/>
          <cell r="H2554"/>
          <cell r="I2554"/>
          <cell r="T2554"/>
        </row>
        <row r="2555">
          <cell r="D2555"/>
          <cell r="E2555"/>
          <cell r="H2555"/>
          <cell r="I2555"/>
          <cell r="T2555"/>
        </row>
        <row r="2556">
          <cell r="D2556"/>
          <cell r="E2556"/>
          <cell r="H2556"/>
          <cell r="I2556"/>
          <cell r="T2556"/>
        </row>
        <row r="2557">
          <cell r="D2557"/>
          <cell r="E2557"/>
          <cell r="H2557"/>
          <cell r="I2557"/>
          <cell r="T2557"/>
        </row>
        <row r="2558">
          <cell r="D2558"/>
          <cell r="E2558"/>
          <cell r="H2558"/>
          <cell r="I2558"/>
          <cell r="T2558"/>
        </row>
        <row r="2559">
          <cell r="D2559"/>
          <cell r="E2559"/>
          <cell r="H2559"/>
          <cell r="I2559"/>
          <cell r="T2559"/>
        </row>
        <row r="2560">
          <cell r="D2560"/>
          <cell r="E2560"/>
          <cell r="H2560"/>
          <cell r="I2560"/>
          <cell r="T2560"/>
        </row>
        <row r="2561">
          <cell r="D2561"/>
          <cell r="E2561"/>
          <cell r="H2561"/>
          <cell r="I2561"/>
          <cell r="T2561"/>
        </row>
        <row r="2562">
          <cell r="D2562"/>
          <cell r="E2562"/>
          <cell r="H2562"/>
          <cell r="I2562"/>
          <cell r="T2562"/>
        </row>
        <row r="2563">
          <cell r="D2563"/>
          <cell r="E2563"/>
          <cell r="H2563"/>
          <cell r="I2563"/>
          <cell r="T2563"/>
        </row>
        <row r="2564">
          <cell r="D2564"/>
          <cell r="E2564"/>
          <cell r="H2564"/>
          <cell r="I2564"/>
          <cell r="T2564"/>
        </row>
        <row r="2565">
          <cell r="D2565"/>
          <cell r="E2565"/>
          <cell r="H2565"/>
          <cell r="I2565"/>
          <cell r="T2565"/>
        </row>
        <row r="2566">
          <cell r="D2566"/>
          <cell r="E2566"/>
          <cell r="H2566"/>
          <cell r="I2566"/>
          <cell r="T2566"/>
        </row>
        <row r="2567">
          <cell r="D2567"/>
          <cell r="E2567"/>
          <cell r="H2567"/>
          <cell r="I2567"/>
          <cell r="T2567"/>
        </row>
        <row r="2568">
          <cell r="D2568"/>
          <cell r="E2568"/>
          <cell r="H2568"/>
          <cell r="I2568"/>
          <cell r="T2568"/>
        </row>
        <row r="2569">
          <cell r="D2569"/>
          <cell r="E2569"/>
          <cell r="H2569"/>
          <cell r="I2569"/>
          <cell r="T2569"/>
        </row>
        <row r="2570">
          <cell r="D2570"/>
          <cell r="E2570"/>
          <cell r="H2570"/>
          <cell r="I2570"/>
          <cell r="T2570"/>
        </row>
        <row r="2571">
          <cell r="D2571"/>
          <cell r="E2571"/>
          <cell r="H2571"/>
          <cell r="I2571"/>
          <cell r="T2571"/>
        </row>
        <row r="2572">
          <cell r="D2572"/>
          <cell r="E2572"/>
          <cell r="H2572"/>
          <cell r="I2572"/>
          <cell r="T2572"/>
        </row>
        <row r="2573">
          <cell r="D2573"/>
          <cell r="E2573"/>
          <cell r="H2573"/>
          <cell r="I2573"/>
          <cell r="T2573"/>
        </row>
        <row r="2574">
          <cell r="D2574"/>
          <cell r="E2574"/>
          <cell r="H2574"/>
          <cell r="I2574"/>
          <cell r="T2574"/>
        </row>
        <row r="2575">
          <cell r="D2575"/>
          <cell r="E2575"/>
          <cell r="H2575"/>
          <cell r="I2575"/>
          <cell r="T2575"/>
        </row>
        <row r="2576">
          <cell r="D2576"/>
          <cell r="E2576"/>
          <cell r="H2576"/>
          <cell r="I2576"/>
          <cell r="T2576"/>
        </row>
        <row r="2577">
          <cell r="D2577"/>
          <cell r="E2577"/>
          <cell r="H2577"/>
          <cell r="I2577"/>
          <cell r="T2577"/>
        </row>
        <row r="2578">
          <cell r="D2578"/>
          <cell r="E2578"/>
          <cell r="H2578"/>
          <cell r="I2578"/>
          <cell r="T2578"/>
        </row>
        <row r="2579">
          <cell r="D2579"/>
          <cell r="E2579"/>
          <cell r="H2579"/>
          <cell r="I2579"/>
          <cell r="T2579"/>
        </row>
        <row r="2580">
          <cell r="D2580"/>
          <cell r="E2580"/>
          <cell r="H2580"/>
          <cell r="I2580"/>
          <cell r="T2580"/>
        </row>
        <row r="2581">
          <cell r="D2581"/>
          <cell r="E2581"/>
          <cell r="H2581"/>
          <cell r="I2581"/>
          <cell r="T2581"/>
        </row>
        <row r="2582">
          <cell r="D2582"/>
          <cell r="E2582"/>
          <cell r="H2582"/>
          <cell r="I2582"/>
          <cell r="T2582"/>
        </row>
        <row r="2583">
          <cell r="D2583"/>
          <cell r="E2583"/>
          <cell r="H2583"/>
          <cell r="I2583"/>
          <cell r="T2583"/>
        </row>
        <row r="2584">
          <cell r="D2584"/>
          <cell r="E2584"/>
          <cell r="H2584"/>
          <cell r="I2584"/>
          <cell r="T2584"/>
        </row>
        <row r="2585">
          <cell r="D2585"/>
          <cell r="E2585"/>
          <cell r="H2585"/>
          <cell r="I2585"/>
          <cell r="T2585"/>
        </row>
        <row r="2586">
          <cell r="D2586"/>
          <cell r="E2586"/>
          <cell r="H2586"/>
          <cell r="I2586"/>
          <cell r="T2586"/>
        </row>
        <row r="2587">
          <cell r="D2587"/>
          <cell r="E2587"/>
          <cell r="H2587"/>
          <cell r="I2587"/>
          <cell r="T2587"/>
        </row>
        <row r="2588">
          <cell r="D2588"/>
          <cell r="E2588"/>
          <cell r="H2588"/>
          <cell r="I2588"/>
          <cell r="T2588"/>
        </row>
        <row r="2589">
          <cell r="D2589"/>
          <cell r="E2589"/>
          <cell r="H2589"/>
          <cell r="I2589"/>
          <cell r="T2589"/>
        </row>
        <row r="2590">
          <cell r="D2590"/>
          <cell r="E2590"/>
          <cell r="H2590"/>
          <cell r="I2590"/>
          <cell r="T2590"/>
        </row>
        <row r="2591">
          <cell r="D2591"/>
          <cell r="E2591"/>
          <cell r="H2591"/>
          <cell r="I2591"/>
          <cell r="T2591"/>
        </row>
        <row r="2592">
          <cell r="D2592"/>
          <cell r="E2592"/>
          <cell r="H2592"/>
          <cell r="I2592"/>
          <cell r="T2592"/>
        </row>
        <row r="2593">
          <cell r="D2593"/>
          <cell r="E2593"/>
          <cell r="H2593"/>
          <cell r="I2593"/>
          <cell r="T2593"/>
        </row>
        <row r="2594">
          <cell r="D2594"/>
          <cell r="E2594"/>
          <cell r="H2594"/>
          <cell r="I2594"/>
          <cell r="T2594"/>
        </row>
        <row r="2595">
          <cell r="D2595"/>
          <cell r="E2595"/>
          <cell r="H2595"/>
          <cell r="I2595"/>
          <cell r="T2595"/>
        </row>
        <row r="2596">
          <cell r="D2596"/>
          <cell r="E2596"/>
          <cell r="H2596"/>
          <cell r="I2596"/>
          <cell r="T2596"/>
        </row>
        <row r="2597">
          <cell r="D2597"/>
          <cell r="E2597"/>
          <cell r="H2597"/>
          <cell r="I2597"/>
          <cell r="T2597"/>
        </row>
        <row r="2598">
          <cell r="D2598"/>
          <cell r="E2598"/>
          <cell r="H2598"/>
          <cell r="I2598"/>
          <cell r="T2598"/>
        </row>
        <row r="2599">
          <cell r="D2599"/>
          <cell r="E2599"/>
          <cell r="H2599"/>
          <cell r="I2599"/>
          <cell r="T2599"/>
        </row>
        <row r="2600">
          <cell r="D2600"/>
          <cell r="E2600"/>
          <cell r="H2600"/>
          <cell r="I2600"/>
          <cell r="T2600"/>
        </row>
        <row r="2601">
          <cell r="D2601"/>
          <cell r="E2601"/>
          <cell r="H2601"/>
          <cell r="I2601"/>
          <cell r="T2601"/>
        </row>
        <row r="2602">
          <cell r="D2602"/>
          <cell r="E2602"/>
          <cell r="H2602"/>
          <cell r="I2602"/>
          <cell r="T2602"/>
        </row>
        <row r="2603">
          <cell r="D2603"/>
          <cell r="E2603"/>
          <cell r="H2603"/>
          <cell r="I2603"/>
          <cell r="T2603"/>
        </row>
        <row r="2604">
          <cell r="D2604"/>
          <cell r="E2604"/>
          <cell r="H2604"/>
          <cell r="I2604"/>
          <cell r="T2604"/>
        </row>
        <row r="2605">
          <cell r="D2605"/>
          <cell r="E2605"/>
          <cell r="H2605"/>
          <cell r="I2605"/>
          <cell r="T2605"/>
        </row>
        <row r="2606">
          <cell r="D2606"/>
          <cell r="E2606"/>
          <cell r="H2606"/>
          <cell r="I2606"/>
          <cell r="T2606"/>
        </row>
        <row r="2607">
          <cell r="D2607"/>
          <cell r="E2607"/>
          <cell r="H2607"/>
          <cell r="I2607"/>
          <cell r="T2607"/>
        </row>
        <row r="2608">
          <cell r="D2608"/>
          <cell r="E2608"/>
          <cell r="H2608"/>
          <cell r="I2608"/>
          <cell r="T2608"/>
        </row>
        <row r="2609">
          <cell r="D2609"/>
          <cell r="E2609"/>
          <cell r="H2609"/>
          <cell r="I2609"/>
          <cell r="T2609"/>
        </row>
        <row r="2610">
          <cell r="D2610"/>
          <cell r="E2610"/>
          <cell r="H2610"/>
          <cell r="I2610"/>
          <cell r="T2610"/>
        </row>
        <row r="2611">
          <cell r="D2611"/>
          <cell r="E2611"/>
          <cell r="H2611"/>
          <cell r="I2611"/>
          <cell r="T2611"/>
        </row>
        <row r="2612">
          <cell r="D2612"/>
          <cell r="E2612"/>
          <cell r="H2612"/>
          <cell r="I2612"/>
          <cell r="T2612"/>
        </row>
        <row r="2613">
          <cell r="D2613"/>
          <cell r="E2613"/>
          <cell r="H2613"/>
          <cell r="I2613"/>
          <cell r="T2613"/>
        </row>
        <row r="2614">
          <cell r="D2614"/>
          <cell r="E2614"/>
          <cell r="H2614"/>
          <cell r="I2614"/>
          <cell r="T2614"/>
        </row>
        <row r="2615">
          <cell r="D2615"/>
          <cell r="E2615"/>
          <cell r="H2615"/>
          <cell r="I2615"/>
          <cell r="T2615"/>
        </row>
        <row r="2616">
          <cell r="D2616"/>
          <cell r="E2616"/>
          <cell r="H2616"/>
          <cell r="I2616"/>
          <cell r="T2616"/>
        </row>
        <row r="2617">
          <cell r="D2617"/>
          <cell r="E2617"/>
          <cell r="H2617"/>
          <cell r="I2617"/>
          <cell r="T2617"/>
        </row>
        <row r="2618">
          <cell r="D2618"/>
          <cell r="E2618"/>
          <cell r="H2618"/>
          <cell r="I2618"/>
          <cell r="T2618"/>
        </row>
        <row r="2619">
          <cell r="D2619"/>
          <cell r="E2619"/>
          <cell r="H2619"/>
          <cell r="I2619"/>
          <cell r="T2619"/>
        </row>
        <row r="2620">
          <cell r="D2620"/>
          <cell r="E2620"/>
          <cell r="H2620"/>
          <cell r="I2620"/>
          <cell r="T2620"/>
        </row>
        <row r="2621">
          <cell r="D2621"/>
          <cell r="E2621"/>
          <cell r="H2621"/>
          <cell r="I2621"/>
          <cell r="T2621"/>
        </row>
        <row r="2622">
          <cell r="D2622"/>
          <cell r="E2622"/>
          <cell r="H2622"/>
          <cell r="I2622"/>
          <cell r="T2622"/>
        </row>
        <row r="2623">
          <cell r="D2623"/>
          <cell r="E2623"/>
          <cell r="H2623"/>
          <cell r="I2623"/>
          <cell r="T2623"/>
        </row>
        <row r="2624">
          <cell r="D2624"/>
          <cell r="E2624"/>
          <cell r="H2624"/>
          <cell r="I2624"/>
          <cell r="T2624"/>
        </row>
        <row r="2625">
          <cell r="D2625"/>
          <cell r="E2625"/>
          <cell r="H2625"/>
          <cell r="I2625"/>
          <cell r="T2625"/>
        </row>
        <row r="2626">
          <cell r="D2626"/>
          <cell r="E2626"/>
          <cell r="H2626"/>
          <cell r="I2626"/>
          <cell r="T2626"/>
        </row>
        <row r="2627">
          <cell r="D2627"/>
          <cell r="E2627"/>
          <cell r="H2627"/>
          <cell r="I2627"/>
          <cell r="T2627"/>
        </row>
        <row r="2628">
          <cell r="D2628"/>
          <cell r="E2628"/>
          <cell r="H2628"/>
          <cell r="I2628"/>
          <cell r="T2628"/>
        </row>
        <row r="2629">
          <cell r="D2629"/>
          <cell r="E2629"/>
          <cell r="H2629"/>
          <cell r="I2629"/>
          <cell r="T2629"/>
        </row>
        <row r="2630">
          <cell r="D2630"/>
          <cell r="E2630"/>
          <cell r="H2630"/>
          <cell r="I2630"/>
          <cell r="T2630"/>
        </row>
        <row r="2631">
          <cell r="D2631"/>
          <cell r="E2631"/>
          <cell r="H2631"/>
          <cell r="I2631"/>
          <cell r="T2631"/>
        </row>
        <row r="2632">
          <cell r="D2632"/>
          <cell r="E2632"/>
          <cell r="H2632"/>
          <cell r="I2632"/>
          <cell r="T2632"/>
        </row>
        <row r="2633">
          <cell r="D2633"/>
          <cell r="E2633"/>
          <cell r="H2633"/>
          <cell r="I2633"/>
          <cell r="T2633"/>
        </row>
        <row r="2634">
          <cell r="D2634"/>
          <cell r="E2634"/>
          <cell r="H2634"/>
          <cell r="I2634"/>
          <cell r="T2634"/>
        </row>
        <row r="2635">
          <cell r="D2635"/>
          <cell r="E2635"/>
          <cell r="H2635"/>
          <cell r="I2635"/>
          <cell r="T2635"/>
        </row>
        <row r="2636">
          <cell r="D2636"/>
          <cell r="E2636"/>
          <cell r="H2636"/>
          <cell r="I2636"/>
          <cell r="T2636"/>
        </row>
        <row r="2637">
          <cell r="D2637"/>
          <cell r="E2637"/>
          <cell r="H2637"/>
          <cell r="I2637"/>
          <cell r="T2637"/>
        </row>
        <row r="2638">
          <cell r="D2638"/>
          <cell r="E2638"/>
          <cell r="H2638"/>
          <cell r="I2638"/>
          <cell r="T2638"/>
        </row>
        <row r="2639">
          <cell r="D2639"/>
          <cell r="E2639"/>
          <cell r="H2639"/>
          <cell r="I2639"/>
          <cell r="T2639"/>
        </row>
        <row r="2640">
          <cell r="D2640"/>
          <cell r="E2640"/>
          <cell r="H2640"/>
          <cell r="I2640"/>
          <cell r="T2640"/>
        </row>
        <row r="2641">
          <cell r="D2641"/>
          <cell r="E2641"/>
          <cell r="H2641"/>
          <cell r="I2641"/>
          <cell r="T2641"/>
        </row>
        <row r="2642">
          <cell r="D2642"/>
          <cell r="E2642"/>
          <cell r="H2642"/>
          <cell r="I2642"/>
          <cell r="T2642"/>
        </row>
        <row r="2643">
          <cell r="D2643"/>
          <cell r="E2643"/>
          <cell r="H2643"/>
          <cell r="I2643"/>
          <cell r="T2643"/>
        </row>
        <row r="2644">
          <cell r="D2644"/>
          <cell r="E2644"/>
          <cell r="H2644"/>
          <cell r="I2644"/>
          <cell r="T2644"/>
        </row>
        <row r="2645">
          <cell r="D2645"/>
          <cell r="E2645"/>
          <cell r="H2645"/>
          <cell r="I2645"/>
          <cell r="T2645"/>
        </row>
        <row r="2646">
          <cell r="D2646"/>
          <cell r="E2646"/>
          <cell r="H2646"/>
          <cell r="I2646"/>
          <cell r="T2646"/>
        </row>
        <row r="2647">
          <cell r="D2647"/>
          <cell r="E2647"/>
          <cell r="H2647"/>
          <cell r="I2647"/>
          <cell r="T2647"/>
        </row>
        <row r="2648">
          <cell r="D2648"/>
          <cell r="E2648"/>
          <cell r="H2648"/>
          <cell r="I2648"/>
          <cell r="T2648"/>
        </row>
        <row r="2649">
          <cell r="D2649"/>
          <cell r="E2649"/>
          <cell r="H2649"/>
          <cell r="I2649"/>
          <cell r="T2649"/>
        </row>
        <row r="2650">
          <cell r="D2650"/>
          <cell r="E2650"/>
          <cell r="H2650"/>
          <cell r="I2650"/>
          <cell r="T2650"/>
        </row>
        <row r="2651">
          <cell r="D2651"/>
          <cell r="E2651"/>
          <cell r="H2651"/>
          <cell r="I2651"/>
          <cell r="T2651"/>
        </row>
        <row r="2652">
          <cell r="D2652"/>
          <cell r="E2652"/>
          <cell r="H2652"/>
          <cell r="I2652"/>
          <cell r="T2652"/>
        </row>
        <row r="2653">
          <cell r="D2653"/>
          <cell r="E2653"/>
          <cell r="H2653"/>
          <cell r="I2653"/>
          <cell r="T2653"/>
        </row>
        <row r="2654">
          <cell r="D2654"/>
          <cell r="E2654"/>
          <cell r="H2654"/>
          <cell r="I2654"/>
          <cell r="T2654"/>
        </row>
        <row r="2655">
          <cell r="D2655"/>
          <cell r="E2655"/>
          <cell r="H2655"/>
          <cell r="I2655"/>
          <cell r="T2655"/>
        </row>
        <row r="2656">
          <cell r="D2656"/>
          <cell r="E2656"/>
          <cell r="H2656"/>
          <cell r="I2656"/>
          <cell r="T2656"/>
        </row>
        <row r="2657">
          <cell r="D2657"/>
          <cell r="E2657"/>
          <cell r="H2657"/>
          <cell r="I2657"/>
          <cell r="T2657"/>
        </row>
        <row r="2658">
          <cell r="D2658"/>
          <cell r="E2658"/>
          <cell r="H2658"/>
          <cell r="I2658"/>
          <cell r="T2658"/>
        </row>
        <row r="2659">
          <cell r="D2659"/>
          <cell r="E2659"/>
          <cell r="H2659"/>
          <cell r="I2659"/>
          <cell r="T2659"/>
        </row>
        <row r="2660">
          <cell r="D2660"/>
          <cell r="E2660"/>
          <cell r="H2660"/>
          <cell r="I2660"/>
          <cell r="T2660"/>
        </row>
        <row r="2661">
          <cell r="D2661"/>
          <cell r="E2661"/>
          <cell r="H2661"/>
          <cell r="I2661"/>
          <cell r="T2661"/>
        </row>
        <row r="2662">
          <cell r="D2662"/>
          <cell r="E2662"/>
          <cell r="H2662"/>
          <cell r="I2662"/>
          <cell r="T2662"/>
        </row>
        <row r="2663">
          <cell r="D2663"/>
          <cell r="E2663"/>
          <cell r="H2663"/>
          <cell r="I2663"/>
          <cell r="T2663"/>
        </row>
        <row r="2664">
          <cell r="D2664"/>
          <cell r="E2664"/>
          <cell r="H2664"/>
          <cell r="I2664"/>
          <cell r="T2664"/>
        </row>
        <row r="2665">
          <cell r="D2665"/>
          <cell r="E2665"/>
          <cell r="H2665"/>
          <cell r="I2665"/>
          <cell r="T2665"/>
        </row>
        <row r="2666">
          <cell r="D2666"/>
          <cell r="E2666"/>
          <cell r="H2666"/>
          <cell r="I2666"/>
          <cell r="T2666"/>
        </row>
        <row r="2667">
          <cell r="D2667"/>
          <cell r="E2667"/>
          <cell r="H2667"/>
          <cell r="I2667"/>
          <cell r="T2667"/>
        </row>
        <row r="2668">
          <cell r="D2668"/>
          <cell r="E2668"/>
          <cell r="H2668"/>
          <cell r="I2668"/>
          <cell r="T2668"/>
        </row>
        <row r="2669">
          <cell r="D2669"/>
          <cell r="E2669"/>
          <cell r="H2669"/>
          <cell r="I2669"/>
          <cell r="T2669"/>
        </row>
        <row r="2670">
          <cell r="D2670"/>
          <cell r="E2670"/>
          <cell r="H2670"/>
          <cell r="I2670"/>
          <cell r="T2670"/>
        </row>
        <row r="2671">
          <cell r="D2671"/>
          <cell r="E2671"/>
          <cell r="H2671"/>
          <cell r="I2671"/>
          <cell r="T2671"/>
        </row>
        <row r="2672">
          <cell r="D2672"/>
          <cell r="E2672"/>
          <cell r="H2672"/>
          <cell r="I2672"/>
          <cell r="T2672"/>
        </row>
        <row r="2673">
          <cell r="D2673"/>
          <cell r="E2673"/>
          <cell r="H2673"/>
          <cell r="I2673"/>
          <cell r="T2673"/>
        </row>
        <row r="2674">
          <cell r="D2674"/>
          <cell r="E2674"/>
          <cell r="H2674"/>
          <cell r="I2674"/>
          <cell r="T2674"/>
        </row>
        <row r="2675">
          <cell r="D2675"/>
          <cell r="E2675"/>
          <cell r="H2675"/>
          <cell r="I2675"/>
          <cell r="T2675"/>
        </row>
        <row r="2676">
          <cell r="D2676"/>
          <cell r="E2676"/>
          <cell r="H2676"/>
          <cell r="I2676"/>
          <cell r="T2676"/>
        </row>
        <row r="2677">
          <cell r="D2677"/>
          <cell r="E2677"/>
          <cell r="H2677"/>
          <cell r="I2677"/>
          <cell r="T2677"/>
        </row>
        <row r="2678">
          <cell r="D2678"/>
          <cell r="E2678"/>
          <cell r="H2678"/>
          <cell r="I2678"/>
          <cell r="T2678"/>
        </row>
        <row r="2679">
          <cell r="D2679"/>
          <cell r="E2679"/>
          <cell r="H2679"/>
          <cell r="I2679"/>
          <cell r="T2679"/>
        </row>
        <row r="2680">
          <cell r="D2680"/>
          <cell r="E2680"/>
          <cell r="H2680"/>
          <cell r="I2680"/>
          <cell r="T2680"/>
        </row>
        <row r="2681">
          <cell r="D2681"/>
          <cell r="E2681"/>
          <cell r="H2681"/>
          <cell r="I2681"/>
          <cell r="T2681"/>
        </row>
        <row r="2682">
          <cell r="D2682"/>
          <cell r="E2682"/>
          <cell r="H2682"/>
          <cell r="I2682"/>
          <cell r="T2682"/>
        </row>
        <row r="2683">
          <cell r="D2683"/>
          <cell r="E2683"/>
          <cell r="H2683"/>
          <cell r="I2683"/>
          <cell r="T2683"/>
        </row>
        <row r="2684">
          <cell r="D2684"/>
          <cell r="E2684"/>
          <cell r="H2684"/>
          <cell r="I2684"/>
          <cell r="T2684"/>
        </row>
        <row r="2685">
          <cell r="D2685"/>
          <cell r="E2685"/>
          <cell r="H2685"/>
          <cell r="I2685"/>
          <cell r="T2685"/>
        </row>
        <row r="2686">
          <cell r="D2686"/>
          <cell r="E2686"/>
          <cell r="H2686"/>
          <cell r="I2686"/>
          <cell r="T2686"/>
        </row>
        <row r="2687">
          <cell r="D2687"/>
          <cell r="E2687"/>
          <cell r="H2687"/>
          <cell r="I2687"/>
          <cell r="T2687"/>
        </row>
        <row r="2688">
          <cell r="D2688"/>
          <cell r="E2688"/>
          <cell r="H2688"/>
          <cell r="I2688"/>
          <cell r="T2688"/>
        </row>
        <row r="2689">
          <cell r="D2689"/>
          <cell r="E2689"/>
          <cell r="H2689"/>
          <cell r="I2689"/>
          <cell r="T2689"/>
        </row>
        <row r="2690">
          <cell r="D2690"/>
          <cell r="E2690"/>
          <cell r="H2690"/>
          <cell r="I2690"/>
          <cell r="T2690"/>
        </row>
        <row r="2691">
          <cell r="D2691"/>
          <cell r="E2691"/>
          <cell r="H2691"/>
          <cell r="I2691"/>
          <cell r="T2691"/>
        </row>
        <row r="2692">
          <cell r="D2692"/>
          <cell r="E2692"/>
          <cell r="H2692"/>
          <cell r="I2692"/>
          <cell r="T2692"/>
        </row>
        <row r="2693">
          <cell r="D2693"/>
          <cell r="E2693"/>
          <cell r="H2693"/>
          <cell r="I2693"/>
          <cell r="T2693"/>
        </row>
        <row r="2694">
          <cell r="D2694"/>
          <cell r="E2694"/>
          <cell r="H2694"/>
          <cell r="I2694"/>
          <cell r="T2694"/>
        </row>
        <row r="2695">
          <cell r="D2695"/>
          <cell r="E2695"/>
          <cell r="H2695"/>
          <cell r="I2695"/>
          <cell r="T2695"/>
        </row>
        <row r="2696">
          <cell r="D2696"/>
          <cell r="E2696"/>
          <cell r="H2696"/>
          <cell r="I2696"/>
          <cell r="T2696"/>
        </row>
        <row r="2697">
          <cell r="D2697"/>
          <cell r="E2697"/>
          <cell r="H2697"/>
          <cell r="I2697"/>
          <cell r="T2697"/>
        </row>
        <row r="2698">
          <cell r="D2698"/>
          <cell r="E2698"/>
          <cell r="H2698"/>
          <cell r="I2698"/>
          <cell r="T2698"/>
        </row>
        <row r="2699">
          <cell r="D2699"/>
          <cell r="E2699"/>
          <cell r="H2699"/>
          <cell r="I2699"/>
          <cell r="T2699"/>
        </row>
        <row r="2700">
          <cell r="D2700"/>
          <cell r="E2700"/>
          <cell r="H2700"/>
          <cell r="I2700"/>
          <cell r="T2700"/>
        </row>
        <row r="2701">
          <cell r="D2701"/>
          <cell r="E2701"/>
          <cell r="H2701"/>
          <cell r="I2701"/>
          <cell r="T2701"/>
        </row>
        <row r="2702">
          <cell r="D2702"/>
          <cell r="E2702"/>
          <cell r="H2702"/>
          <cell r="I2702"/>
          <cell r="T2702"/>
        </row>
        <row r="2703">
          <cell r="D2703"/>
          <cell r="E2703"/>
          <cell r="H2703"/>
          <cell r="I2703"/>
          <cell r="T2703"/>
        </row>
        <row r="2704">
          <cell r="D2704"/>
          <cell r="E2704"/>
          <cell r="H2704"/>
          <cell r="I2704"/>
          <cell r="T2704"/>
        </row>
        <row r="2705">
          <cell r="D2705"/>
          <cell r="E2705"/>
          <cell r="H2705"/>
          <cell r="I2705"/>
          <cell r="T2705"/>
        </row>
        <row r="2706">
          <cell r="D2706"/>
          <cell r="E2706"/>
          <cell r="H2706"/>
          <cell r="I2706"/>
          <cell r="T2706"/>
        </row>
        <row r="2707">
          <cell r="D2707"/>
          <cell r="E2707"/>
          <cell r="H2707"/>
          <cell r="I2707"/>
          <cell r="T2707"/>
        </row>
        <row r="2708">
          <cell r="D2708"/>
          <cell r="E2708"/>
          <cell r="H2708"/>
          <cell r="I2708"/>
          <cell r="T2708"/>
        </row>
        <row r="2709">
          <cell r="D2709"/>
          <cell r="E2709"/>
          <cell r="H2709"/>
          <cell r="I2709"/>
          <cell r="T2709"/>
        </row>
        <row r="2710">
          <cell r="D2710"/>
          <cell r="E2710"/>
          <cell r="H2710"/>
          <cell r="I2710"/>
          <cell r="T2710"/>
        </row>
        <row r="2711">
          <cell r="D2711"/>
          <cell r="E2711"/>
          <cell r="H2711"/>
          <cell r="I2711"/>
          <cell r="T2711"/>
        </row>
        <row r="2712">
          <cell r="D2712"/>
          <cell r="E2712"/>
          <cell r="H2712"/>
          <cell r="I2712"/>
          <cell r="T2712"/>
        </row>
        <row r="2713">
          <cell r="D2713"/>
          <cell r="E2713"/>
          <cell r="H2713"/>
          <cell r="I2713"/>
          <cell r="T2713"/>
        </row>
        <row r="2714">
          <cell r="D2714"/>
          <cell r="E2714"/>
          <cell r="H2714"/>
          <cell r="I2714"/>
          <cell r="T2714"/>
        </row>
        <row r="2715">
          <cell r="D2715"/>
          <cell r="E2715"/>
          <cell r="H2715"/>
          <cell r="I2715"/>
          <cell r="T2715"/>
        </row>
        <row r="2716">
          <cell r="D2716"/>
          <cell r="E2716"/>
          <cell r="H2716"/>
          <cell r="I2716"/>
          <cell r="T2716"/>
        </row>
        <row r="2717">
          <cell r="D2717"/>
          <cell r="E2717"/>
          <cell r="H2717"/>
          <cell r="I2717"/>
          <cell r="T2717"/>
        </row>
        <row r="2718">
          <cell r="D2718"/>
          <cell r="E2718"/>
          <cell r="H2718"/>
          <cell r="I2718"/>
          <cell r="T2718"/>
        </row>
        <row r="2719">
          <cell r="D2719"/>
          <cell r="E2719"/>
          <cell r="H2719"/>
          <cell r="I2719"/>
          <cell r="T2719"/>
        </row>
        <row r="2720">
          <cell r="D2720"/>
          <cell r="E2720"/>
          <cell r="H2720"/>
          <cell r="I2720"/>
          <cell r="T2720"/>
        </row>
        <row r="2721">
          <cell r="D2721"/>
          <cell r="E2721"/>
          <cell r="H2721"/>
          <cell r="I2721"/>
          <cell r="T2721"/>
        </row>
        <row r="2722">
          <cell r="D2722"/>
          <cell r="E2722"/>
          <cell r="H2722"/>
          <cell r="I2722"/>
          <cell r="T2722"/>
        </row>
        <row r="2723">
          <cell r="D2723"/>
          <cell r="E2723"/>
          <cell r="H2723"/>
          <cell r="I2723"/>
          <cell r="T2723"/>
        </row>
        <row r="2724">
          <cell r="D2724"/>
          <cell r="E2724"/>
          <cell r="H2724"/>
          <cell r="I2724"/>
          <cell r="T2724"/>
        </row>
        <row r="2725">
          <cell r="D2725"/>
          <cell r="E2725"/>
          <cell r="H2725"/>
          <cell r="I2725"/>
          <cell r="T2725"/>
        </row>
        <row r="2726">
          <cell r="D2726"/>
          <cell r="E2726"/>
          <cell r="H2726"/>
          <cell r="I2726"/>
          <cell r="T2726"/>
        </row>
        <row r="2727">
          <cell r="D2727"/>
          <cell r="E2727"/>
          <cell r="H2727"/>
          <cell r="I2727"/>
          <cell r="T2727"/>
        </row>
        <row r="2728">
          <cell r="D2728"/>
          <cell r="E2728"/>
          <cell r="H2728"/>
          <cell r="I2728"/>
          <cell r="T2728"/>
        </row>
        <row r="2729">
          <cell r="D2729"/>
          <cell r="E2729"/>
          <cell r="H2729"/>
          <cell r="I2729"/>
          <cell r="T2729"/>
        </row>
        <row r="2730">
          <cell r="D2730"/>
          <cell r="E2730"/>
          <cell r="H2730"/>
          <cell r="I2730"/>
          <cell r="T2730"/>
        </row>
        <row r="2731">
          <cell r="D2731"/>
          <cell r="E2731"/>
          <cell r="H2731"/>
          <cell r="I2731"/>
          <cell r="T2731"/>
        </row>
        <row r="2732">
          <cell r="D2732"/>
          <cell r="E2732"/>
          <cell r="H2732"/>
          <cell r="I2732"/>
          <cell r="T2732"/>
        </row>
        <row r="2733">
          <cell r="D2733"/>
          <cell r="E2733"/>
          <cell r="H2733"/>
          <cell r="I2733"/>
          <cell r="T2733"/>
        </row>
        <row r="2734">
          <cell r="D2734"/>
          <cell r="E2734"/>
          <cell r="H2734"/>
          <cell r="I2734"/>
          <cell r="T2734"/>
        </row>
        <row r="2735">
          <cell r="D2735"/>
          <cell r="E2735"/>
          <cell r="H2735"/>
          <cell r="I2735"/>
          <cell r="T2735"/>
        </row>
        <row r="2736">
          <cell r="D2736"/>
          <cell r="E2736"/>
          <cell r="H2736"/>
          <cell r="I2736"/>
          <cell r="T2736"/>
        </row>
        <row r="2737">
          <cell r="D2737"/>
          <cell r="E2737"/>
          <cell r="H2737"/>
          <cell r="I2737"/>
          <cell r="T2737"/>
        </row>
        <row r="2738">
          <cell r="D2738"/>
          <cell r="E2738"/>
          <cell r="H2738"/>
          <cell r="I2738"/>
          <cell r="T2738"/>
        </row>
        <row r="2739">
          <cell r="D2739"/>
          <cell r="E2739"/>
          <cell r="H2739"/>
          <cell r="I2739"/>
          <cell r="T2739"/>
        </row>
        <row r="2740">
          <cell r="D2740"/>
          <cell r="E2740"/>
          <cell r="H2740"/>
          <cell r="I2740"/>
          <cell r="T2740"/>
        </row>
        <row r="2741">
          <cell r="D2741"/>
          <cell r="E2741"/>
          <cell r="H2741"/>
          <cell r="I2741"/>
          <cell r="T2741"/>
        </row>
        <row r="2742">
          <cell r="D2742"/>
          <cell r="E2742"/>
          <cell r="H2742"/>
          <cell r="I2742"/>
          <cell r="T2742"/>
        </row>
        <row r="2743">
          <cell r="D2743"/>
          <cell r="E2743"/>
          <cell r="H2743"/>
          <cell r="I2743"/>
          <cell r="T2743"/>
        </row>
        <row r="2744">
          <cell r="D2744"/>
          <cell r="E2744"/>
          <cell r="H2744"/>
          <cell r="I2744"/>
          <cell r="T2744"/>
        </row>
        <row r="2745">
          <cell r="D2745"/>
          <cell r="E2745"/>
          <cell r="H2745"/>
          <cell r="I2745"/>
          <cell r="T2745"/>
        </row>
        <row r="2746">
          <cell r="D2746"/>
          <cell r="E2746"/>
          <cell r="H2746"/>
          <cell r="I2746"/>
          <cell r="T2746"/>
        </row>
        <row r="2747">
          <cell r="D2747"/>
          <cell r="E2747"/>
          <cell r="H2747"/>
          <cell r="I2747"/>
          <cell r="T2747"/>
        </row>
        <row r="2748">
          <cell r="D2748"/>
          <cell r="E2748"/>
          <cell r="H2748"/>
          <cell r="I2748"/>
          <cell r="T2748"/>
        </row>
        <row r="2749">
          <cell r="D2749"/>
          <cell r="E2749"/>
          <cell r="H2749"/>
          <cell r="I2749"/>
          <cell r="T2749"/>
        </row>
        <row r="2750">
          <cell r="D2750"/>
          <cell r="E2750"/>
          <cell r="H2750"/>
          <cell r="I2750"/>
          <cell r="T2750"/>
        </row>
        <row r="2751">
          <cell r="D2751"/>
          <cell r="E2751"/>
          <cell r="H2751"/>
          <cell r="I2751"/>
          <cell r="T2751"/>
        </row>
        <row r="2752">
          <cell r="D2752"/>
          <cell r="E2752"/>
          <cell r="H2752"/>
          <cell r="I2752"/>
          <cell r="T2752"/>
        </row>
        <row r="2753">
          <cell r="D2753"/>
          <cell r="E2753"/>
          <cell r="H2753"/>
          <cell r="I2753"/>
          <cell r="T2753"/>
        </row>
        <row r="2754">
          <cell r="D2754"/>
          <cell r="E2754"/>
          <cell r="H2754"/>
          <cell r="I2754"/>
          <cell r="T2754"/>
        </row>
        <row r="2755">
          <cell r="D2755"/>
          <cell r="E2755"/>
          <cell r="H2755"/>
          <cell r="I2755"/>
          <cell r="T2755"/>
        </row>
        <row r="2756">
          <cell r="D2756"/>
          <cell r="E2756"/>
          <cell r="H2756"/>
          <cell r="I2756"/>
          <cell r="T2756"/>
        </row>
        <row r="2757">
          <cell r="D2757"/>
          <cell r="E2757"/>
          <cell r="H2757"/>
          <cell r="I2757"/>
          <cell r="T2757"/>
        </row>
        <row r="2758">
          <cell r="D2758"/>
          <cell r="E2758"/>
          <cell r="H2758"/>
          <cell r="I2758"/>
          <cell r="T2758"/>
        </row>
        <row r="2759">
          <cell r="D2759"/>
          <cell r="E2759"/>
          <cell r="H2759"/>
          <cell r="I2759"/>
          <cell r="T2759"/>
        </row>
        <row r="2760">
          <cell r="D2760"/>
          <cell r="E2760"/>
          <cell r="H2760"/>
          <cell r="I2760"/>
          <cell r="T2760"/>
        </row>
        <row r="2761">
          <cell r="D2761"/>
          <cell r="E2761"/>
          <cell r="H2761"/>
          <cell r="I2761"/>
          <cell r="T2761"/>
        </row>
        <row r="2762">
          <cell r="D2762"/>
          <cell r="E2762"/>
          <cell r="H2762"/>
          <cell r="I2762"/>
          <cell r="T2762"/>
        </row>
        <row r="2763">
          <cell r="D2763"/>
          <cell r="E2763"/>
          <cell r="H2763"/>
          <cell r="I2763"/>
          <cell r="T2763"/>
        </row>
        <row r="2764">
          <cell r="D2764"/>
          <cell r="E2764"/>
          <cell r="H2764"/>
          <cell r="I2764"/>
          <cell r="T2764"/>
        </row>
        <row r="2765">
          <cell r="D2765"/>
          <cell r="E2765"/>
          <cell r="H2765"/>
          <cell r="I2765"/>
          <cell r="T2765"/>
        </row>
        <row r="2766">
          <cell r="D2766"/>
          <cell r="E2766"/>
          <cell r="H2766"/>
          <cell r="I2766"/>
          <cell r="T2766"/>
        </row>
        <row r="2767">
          <cell r="D2767"/>
          <cell r="E2767"/>
          <cell r="H2767"/>
          <cell r="I2767"/>
          <cell r="T2767"/>
        </row>
        <row r="2768">
          <cell r="D2768"/>
          <cell r="E2768"/>
          <cell r="H2768"/>
          <cell r="I2768"/>
          <cell r="T2768"/>
        </row>
        <row r="2769">
          <cell r="D2769"/>
          <cell r="E2769"/>
          <cell r="H2769"/>
          <cell r="I2769"/>
          <cell r="T2769"/>
        </row>
        <row r="2770">
          <cell r="D2770"/>
          <cell r="E2770"/>
          <cell r="H2770"/>
          <cell r="I2770"/>
          <cell r="T2770"/>
        </row>
        <row r="2771">
          <cell r="D2771"/>
          <cell r="E2771"/>
          <cell r="H2771"/>
          <cell r="I2771"/>
          <cell r="T2771"/>
        </row>
        <row r="2772">
          <cell r="D2772"/>
          <cell r="E2772"/>
          <cell r="H2772"/>
          <cell r="I2772"/>
          <cell r="T2772"/>
        </row>
        <row r="2773">
          <cell r="D2773"/>
          <cell r="E2773"/>
          <cell r="H2773"/>
          <cell r="I2773"/>
          <cell r="T2773"/>
        </row>
        <row r="2774">
          <cell r="D2774"/>
          <cell r="E2774"/>
          <cell r="H2774"/>
          <cell r="I2774"/>
          <cell r="T2774"/>
        </row>
        <row r="2775">
          <cell r="D2775"/>
          <cell r="E2775"/>
          <cell r="H2775"/>
          <cell r="I2775"/>
          <cell r="T2775"/>
        </row>
        <row r="2776">
          <cell r="D2776"/>
          <cell r="E2776"/>
          <cell r="H2776"/>
          <cell r="I2776"/>
          <cell r="T2776"/>
        </row>
        <row r="2777">
          <cell r="D2777"/>
          <cell r="E2777"/>
          <cell r="H2777"/>
          <cell r="I2777"/>
          <cell r="T2777"/>
        </row>
        <row r="2778">
          <cell r="D2778"/>
          <cell r="E2778"/>
          <cell r="H2778"/>
          <cell r="I2778"/>
          <cell r="T2778"/>
        </row>
        <row r="2779">
          <cell r="D2779"/>
          <cell r="E2779"/>
          <cell r="H2779"/>
          <cell r="I2779"/>
          <cell r="T2779"/>
        </row>
        <row r="2780">
          <cell r="D2780"/>
          <cell r="E2780"/>
          <cell r="H2780"/>
          <cell r="I2780"/>
          <cell r="T2780"/>
        </row>
        <row r="2781">
          <cell r="D2781"/>
          <cell r="E2781"/>
          <cell r="H2781"/>
          <cell r="I2781"/>
          <cell r="T2781"/>
        </row>
        <row r="2782">
          <cell r="D2782"/>
          <cell r="E2782"/>
          <cell r="H2782"/>
          <cell r="I2782"/>
          <cell r="T2782"/>
        </row>
        <row r="2783">
          <cell r="D2783"/>
          <cell r="E2783"/>
          <cell r="H2783"/>
          <cell r="I2783"/>
          <cell r="T2783"/>
        </row>
        <row r="2784">
          <cell r="D2784"/>
          <cell r="E2784"/>
          <cell r="H2784"/>
          <cell r="I2784"/>
          <cell r="T2784"/>
        </row>
        <row r="2785">
          <cell r="D2785"/>
          <cell r="E2785"/>
          <cell r="H2785"/>
          <cell r="I2785"/>
          <cell r="T2785"/>
        </row>
        <row r="2786">
          <cell r="D2786"/>
          <cell r="E2786"/>
          <cell r="H2786"/>
          <cell r="I2786"/>
          <cell r="T2786"/>
        </row>
        <row r="2787">
          <cell r="D2787"/>
          <cell r="E2787"/>
          <cell r="H2787"/>
          <cell r="I2787"/>
          <cell r="T2787"/>
        </row>
        <row r="2788">
          <cell r="D2788"/>
          <cell r="E2788"/>
          <cell r="H2788"/>
          <cell r="I2788"/>
          <cell r="T2788"/>
        </row>
        <row r="2789">
          <cell r="D2789"/>
          <cell r="E2789"/>
          <cell r="H2789"/>
          <cell r="I2789"/>
          <cell r="T2789"/>
        </row>
        <row r="2790">
          <cell r="D2790"/>
          <cell r="E2790"/>
          <cell r="H2790"/>
          <cell r="I2790"/>
          <cell r="T2790"/>
        </row>
        <row r="2791">
          <cell r="D2791"/>
          <cell r="E2791"/>
          <cell r="H2791"/>
          <cell r="I2791"/>
          <cell r="T2791"/>
        </row>
        <row r="2792">
          <cell r="D2792"/>
          <cell r="E2792"/>
          <cell r="H2792"/>
          <cell r="I2792"/>
          <cell r="T2792"/>
        </row>
        <row r="2793">
          <cell r="D2793"/>
          <cell r="E2793"/>
          <cell r="H2793"/>
          <cell r="I2793"/>
          <cell r="T2793"/>
        </row>
        <row r="2794">
          <cell r="D2794"/>
          <cell r="E2794"/>
          <cell r="H2794"/>
          <cell r="I2794"/>
          <cell r="T2794"/>
        </row>
        <row r="2795">
          <cell r="D2795"/>
          <cell r="E2795"/>
          <cell r="H2795"/>
          <cell r="I2795"/>
          <cell r="T2795"/>
        </row>
        <row r="2796">
          <cell r="D2796"/>
          <cell r="E2796"/>
          <cell r="H2796"/>
          <cell r="I2796"/>
          <cell r="T2796"/>
        </row>
        <row r="2797">
          <cell r="D2797"/>
          <cell r="E2797"/>
          <cell r="H2797"/>
          <cell r="I2797"/>
          <cell r="T2797"/>
        </row>
        <row r="2798">
          <cell r="D2798"/>
          <cell r="E2798"/>
          <cell r="H2798"/>
          <cell r="I2798"/>
          <cell r="T2798"/>
        </row>
        <row r="2799">
          <cell r="D2799"/>
          <cell r="E2799"/>
          <cell r="H2799"/>
          <cell r="I2799"/>
          <cell r="T2799"/>
        </row>
        <row r="2800">
          <cell r="D2800"/>
          <cell r="E2800"/>
          <cell r="H2800"/>
          <cell r="I2800"/>
          <cell r="T2800"/>
        </row>
        <row r="2801">
          <cell r="D2801"/>
          <cell r="E2801"/>
          <cell r="H2801"/>
          <cell r="I2801"/>
          <cell r="T2801"/>
        </row>
        <row r="2802">
          <cell r="D2802"/>
          <cell r="E2802"/>
          <cell r="H2802"/>
          <cell r="I2802"/>
          <cell r="T2802"/>
        </row>
        <row r="2803">
          <cell r="D2803"/>
          <cell r="E2803"/>
          <cell r="H2803"/>
          <cell r="I2803"/>
          <cell r="T2803"/>
        </row>
        <row r="2804">
          <cell r="D2804"/>
          <cell r="E2804"/>
          <cell r="H2804"/>
          <cell r="I2804"/>
          <cell r="T2804"/>
        </row>
        <row r="2805">
          <cell r="D2805"/>
          <cell r="E2805"/>
          <cell r="H2805"/>
          <cell r="I2805"/>
          <cell r="T2805"/>
        </row>
        <row r="2806">
          <cell r="D2806"/>
          <cell r="E2806"/>
          <cell r="H2806"/>
          <cell r="I2806"/>
          <cell r="T2806"/>
        </row>
        <row r="2807">
          <cell r="D2807"/>
          <cell r="E2807"/>
          <cell r="H2807"/>
          <cell r="I2807"/>
          <cell r="T2807"/>
        </row>
        <row r="2808">
          <cell r="D2808"/>
          <cell r="E2808"/>
          <cell r="H2808"/>
          <cell r="I2808"/>
          <cell r="T2808"/>
        </row>
        <row r="2809">
          <cell r="D2809"/>
          <cell r="E2809"/>
          <cell r="H2809"/>
          <cell r="I2809"/>
          <cell r="T2809"/>
        </row>
        <row r="2810">
          <cell r="D2810"/>
          <cell r="E2810"/>
          <cell r="H2810"/>
          <cell r="I2810"/>
          <cell r="T2810"/>
        </row>
        <row r="2811">
          <cell r="D2811"/>
          <cell r="E2811"/>
          <cell r="H2811"/>
          <cell r="I2811"/>
          <cell r="T2811"/>
        </row>
        <row r="2812">
          <cell r="D2812"/>
          <cell r="E2812"/>
          <cell r="H2812"/>
          <cell r="I2812"/>
          <cell r="T2812"/>
        </row>
        <row r="2813">
          <cell r="D2813"/>
          <cell r="E2813"/>
          <cell r="H2813"/>
          <cell r="I2813"/>
          <cell r="T2813"/>
        </row>
        <row r="2814">
          <cell r="D2814"/>
          <cell r="E2814"/>
          <cell r="H2814"/>
          <cell r="I2814"/>
          <cell r="T2814"/>
        </row>
        <row r="2815">
          <cell r="D2815"/>
          <cell r="E2815"/>
          <cell r="H2815"/>
          <cell r="I2815"/>
          <cell r="T2815"/>
        </row>
        <row r="2816">
          <cell r="D2816"/>
          <cell r="E2816"/>
          <cell r="H2816"/>
          <cell r="I2816"/>
          <cell r="T2816"/>
        </row>
        <row r="2817">
          <cell r="D2817"/>
          <cell r="E2817"/>
          <cell r="H2817"/>
          <cell r="I2817"/>
          <cell r="T2817"/>
        </row>
        <row r="2818">
          <cell r="D2818"/>
          <cell r="E2818"/>
          <cell r="H2818"/>
          <cell r="I2818"/>
          <cell r="T2818"/>
        </row>
        <row r="2819">
          <cell r="D2819"/>
          <cell r="E2819"/>
          <cell r="H2819"/>
          <cell r="I2819"/>
          <cell r="T2819"/>
        </row>
        <row r="2820">
          <cell r="D2820"/>
          <cell r="E2820"/>
          <cell r="H2820"/>
          <cell r="I2820"/>
          <cell r="T2820"/>
        </row>
        <row r="2821">
          <cell r="D2821"/>
          <cell r="E2821"/>
          <cell r="H2821"/>
          <cell r="I2821"/>
          <cell r="T2821"/>
        </row>
        <row r="2822">
          <cell r="D2822"/>
          <cell r="E2822"/>
          <cell r="H2822"/>
          <cell r="I2822"/>
          <cell r="T2822"/>
        </row>
        <row r="2823">
          <cell r="D2823"/>
          <cell r="E2823"/>
          <cell r="H2823"/>
          <cell r="I2823"/>
          <cell r="T2823"/>
        </row>
        <row r="2824">
          <cell r="D2824"/>
          <cell r="E2824"/>
          <cell r="H2824"/>
          <cell r="I2824"/>
          <cell r="T2824"/>
        </row>
        <row r="2825">
          <cell r="D2825"/>
          <cell r="E2825"/>
          <cell r="H2825"/>
          <cell r="I2825"/>
          <cell r="T2825"/>
        </row>
        <row r="2826">
          <cell r="D2826"/>
          <cell r="E2826"/>
          <cell r="H2826"/>
          <cell r="I2826"/>
          <cell r="T2826"/>
        </row>
        <row r="2827">
          <cell r="D2827"/>
          <cell r="E2827"/>
          <cell r="H2827"/>
          <cell r="I2827"/>
          <cell r="T2827"/>
        </row>
        <row r="2828">
          <cell r="D2828"/>
          <cell r="E2828"/>
          <cell r="H2828"/>
          <cell r="I2828"/>
          <cell r="T2828"/>
        </row>
        <row r="2829">
          <cell r="D2829"/>
          <cell r="E2829"/>
          <cell r="H2829"/>
          <cell r="I2829"/>
          <cell r="T2829"/>
        </row>
        <row r="2830">
          <cell r="D2830"/>
          <cell r="E2830"/>
          <cell r="H2830"/>
          <cell r="I2830"/>
          <cell r="T2830"/>
        </row>
        <row r="2831">
          <cell r="D2831"/>
          <cell r="E2831"/>
          <cell r="H2831"/>
          <cell r="I2831"/>
          <cell r="T2831"/>
        </row>
        <row r="2832">
          <cell r="D2832"/>
          <cell r="E2832"/>
          <cell r="H2832"/>
          <cell r="I2832"/>
          <cell r="T2832"/>
        </row>
        <row r="2833">
          <cell r="D2833"/>
          <cell r="E2833"/>
          <cell r="H2833"/>
          <cell r="I2833"/>
          <cell r="T2833"/>
        </row>
        <row r="2834">
          <cell r="D2834"/>
          <cell r="E2834"/>
          <cell r="H2834"/>
          <cell r="I2834"/>
          <cell r="T2834"/>
        </row>
        <row r="2835">
          <cell r="D2835"/>
          <cell r="E2835"/>
          <cell r="H2835"/>
          <cell r="I2835"/>
          <cell r="T2835"/>
        </row>
        <row r="2836">
          <cell r="D2836"/>
          <cell r="E2836"/>
          <cell r="H2836"/>
          <cell r="I2836"/>
          <cell r="T2836"/>
        </row>
        <row r="2837">
          <cell r="D2837"/>
          <cell r="E2837"/>
          <cell r="H2837"/>
          <cell r="I2837"/>
          <cell r="T2837"/>
        </row>
        <row r="2838">
          <cell r="D2838"/>
          <cell r="E2838"/>
          <cell r="H2838"/>
          <cell r="I2838"/>
          <cell r="T2838"/>
        </row>
        <row r="2839">
          <cell r="D2839"/>
          <cell r="E2839"/>
          <cell r="H2839"/>
          <cell r="I2839"/>
          <cell r="T2839"/>
        </row>
        <row r="2840">
          <cell r="D2840"/>
          <cell r="E2840"/>
          <cell r="H2840"/>
          <cell r="I2840"/>
          <cell r="T2840"/>
        </row>
        <row r="2841">
          <cell r="D2841"/>
          <cell r="E2841"/>
          <cell r="H2841"/>
          <cell r="I2841"/>
          <cell r="T2841"/>
        </row>
        <row r="2842">
          <cell r="D2842"/>
          <cell r="E2842"/>
          <cell r="H2842"/>
          <cell r="I2842"/>
          <cell r="T2842"/>
        </row>
        <row r="2843">
          <cell r="D2843"/>
          <cell r="E2843"/>
          <cell r="H2843"/>
          <cell r="I2843"/>
          <cell r="T2843"/>
        </row>
        <row r="2844">
          <cell r="D2844"/>
          <cell r="E2844"/>
          <cell r="H2844"/>
          <cell r="I2844"/>
          <cell r="T2844"/>
        </row>
        <row r="2845">
          <cell r="D2845"/>
          <cell r="E2845"/>
          <cell r="H2845"/>
          <cell r="I2845"/>
          <cell r="T2845"/>
        </row>
        <row r="2846">
          <cell r="D2846"/>
          <cell r="E2846"/>
          <cell r="H2846"/>
          <cell r="I2846"/>
          <cell r="T2846"/>
        </row>
        <row r="2847">
          <cell r="D2847"/>
          <cell r="E2847"/>
          <cell r="H2847"/>
          <cell r="I2847"/>
          <cell r="T2847"/>
        </row>
        <row r="2848">
          <cell r="D2848"/>
          <cell r="E2848"/>
          <cell r="H2848"/>
          <cell r="I2848"/>
          <cell r="T2848"/>
        </row>
        <row r="2849">
          <cell r="D2849"/>
          <cell r="E2849"/>
          <cell r="H2849"/>
          <cell r="I2849"/>
          <cell r="T2849"/>
        </row>
        <row r="2850">
          <cell r="D2850"/>
          <cell r="E2850"/>
          <cell r="H2850"/>
          <cell r="I2850"/>
          <cell r="T2850"/>
        </row>
        <row r="2851">
          <cell r="D2851"/>
          <cell r="E2851"/>
          <cell r="H2851"/>
          <cell r="I2851"/>
          <cell r="T2851"/>
        </row>
        <row r="2852">
          <cell r="D2852"/>
          <cell r="E2852"/>
          <cell r="H2852"/>
          <cell r="I2852"/>
          <cell r="T2852"/>
        </row>
        <row r="2853">
          <cell r="D2853"/>
          <cell r="E2853"/>
          <cell r="H2853"/>
          <cell r="I2853"/>
          <cell r="T2853"/>
        </row>
        <row r="2854">
          <cell r="D2854"/>
          <cell r="E2854"/>
          <cell r="H2854"/>
          <cell r="I2854"/>
          <cell r="T2854"/>
        </row>
        <row r="2855">
          <cell r="D2855"/>
          <cell r="E2855"/>
          <cell r="H2855"/>
          <cell r="I2855"/>
          <cell r="T2855"/>
        </row>
        <row r="2856">
          <cell r="D2856"/>
          <cell r="E2856"/>
          <cell r="H2856"/>
          <cell r="I2856"/>
          <cell r="T2856"/>
        </row>
        <row r="2857">
          <cell r="D2857"/>
          <cell r="E2857"/>
          <cell r="H2857"/>
          <cell r="I2857"/>
          <cell r="T2857"/>
        </row>
        <row r="2858">
          <cell r="D2858"/>
          <cell r="E2858"/>
          <cell r="H2858"/>
          <cell r="I2858"/>
          <cell r="T2858"/>
        </row>
        <row r="2859">
          <cell r="D2859"/>
          <cell r="E2859"/>
          <cell r="H2859"/>
          <cell r="I2859"/>
          <cell r="T2859"/>
        </row>
        <row r="2860">
          <cell r="D2860"/>
          <cell r="E2860"/>
          <cell r="H2860"/>
          <cell r="I2860"/>
          <cell r="T2860"/>
        </row>
        <row r="2861">
          <cell r="D2861"/>
          <cell r="E2861"/>
          <cell r="H2861"/>
          <cell r="I2861"/>
          <cell r="T2861"/>
        </row>
        <row r="2862">
          <cell r="D2862"/>
          <cell r="E2862"/>
          <cell r="H2862"/>
          <cell r="I2862"/>
          <cell r="T2862"/>
        </row>
        <row r="2863">
          <cell r="D2863"/>
          <cell r="E2863"/>
          <cell r="H2863"/>
          <cell r="I2863"/>
          <cell r="T2863"/>
        </row>
        <row r="2864">
          <cell r="D2864"/>
          <cell r="E2864"/>
          <cell r="H2864"/>
          <cell r="I2864"/>
          <cell r="T2864"/>
        </row>
        <row r="2865">
          <cell r="D2865"/>
          <cell r="E2865"/>
          <cell r="H2865"/>
          <cell r="I2865"/>
          <cell r="T2865"/>
        </row>
        <row r="2866">
          <cell r="D2866"/>
          <cell r="E2866"/>
          <cell r="H2866"/>
          <cell r="I2866"/>
          <cell r="T2866"/>
        </row>
        <row r="2867">
          <cell r="D2867"/>
          <cell r="E2867"/>
          <cell r="H2867"/>
          <cell r="I2867"/>
          <cell r="T2867"/>
        </row>
        <row r="2868">
          <cell r="D2868"/>
          <cell r="E2868"/>
          <cell r="H2868"/>
          <cell r="I2868"/>
          <cell r="T2868"/>
        </row>
        <row r="2869">
          <cell r="D2869"/>
          <cell r="E2869"/>
          <cell r="H2869"/>
          <cell r="I2869"/>
          <cell r="T2869"/>
        </row>
        <row r="2870">
          <cell r="D2870"/>
          <cell r="E2870"/>
          <cell r="H2870"/>
          <cell r="I2870"/>
          <cell r="T2870"/>
        </row>
        <row r="2871">
          <cell r="D2871"/>
          <cell r="E2871"/>
          <cell r="H2871"/>
          <cell r="I2871"/>
          <cell r="T2871"/>
        </row>
        <row r="2872">
          <cell r="D2872"/>
          <cell r="E2872"/>
          <cell r="H2872"/>
          <cell r="I2872"/>
          <cell r="T2872"/>
        </row>
        <row r="2873">
          <cell r="D2873"/>
          <cell r="E2873"/>
          <cell r="H2873"/>
          <cell r="I2873"/>
          <cell r="T2873"/>
        </row>
        <row r="2874">
          <cell r="D2874"/>
          <cell r="E2874"/>
          <cell r="H2874"/>
          <cell r="I2874"/>
          <cell r="T2874"/>
        </row>
        <row r="2875">
          <cell r="D2875"/>
          <cell r="E2875"/>
          <cell r="H2875"/>
          <cell r="I2875"/>
          <cell r="T2875"/>
        </row>
        <row r="2876">
          <cell r="D2876"/>
          <cell r="E2876"/>
          <cell r="H2876"/>
          <cell r="I2876"/>
          <cell r="T2876"/>
        </row>
        <row r="2877">
          <cell r="D2877"/>
          <cell r="E2877"/>
          <cell r="H2877"/>
          <cell r="I2877"/>
          <cell r="T2877"/>
        </row>
        <row r="2878">
          <cell r="D2878"/>
          <cell r="E2878"/>
          <cell r="H2878"/>
          <cell r="I2878"/>
          <cell r="T2878"/>
        </row>
        <row r="2879">
          <cell r="D2879"/>
          <cell r="E2879"/>
          <cell r="H2879"/>
          <cell r="I2879"/>
          <cell r="T2879"/>
        </row>
        <row r="2880">
          <cell r="D2880"/>
          <cell r="E2880"/>
          <cell r="H2880"/>
          <cell r="I2880"/>
          <cell r="T2880"/>
        </row>
        <row r="2881">
          <cell r="D2881"/>
          <cell r="E2881"/>
          <cell r="H2881"/>
          <cell r="I2881"/>
          <cell r="T2881"/>
        </row>
        <row r="2882">
          <cell r="D2882"/>
          <cell r="E2882"/>
          <cell r="H2882"/>
          <cell r="I2882"/>
          <cell r="T2882"/>
        </row>
        <row r="2883">
          <cell r="D2883"/>
          <cell r="E2883"/>
          <cell r="H2883"/>
          <cell r="I2883"/>
          <cell r="T2883"/>
        </row>
        <row r="2884">
          <cell r="D2884"/>
          <cell r="E2884"/>
          <cell r="H2884"/>
          <cell r="I2884"/>
          <cell r="T2884"/>
        </row>
        <row r="2885">
          <cell r="D2885"/>
          <cell r="E2885"/>
          <cell r="H2885"/>
          <cell r="I2885"/>
          <cell r="T2885"/>
        </row>
        <row r="2886">
          <cell r="D2886"/>
          <cell r="E2886"/>
          <cell r="H2886"/>
          <cell r="I2886"/>
          <cell r="T2886"/>
        </row>
        <row r="2887">
          <cell r="D2887"/>
          <cell r="E2887"/>
          <cell r="H2887"/>
          <cell r="I2887"/>
          <cell r="T2887"/>
        </row>
        <row r="2888">
          <cell r="D2888"/>
          <cell r="E2888"/>
          <cell r="H2888"/>
          <cell r="I2888"/>
          <cell r="T2888"/>
        </row>
        <row r="2889">
          <cell r="D2889"/>
          <cell r="E2889"/>
          <cell r="H2889"/>
          <cell r="I2889"/>
          <cell r="T2889"/>
        </row>
        <row r="2890">
          <cell r="D2890"/>
          <cell r="E2890"/>
          <cell r="H2890"/>
          <cell r="I2890"/>
          <cell r="T2890"/>
        </row>
        <row r="2891">
          <cell r="D2891"/>
          <cell r="E2891"/>
          <cell r="H2891"/>
          <cell r="I2891"/>
          <cell r="T2891"/>
        </row>
        <row r="2892">
          <cell r="D2892"/>
          <cell r="E2892"/>
          <cell r="H2892"/>
          <cell r="I2892"/>
          <cell r="T2892"/>
        </row>
        <row r="2893">
          <cell r="D2893"/>
          <cell r="E2893"/>
          <cell r="H2893"/>
          <cell r="I2893"/>
          <cell r="T2893"/>
        </row>
        <row r="2894">
          <cell r="D2894"/>
          <cell r="E2894"/>
          <cell r="H2894"/>
          <cell r="I2894"/>
          <cell r="T2894"/>
        </row>
        <row r="2895">
          <cell r="D2895"/>
          <cell r="E2895"/>
          <cell r="H2895"/>
          <cell r="I2895"/>
          <cell r="T2895"/>
        </row>
        <row r="2896">
          <cell r="D2896"/>
          <cell r="E2896"/>
          <cell r="H2896"/>
          <cell r="I2896"/>
          <cell r="T2896"/>
        </row>
        <row r="2897">
          <cell r="D2897"/>
          <cell r="E2897"/>
          <cell r="H2897"/>
          <cell r="I2897"/>
          <cell r="T2897"/>
        </row>
        <row r="2898">
          <cell r="D2898"/>
          <cell r="E2898"/>
          <cell r="H2898"/>
          <cell r="I2898"/>
          <cell r="T2898"/>
        </row>
        <row r="2899">
          <cell r="D2899"/>
          <cell r="E2899"/>
          <cell r="H2899"/>
          <cell r="I2899"/>
          <cell r="T2899"/>
        </row>
        <row r="2900">
          <cell r="D2900"/>
          <cell r="E2900"/>
          <cell r="H2900"/>
          <cell r="I2900"/>
          <cell r="T2900"/>
        </row>
        <row r="2901">
          <cell r="D2901"/>
          <cell r="E2901"/>
          <cell r="H2901"/>
          <cell r="I2901"/>
          <cell r="T2901"/>
        </row>
        <row r="2902">
          <cell r="D2902"/>
          <cell r="E2902"/>
          <cell r="H2902"/>
          <cell r="I2902"/>
          <cell r="T2902"/>
        </row>
        <row r="2903">
          <cell r="D2903"/>
          <cell r="E2903"/>
          <cell r="H2903"/>
          <cell r="I2903"/>
          <cell r="T2903"/>
        </row>
        <row r="2904">
          <cell r="D2904"/>
          <cell r="E2904"/>
          <cell r="H2904"/>
          <cell r="I2904"/>
          <cell r="T2904"/>
        </row>
        <row r="2905">
          <cell r="D2905"/>
          <cell r="E2905"/>
          <cell r="H2905"/>
          <cell r="I2905"/>
          <cell r="T2905"/>
        </row>
        <row r="2906">
          <cell r="D2906"/>
          <cell r="E2906"/>
          <cell r="H2906"/>
          <cell r="I2906"/>
          <cell r="T2906"/>
        </row>
        <row r="2907">
          <cell r="D2907"/>
          <cell r="E2907"/>
          <cell r="H2907"/>
          <cell r="I2907"/>
          <cell r="T2907"/>
        </row>
        <row r="2908">
          <cell r="D2908"/>
          <cell r="E2908"/>
          <cell r="H2908"/>
          <cell r="I2908"/>
          <cell r="T2908"/>
        </row>
        <row r="2909">
          <cell r="D2909"/>
          <cell r="E2909"/>
          <cell r="H2909"/>
          <cell r="I2909"/>
          <cell r="T2909"/>
        </row>
        <row r="2910">
          <cell r="D2910"/>
          <cell r="E2910"/>
          <cell r="H2910"/>
          <cell r="I2910"/>
          <cell r="T2910"/>
        </row>
        <row r="2911">
          <cell r="D2911"/>
          <cell r="E2911"/>
          <cell r="H2911"/>
          <cell r="I2911"/>
          <cell r="T2911"/>
        </row>
        <row r="2912">
          <cell r="D2912"/>
          <cell r="E2912"/>
          <cell r="H2912"/>
          <cell r="I2912"/>
          <cell r="T2912"/>
        </row>
        <row r="2913">
          <cell r="D2913"/>
          <cell r="E2913"/>
          <cell r="H2913"/>
          <cell r="I2913"/>
          <cell r="T2913"/>
        </row>
        <row r="2914">
          <cell r="D2914"/>
          <cell r="E2914"/>
          <cell r="H2914"/>
          <cell r="I2914"/>
          <cell r="T2914"/>
        </row>
        <row r="2915">
          <cell r="D2915"/>
          <cell r="E2915"/>
          <cell r="H2915"/>
          <cell r="I2915"/>
          <cell r="T2915"/>
        </row>
        <row r="2916">
          <cell r="D2916"/>
          <cell r="E2916"/>
          <cell r="H2916"/>
          <cell r="I2916"/>
          <cell r="T2916"/>
        </row>
        <row r="2917">
          <cell r="D2917"/>
          <cell r="E2917"/>
          <cell r="H2917"/>
          <cell r="I2917"/>
          <cell r="T2917"/>
        </row>
        <row r="2918">
          <cell r="D2918"/>
          <cell r="E2918"/>
          <cell r="H2918"/>
          <cell r="I2918"/>
          <cell r="T2918"/>
        </row>
        <row r="2919">
          <cell r="D2919"/>
          <cell r="E2919"/>
          <cell r="H2919"/>
          <cell r="I2919"/>
          <cell r="T2919"/>
        </row>
        <row r="2920">
          <cell r="D2920"/>
          <cell r="E2920"/>
          <cell r="H2920"/>
          <cell r="I2920"/>
          <cell r="T2920"/>
        </row>
        <row r="2921">
          <cell r="D2921"/>
          <cell r="E2921"/>
          <cell r="H2921"/>
          <cell r="I2921"/>
          <cell r="T2921"/>
        </row>
        <row r="2922">
          <cell r="D2922"/>
          <cell r="E2922"/>
          <cell r="H2922"/>
          <cell r="I2922"/>
          <cell r="T2922"/>
        </row>
        <row r="2923">
          <cell r="D2923"/>
          <cell r="E2923"/>
          <cell r="H2923"/>
          <cell r="I2923"/>
          <cell r="T2923"/>
        </row>
        <row r="2924">
          <cell r="D2924"/>
          <cell r="E2924"/>
          <cell r="H2924"/>
          <cell r="I2924"/>
          <cell r="T2924"/>
        </row>
        <row r="2925">
          <cell r="D2925"/>
          <cell r="E2925"/>
          <cell r="H2925"/>
          <cell r="I2925"/>
          <cell r="T2925"/>
        </row>
        <row r="2926">
          <cell r="D2926"/>
          <cell r="E2926"/>
          <cell r="H2926"/>
          <cell r="I2926"/>
          <cell r="T2926"/>
        </row>
        <row r="2927">
          <cell r="D2927"/>
          <cell r="E2927"/>
          <cell r="H2927"/>
          <cell r="I2927"/>
          <cell r="T2927"/>
        </row>
        <row r="2928">
          <cell r="D2928"/>
          <cell r="E2928"/>
          <cell r="H2928"/>
          <cell r="I2928"/>
          <cell r="T2928"/>
        </row>
        <row r="2929">
          <cell r="D2929"/>
          <cell r="E2929"/>
          <cell r="H2929"/>
          <cell r="I2929"/>
          <cell r="T2929"/>
        </row>
        <row r="2930">
          <cell r="D2930"/>
          <cell r="E2930"/>
          <cell r="H2930"/>
          <cell r="I2930"/>
          <cell r="T2930"/>
        </row>
        <row r="2931">
          <cell r="D2931"/>
          <cell r="E2931"/>
          <cell r="H2931"/>
          <cell r="I2931"/>
          <cell r="T2931"/>
        </row>
        <row r="2932">
          <cell r="D2932"/>
          <cell r="E2932"/>
          <cell r="H2932"/>
          <cell r="I2932"/>
          <cell r="T2932"/>
        </row>
        <row r="2933">
          <cell r="D2933"/>
          <cell r="E2933"/>
          <cell r="H2933"/>
          <cell r="I2933"/>
          <cell r="T2933"/>
        </row>
        <row r="2934">
          <cell r="D2934"/>
          <cell r="E2934"/>
          <cell r="H2934"/>
          <cell r="I2934"/>
          <cell r="T2934"/>
        </row>
        <row r="2935">
          <cell r="D2935"/>
          <cell r="E2935"/>
          <cell r="H2935"/>
          <cell r="I2935"/>
          <cell r="T2935"/>
        </row>
        <row r="2936">
          <cell r="D2936"/>
          <cell r="E2936"/>
          <cell r="H2936"/>
          <cell r="I2936"/>
          <cell r="T2936"/>
        </row>
        <row r="2937">
          <cell r="D2937"/>
          <cell r="E2937"/>
          <cell r="H2937"/>
          <cell r="I2937"/>
          <cell r="T2937"/>
        </row>
        <row r="2938">
          <cell r="D2938"/>
          <cell r="E2938"/>
          <cell r="H2938"/>
          <cell r="I2938"/>
          <cell r="T2938"/>
        </row>
        <row r="2939">
          <cell r="D2939"/>
          <cell r="E2939"/>
          <cell r="H2939"/>
          <cell r="I2939"/>
          <cell r="T2939"/>
        </row>
        <row r="2940">
          <cell r="D2940"/>
          <cell r="E2940"/>
          <cell r="H2940"/>
          <cell r="I2940"/>
          <cell r="T2940"/>
        </row>
        <row r="2941">
          <cell r="D2941"/>
          <cell r="E2941"/>
          <cell r="H2941"/>
          <cell r="I2941"/>
          <cell r="T2941"/>
        </row>
        <row r="2942">
          <cell r="D2942"/>
          <cell r="E2942"/>
          <cell r="H2942"/>
          <cell r="I2942"/>
          <cell r="T2942"/>
        </row>
        <row r="2943">
          <cell r="D2943"/>
          <cell r="E2943"/>
          <cell r="H2943"/>
          <cell r="I2943"/>
          <cell r="T2943"/>
        </row>
        <row r="2944">
          <cell r="D2944"/>
          <cell r="E2944"/>
          <cell r="H2944"/>
          <cell r="I2944"/>
          <cell r="T2944"/>
        </row>
        <row r="2945">
          <cell r="D2945"/>
          <cell r="E2945"/>
          <cell r="H2945"/>
          <cell r="I2945"/>
          <cell r="T2945"/>
        </row>
        <row r="2946">
          <cell r="D2946"/>
          <cell r="E2946"/>
          <cell r="H2946"/>
          <cell r="I2946"/>
          <cell r="T2946"/>
        </row>
        <row r="2947">
          <cell r="D2947"/>
          <cell r="E2947"/>
          <cell r="H2947"/>
          <cell r="I2947"/>
          <cell r="T2947"/>
        </row>
        <row r="2948">
          <cell r="D2948"/>
          <cell r="E2948"/>
          <cell r="H2948"/>
          <cell r="I2948"/>
          <cell r="T2948"/>
        </row>
        <row r="2949">
          <cell r="D2949"/>
          <cell r="E2949"/>
          <cell r="H2949"/>
          <cell r="I2949"/>
          <cell r="T2949"/>
        </row>
        <row r="2950">
          <cell r="D2950"/>
          <cell r="E2950"/>
          <cell r="H2950"/>
          <cell r="I2950"/>
          <cell r="T2950"/>
        </row>
        <row r="2951">
          <cell r="D2951"/>
          <cell r="E2951"/>
          <cell r="H2951"/>
          <cell r="I2951"/>
          <cell r="T2951"/>
        </row>
        <row r="2952">
          <cell r="D2952"/>
          <cell r="E2952"/>
          <cell r="H2952"/>
          <cell r="I2952"/>
          <cell r="T2952"/>
        </row>
        <row r="2953">
          <cell r="D2953"/>
          <cell r="E2953"/>
          <cell r="H2953"/>
          <cell r="I2953"/>
          <cell r="T2953"/>
        </row>
        <row r="2954">
          <cell r="D2954"/>
          <cell r="E2954"/>
          <cell r="H2954"/>
          <cell r="I2954"/>
          <cell r="T2954"/>
        </row>
        <row r="2955">
          <cell r="D2955"/>
          <cell r="E2955"/>
          <cell r="H2955"/>
          <cell r="I2955"/>
          <cell r="T2955"/>
        </row>
        <row r="2956">
          <cell r="D2956"/>
          <cell r="E2956"/>
          <cell r="H2956"/>
          <cell r="I2956"/>
          <cell r="T2956"/>
        </row>
        <row r="2957">
          <cell r="D2957"/>
          <cell r="E2957"/>
          <cell r="H2957"/>
          <cell r="I2957"/>
          <cell r="T2957"/>
        </row>
        <row r="2958">
          <cell r="D2958"/>
          <cell r="E2958"/>
          <cell r="H2958"/>
          <cell r="I2958"/>
          <cell r="T2958"/>
        </row>
        <row r="2959">
          <cell r="D2959"/>
          <cell r="E2959"/>
          <cell r="H2959"/>
          <cell r="I2959"/>
          <cell r="T2959"/>
        </row>
        <row r="2960">
          <cell r="D2960"/>
          <cell r="E2960"/>
          <cell r="H2960"/>
          <cell r="I2960"/>
          <cell r="T2960"/>
        </row>
        <row r="2961">
          <cell r="D2961"/>
          <cell r="E2961"/>
          <cell r="H2961"/>
          <cell r="I2961"/>
          <cell r="T2961"/>
        </row>
        <row r="2962">
          <cell r="D2962"/>
          <cell r="E2962"/>
          <cell r="H2962"/>
          <cell r="I2962"/>
          <cell r="T2962"/>
        </row>
        <row r="2963">
          <cell r="D2963"/>
          <cell r="E2963"/>
          <cell r="H2963"/>
          <cell r="I2963"/>
          <cell r="T2963"/>
        </row>
        <row r="2964">
          <cell r="D2964"/>
          <cell r="E2964"/>
          <cell r="H2964"/>
          <cell r="I2964"/>
          <cell r="T2964"/>
        </row>
        <row r="2965">
          <cell r="D2965"/>
          <cell r="E2965"/>
          <cell r="H2965"/>
          <cell r="I2965"/>
          <cell r="T2965"/>
        </row>
        <row r="2966">
          <cell r="D2966"/>
          <cell r="E2966"/>
          <cell r="H2966"/>
          <cell r="I2966"/>
          <cell r="T2966"/>
        </row>
        <row r="2967">
          <cell r="D2967"/>
          <cell r="E2967"/>
          <cell r="H2967"/>
          <cell r="I2967"/>
          <cell r="T2967"/>
        </row>
        <row r="2968">
          <cell r="D2968"/>
          <cell r="E2968"/>
          <cell r="H2968"/>
          <cell r="I2968"/>
          <cell r="T2968"/>
        </row>
        <row r="2969">
          <cell r="D2969"/>
          <cell r="E2969"/>
          <cell r="H2969"/>
          <cell r="I2969"/>
          <cell r="T2969"/>
        </row>
        <row r="2970">
          <cell r="D2970"/>
          <cell r="E2970"/>
          <cell r="H2970"/>
          <cell r="I2970"/>
          <cell r="T2970"/>
        </row>
        <row r="2971">
          <cell r="D2971"/>
          <cell r="E2971"/>
          <cell r="H2971"/>
          <cell r="I2971"/>
          <cell r="T2971"/>
        </row>
        <row r="2972">
          <cell r="D2972"/>
          <cell r="E2972"/>
          <cell r="H2972"/>
          <cell r="I2972"/>
          <cell r="T2972"/>
        </row>
        <row r="2973">
          <cell r="D2973"/>
          <cell r="E2973"/>
          <cell r="H2973"/>
          <cell r="I2973"/>
          <cell r="T2973"/>
        </row>
        <row r="2974">
          <cell r="D2974"/>
          <cell r="E2974"/>
          <cell r="H2974"/>
          <cell r="I2974"/>
          <cell r="T2974"/>
        </row>
        <row r="2975">
          <cell r="D2975"/>
          <cell r="E2975"/>
          <cell r="H2975"/>
          <cell r="I2975"/>
          <cell r="T2975"/>
        </row>
        <row r="2976">
          <cell r="D2976"/>
          <cell r="E2976"/>
          <cell r="H2976"/>
          <cell r="I2976"/>
          <cell r="T2976"/>
        </row>
        <row r="2977">
          <cell r="D2977"/>
          <cell r="E2977"/>
          <cell r="H2977"/>
          <cell r="I2977"/>
          <cell r="T2977"/>
        </row>
        <row r="2978">
          <cell r="D2978"/>
          <cell r="E2978"/>
          <cell r="H2978"/>
          <cell r="I2978"/>
          <cell r="T2978"/>
        </row>
        <row r="2979">
          <cell r="D2979"/>
          <cell r="E2979"/>
          <cell r="H2979"/>
          <cell r="I2979"/>
          <cell r="T2979"/>
        </row>
        <row r="2980">
          <cell r="D2980"/>
          <cell r="E2980"/>
          <cell r="H2980"/>
          <cell r="I2980"/>
          <cell r="T2980"/>
        </row>
        <row r="2981">
          <cell r="D2981"/>
          <cell r="E2981"/>
          <cell r="H2981"/>
          <cell r="I2981"/>
          <cell r="T2981"/>
        </row>
        <row r="2982">
          <cell r="D2982"/>
          <cell r="E2982"/>
          <cell r="H2982"/>
          <cell r="I2982"/>
          <cell r="T2982"/>
        </row>
        <row r="2983">
          <cell r="D2983"/>
          <cell r="E2983"/>
          <cell r="H2983"/>
          <cell r="I2983"/>
          <cell r="T2983"/>
        </row>
        <row r="2984">
          <cell r="D2984"/>
          <cell r="E2984"/>
          <cell r="H2984"/>
          <cell r="I2984"/>
          <cell r="T2984"/>
        </row>
        <row r="2985">
          <cell r="D2985"/>
          <cell r="E2985"/>
          <cell r="H2985"/>
          <cell r="I2985"/>
          <cell r="T2985"/>
        </row>
        <row r="2986">
          <cell r="D2986"/>
          <cell r="E2986"/>
          <cell r="H2986"/>
          <cell r="I2986"/>
          <cell r="T2986"/>
        </row>
        <row r="2987">
          <cell r="D2987"/>
          <cell r="E2987"/>
          <cell r="H2987"/>
          <cell r="I2987"/>
          <cell r="T2987"/>
        </row>
        <row r="2988">
          <cell r="D2988"/>
          <cell r="E2988"/>
          <cell r="H2988"/>
          <cell r="I2988"/>
          <cell r="T2988"/>
        </row>
        <row r="2989">
          <cell r="D2989"/>
          <cell r="E2989"/>
          <cell r="H2989"/>
          <cell r="I2989"/>
          <cell r="T2989"/>
        </row>
        <row r="2990">
          <cell r="D2990"/>
          <cell r="E2990"/>
          <cell r="H2990"/>
          <cell r="I2990"/>
          <cell r="T2990"/>
        </row>
        <row r="2991">
          <cell r="D2991"/>
          <cell r="E2991"/>
          <cell r="H2991"/>
          <cell r="I2991"/>
          <cell r="T2991"/>
        </row>
        <row r="2992">
          <cell r="D2992"/>
          <cell r="E2992"/>
          <cell r="H2992"/>
          <cell r="I2992"/>
          <cell r="T2992"/>
        </row>
        <row r="2993">
          <cell r="D2993"/>
          <cell r="E2993"/>
          <cell r="H2993"/>
          <cell r="I2993"/>
          <cell r="T2993"/>
        </row>
        <row r="2994">
          <cell r="D2994"/>
          <cell r="E2994"/>
          <cell r="H2994"/>
          <cell r="I2994"/>
          <cell r="T2994"/>
        </row>
        <row r="2995">
          <cell r="D2995"/>
          <cell r="E2995"/>
          <cell r="H2995"/>
          <cell r="I2995"/>
          <cell r="T2995"/>
        </row>
        <row r="2996">
          <cell r="D2996"/>
          <cell r="E2996"/>
          <cell r="H2996"/>
          <cell r="I2996"/>
          <cell r="T2996"/>
        </row>
      </sheetData>
      <sheetData sheetId="22" refreshError="1"/>
      <sheetData sheetId="23"/>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selection activeCell="C4" sqref="C4"/>
    </sheetView>
  </sheetViews>
  <sheetFormatPr defaultColWidth="0" defaultRowHeight="15.75" zeroHeight="1" x14ac:dyDescent="0.25"/>
  <cols>
    <col min="1" max="1" width="9.140625" style="5" customWidth="1"/>
    <col min="2" max="2" width="28.42578125" style="5" customWidth="1"/>
    <col min="3" max="3" width="122.28515625" style="5" customWidth="1"/>
    <col min="4" max="6" width="9.140625" style="5" customWidth="1"/>
    <col min="7" max="16384" width="9.140625" style="5" hidden="1"/>
  </cols>
  <sheetData>
    <row r="1" spans="2:3" x14ac:dyDescent="0.25"/>
    <row r="2" spans="2:3" x14ac:dyDescent="0.25"/>
    <row r="3" spans="2:3" x14ac:dyDescent="0.25"/>
    <row r="4" spans="2:3" x14ac:dyDescent="0.25"/>
    <row r="5" spans="2:3" x14ac:dyDescent="0.25"/>
    <row r="6" spans="2:3" x14ac:dyDescent="0.25"/>
    <row r="7" spans="2:3" x14ac:dyDescent="0.25">
      <c r="B7" s="17"/>
    </row>
    <row r="8" spans="2:3" x14ac:dyDescent="0.25">
      <c r="B8" s="2" t="s">
        <v>548</v>
      </c>
    </row>
    <row r="9" spans="2:3" x14ac:dyDescent="0.25">
      <c r="B9" s="163" t="s">
        <v>495</v>
      </c>
    </row>
    <row r="10" spans="2:3" x14ac:dyDescent="0.25">
      <c r="B10" s="11" t="s">
        <v>562</v>
      </c>
    </row>
    <row r="11" spans="2:3" x14ac:dyDescent="0.25">
      <c r="B11" s="11"/>
    </row>
    <row r="12" spans="2:3" ht="13.5" customHeight="1" x14ac:dyDescent="0.25"/>
    <row r="13" spans="2:3" ht="13.5" customHeight="1" x14ac:dyDescent="0.25">
      <c r="B13" s="195" t="s">
        <v>196</v>
      </c>
      <c r="C13" s="195"/>
    </row>
    <row r="14" spans="2:3" x14ac:dyDescent="0.25">
      <c r="B14" s="157" t="s">
        <v>197</v>
      </c>
      <c r="C14" s="157" t="s">
        <v>198</v>
      </c>
    </row>
    <row r="15" spans="2:3" x14ac:dyDescent="0.25">
      <c r="B15" s="161" t="s">
        <v>359</v>
      </c>
      <c r="C15" s="162" t="s">
        <v>522</v>
      </c>
    </row>
    <row r="16" spans="2:3" x14ac:dyDescent="0.25">
      <c r="B16" s="161" t="s">
        <v>360</v>
      </c>
      <c r="C16" s="162" t="s">
        <v>523</v>
      </c>
    </row>
    <row r="17" spans="2:3" x14ac:dyDescent="0.25">
      <c r="B17" s="161" t="s">
        <v>361</v>
      </c>
      <c r="C17" s="162" t="s">
        <v>524</v>
      </c>
    </row>
    <row r="18" spans="2:3" x14ac:dyDescent="0.25">
      <c r="B18" s="161" t="s">
        <v>362</v>
      </c>
      <c r="C18" s="162" t="s">
        <v>525</v>
      </c>
    </row>
    <row r="19" spans="2:3" x14ac:dyDescent="0.25">
      <c r="B19" s="161" t="s">
        <v>363</v>
      </c>
      <c r="C19" s="162" t="s">
        <v>526</v>
      </c>
    </row>
    <row r="20" spans="2:3" x14ac:dyDescent="0.25"/>
    <row r="21" spans="2:3" x14ac:dyDescent="0.25"/>
    <row r="22" spans="2:3" x14ac:dyDescent="0.25"/>
    <row r="23" spans="2:3"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x14ac:dyDescent="0.25"/>
    <row r="31" spans="2:3" x14ac:dyDescent="0.25"/>
    <row r="32" spans="2:3" x14ac:dyDescent="0.25"/>
    <row r="33" x14ac:dyDescent="0.25"/>
    <row r="34" x14ac:dyDescent="0.25"/>
    <row r="35" x14ac:dyDescent="0.25"/>
    <row r="36" x14ac:dyDescent="0.25"/>
  </sheetData>
  <mergeCells count="1">
    <mergeCell ref="B13:C13"/>
  </mergeCells>
  <hyperlinks>
    <hyperlink ref="B15" location="'Fuel Mix_IN'!A1" display="Fuel Mix_IN"/>
    <hyperlink ref="B16" location="'Fuel Mix_CN'!A1" display="Fuel Mix_CN"/>
    <hyperlink ref="B17" location="'Fuel Mix_KE'!A1" display="Fuel Mix_KE"/>
    <hyperlink ref="B18" location="'Fuel Mix_GH'!A1" display="Fuel Mix_GH"/>
    <hyperlink ref="B19" location="references!A1" display="Referenc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0"/>
  <sheetViews>
    <sheetView zoomScale="69" zoomScaleNormal="69" workbookViewId="0">
      <selection sqref="A1:XFD1"/>
    </sheetView>
  </sheetViews>
  <sheetFormatPr defaultColWidth="0" defaultRowHeight="15.75" zeroHeight="1" x14ac:dyDescent="0.25"/>
  <cols>
    <col min="1" max="1" width="9.140625" style="5" customWidth="1"/>
    <col min="2" max="2" width="33.7109375" style="5" customWidth="1"/>
    <col min="3" max="3" width="51.5703125" style="5" customWidth="1"/>
    <col min="4" max="4" width="91.7109375" style="5" customWidth="1"/>
    <col min="5" max="5" width="95" style="5" customWidth="1"/>
    <col min="6" max="6" width="31" style="5" customWidth="1"/>
    <col min="7" max="7" width="32.5703125" style="5" customWidth="1"/>
    <col min="8" max="8" width="23" style="5" customWidth="1"/>
    <col min="9" max="9" width="48.7109375" style="5" customWidth="1"/>
    <col min="10" max="10" width="42.5703125" style="5" customWidth="1"/>
    <col min="11" max="11" width="30.85546875" style="5" customWidth="1"/>
    <col min="12" max="12" width="101.28515625" style="5" customWidth="1"/>
    <col min="13" max="13" width="27.28515625" style="5" hidden="1" customWidth="1"/>
    <col min="14" max="14" width="21.28515625" style="5" hidden="1" customWidth="1"/>
    <col min="15" max="15" width="20.28515625" style="5" hidden="1" customWidth="1"/>
    <col min="16" max="16" width="17.140625" style="5" hidden="1" customWidth="1"/>
    <col min="17" max="17" width="18.42578125" style="5" hidden="1" customWidth="1"/>
    <col min="18" max="24" width="11.42578125" style="5" hidden="1" customWidth="1"/>
    <col min="25" max="25" width="9.140625" style="5" hidden="1" customWidth="1"/>
    <col min="26" max="16384" width="0" style="5" hidden="1"/>
  </cols>
  <sheetData>
    <row r="1" spans="1:13" x14ac:dyDescent="0.25">
      <c r="A1" s="2" t="s">
        <v>210</v>
      </c>
    </row>
    <row r="2" spans="1:13" x14ac:dyDescent="0.25">
      <c r="A2" s="4" t="s">
        <v>527</v>
      </c>
    </row>
    <row r="3" spans="1:13" x14ac:dyDescent="0.25">
      <c r="A3" s="41"/>
    </row>
    <row r="4" spans="1:13" ht="16.5" customHeight="1" x14ac:dyDescent="0.25">
      <c r="B4" s="193" t="s">
        <v>203</v>
      </c>
      <c r="C4" s="193"/>
    </row>
    <row r="5" spans="1:13" s="6" customFormat="1" ht="47.25" x14ac:dyDescent="0.25">
      <c r="A5" s="5"/>
      <c r="B5" s="153" t="s">
        <v>2</v>
      </c>
      <c r="C5" s="14" t="s">
        <v>553</v>
      </c>
      <c r="D5" s="14" t="s">
        <v>3</v>
      </c>
      <c r="E5" s="14" t="s">
        <v>4</v>
      </c>
      <c r="F5" s="14" t="s">
        <v>5</v>
      </c>
      <c r="G5" s="14" t="s">
        <v>6</v>
      </c>
      <c r="H5" s="14" t="s">
        <v>7</v>
      </c>
      <c r="I5" s="14" t="s">
        <v>8</v>
      </c>
      <c r="J5" s="14" t="s">
        <v>9</v>
      </c>
      <c r="K5" s="14" t="s">
        <v>10</v>
      </c>
      <c r="L5" s="11" t="s">
        <v>11</v>
      </c>
      <c r="M5" s="5"/>
    </row>
    <row r="6" spans="1:13" s="6" customFormat="1" ht="18.75" x14ac:dyDescent="0.25">
      <c r="A6" s="5"/>
      <c r="B6" s="38" t="s">
        <v>12</v>
      </c>
      <c r="C6" s="15">
        <f t="shared" ref="C6:K6" si="0">2.3%-0.004</f>
        <v>1.9E-2</v>
      </c>
      <c r="D6" s="15">
        <f t="shared" si="0"/>
        <v>1.9E-2</v>
      </c>
      <c r="E6" s="15">
        <f t="shared" si="0"/>
        <v>1.9E-2</v>
      </c>
      <c r="F6" s="15">
        <f t="shared" si="0"/>
        <v>1.9E-2</v>
      </c>
      <c r="G6" s="15">
        <f t="shared" si="0"/>
        <v>1.9E-2</v>
      </c>
      <c r="H6" s="15">
        <f t="shared" si="0"/>
        <v>1.9E-2</v>
      </c>
      <c r="I6" s="15">
        <f t="shared" si="0"/>
        <v>1.9E-2</v>
      </c>
      <c r="J6" s="15">
        <f t="shared" si="0"/>
        <v>1.9E-2</v>
      </c>
      <c r="K6" s="15">
        <f t="shared" si="0"/>
        <v>1.9E-2</v>
      </c>
      <c r="L6" s="5" t="s">
        <v>199</v>
      </c>
      <c r="M6" s="5"/>
    </row>
    <row r="7" spans="1:13" s="6" customFormat="1" ht="18.75" x14ac:dyDescent="0.25">
      <c r="A7" s="5"/>
      <c r="B7" s="38" t="s">
        <v>555</v>
      </c>
      <c r="C7" s="15">
        <f>25.2%*0.21</f>
        <v>5.2920000000000002E-2</v>
      </c>
      <c r="D7" s="15">
        <f>25.2%*0.21</f>
        <v>5.2920000000000002E-2</v>
      </c>
      <c r="E7" s="15">
        <f>35.2%*0.21</f>
        <v>7.392E-2</v>
      </c>
      <c r="F7" s="15">
        <f>45.2%*0.21</f>
        <v>9.4920000000000004E-2</v>
      </c>
      <c r="G7" s="15">
        <f>45.2%*0.21</f>
        <v>9.4920000000000004E-2</v>
      </c>
      <c r="H7" s="15">
        <f>25.2%*0.21</f>
        <v>5.2920000000000002E-2</v>
      </c>
      <c r="I7" s="15">
        <f>25.2%*0.21</f>
        <v>5.2920000000000002E-2</v>
      </c>
      <c r="J7" s="15">
        <f>25.2%*0.21</f>
        <v>5.2920000000000002E-2</v>
      </c>
      <c r="K7" s="15">
        <f>25.2%*0.21</f>
        <v>5.2920000000000002E-2</v>
      </c>
      <c r="L7" s="5" t="s">
        <v>200</v>
      </c>
      <c r="M7" s="5"/>
    </row>
    <row r="8" spans="1:13" s="6" customFormat="1" ht="18.75" x14ac:dyDescent="0.25">
      <c r="A8" s="5"/>
      <c r="B8" s="38" t="s">
        <v>554</v>
      </c>
      <c r="C8" s="15">
        <f>25.2%*0.79</f>
        <v>0.19908000000000001</v>
      </c>
      <c r="D8" s="15">
        <f>25.2%*0.79</f>
        <v>0.19908000000000001</v>
      </c>
      <c r="E8" s="15">
        <f>35.2%*0.79</f>
        <v>0.27808000000000005</v>
      </c>
      <c r="F8" s="15">
        <f>45.2%*0.79</f>
        <v>0.35708000000000001</v>
      </c>
      <c r="G8" s="15">
        <f>45.2%*0.79</f>
        <v>0.35708000000000001</v>
      </c>
      <c r="H8" s="15">
        <f>25.2%*0.79</f>
        <v>0.19908000000000001</v>
      </c>
      <c r="I8" s="15">
        <f>25.2%*0.79</f>
        <v>0.19908000000000001</v>
      </c>
      <c r="J8" s="15">
        <f>25.2%*0.79</f>
        <v>0.19908000000000001</v>
      </c>
      <c r="K8" s="15">
        <f>25.2%*0.79</f>
        <v>0.19908000000000001</v>
      </c>
      <c r="L8" s="5" t="s">
        <v>201</v>
      </c>
      <c r="M8" s="5"/>
    </row>
    <row r="9" spans="1:13" s="6" customFormat="1" x14ac:dyDescent="0.25">
      <c r="A9" s="5"/>
      <c r="B9" s="38" t="s">
        <v>13</v>
      </c>
      <c r="C9" s="15">
        <v>3.2000000000000001E-2</v>
      </c>
      <c r="D9" s="15">
        <v>3.2000000000000001E-2</v>
      </c>
      <c r="E9" s="15">
        <v>3.2000000000000001E-2</v>
      </c>
      <c r="F9" s="15">
        <v>3.2000000000000001E-2</v>
      </c>
      <c r="G9" s="15">
        <v>3.2000000000000001E-2</v>
      </c>
      <c r="H9" s="15">
        <v>3.2000000000000001E-2</v>
      </c>
      <c r="I9" s="15">
        <v>3.2000000000000001E-2</v>
      </c>
      <c r="J9" s="15">
        <v>3.2000000000000001E-2</v>
      </c>
      <c r="K9" s="15">
        <v>3.2000000000000001E-2</v>
      </c>
      <c r="L9" s="5"/>
      <c r="M9" s="5"/>
    </row>
    <row r="10" spans="1:13" s="6" customFormat="1" ht="26.25" customHeight="1" x14ac:dyDescent="0.25">
      <c r="A10" s="5"/>
      <c r="B10" s="38" t="s">
        <v>14</v>
      </c>
      <c r="C10" s="15">
        <v>4.0000000000000001E-3</v>
      </c>
      <c r="D10" s="15">
        <v>0.104</v>
      </c>
      <c r="E10" s="15">
        <v>4.0000000000000001E-3</v>
      </c>
      <c r="F10" s="15">
        <v>4.0000000000000001E-3</v>
      </c>
      <c r="G10" s="15">
        <v>4.0000000000000001E-3</v>
      </c>
      <c r="H10" s="15">
        <v>0.104</v>
      </c>
      <c r="I10" s="15">
        <v>4.0000000000000001E-3</v>
      </c>
      <c r="J10" s="15">
        <v>4.0000000000000001E-3</v>
      </c>
      <c r="K10" s="15">
        <v>4.0000000000000001E-3</v>
      </c>
      <c r="L10" s="5"/>
      <c r="M10" s="5"/>
    </row>
    <row r="11" spans="1:13" s="6" customFormat="1" x14ac:dyDescent="0.25">
      <c r="A11" s="5"/>
      <c r="B11" s="38" t="s">
        <v>15</v>
      </c>
      <c r="C11" s="15">
        <v>0</v>
      </c>
      <c r="D11" s="15">
        <v>0</v>
      </c>
      <c r="E11" s="15">
        <v>0</v>
      </c>
      <c r="F11" s="15">
        <v>0</v>
      </c>
      <c r="G11" s="15">
        <v>0</v>
      </c>
      <c r="H11" s="15">
        <v>0</v>
      </c>
      <c r="I11" s="15">
        <v>0</v>
      </c>
      <c r="J11" s="15">
        <v>0.1</v>
      </c>
      <c r="K11" s="15">
        <v>0</v>
      </c>
      <c r="L11" s="5"/>
      <c r="M11" s="5"/>
    </row>
    <row r="12" spans="1:13" s="6" customFormat="1" x14ac:dyDescent="0.25">
      <c r="A12" s="5"/>
      <c r="B12" s="38" t="s">
        <v>16</v>
      </c>
      <c r="C12" s="15">
        <v>4.0000000000000001E-3</v>
      </c>
      <c r="D12" s="15">
        <v>4.0000000000000001E-3</v>
      </c>
      <c r="E12" s="15">
        <v>4.0000000000000001E-3</v>
      </c>
      <c r="F12" s="15">
        <v>4.0000000000000001E-3</v>
      </c>
      <c r="G12" s="15">
        <v>4.0000000000000001E-3</v>
      </c>
      <c r="H12" s="15">
        <v>4.0000000000000001E-3</v>
      </c>
      <c r="I12" s="15">
        <v>4.0000000000000001E-3</v>
      </c>
      <c r="J12" s="15">
        <v>4.0000000000000001E-3</v>
      </c>
      <c r="K12" s="15">
        <v>0.104</v>
      </c>
      <c r="L12" s="5"/>
      <c r="M12" s="5"/>
    </row>
    <row r="13" spans="1:13" s="6" customFormat="1" ht="18.75" x14ac:dyDescent="0.25">
      <c r="A13" s="5"/>
      <c r="B13" s="38" t="s">
        <v>202</v>
      </c>
      <c r="C13" s="15">
        <v>4.0000000000000001E-3</v>
      </c>
      <c r="D13" s="15">
        <v>4.0000000000000001E-3</v>
      </c>
      <c r="E13" s="15">
        <v>4.0000000000000001E-3</v>
      </c>
      <c r="F13" s="15">
        <v>4.0000000000000001E-3</v>
      </c>
      <c r="G13" s="15">
        <v>4.0000000000000001E-3</v>
      </c>
      <c r="H13" s="15">
        <v>4.0000000000000001E-3</v>
      </c>
      <c r="I13" s="15">
        <v>4.0000000000000001E-3</v>
      </c>
      <c r="J13" s="15">
        <v>4.0000000000000001E-3</v>
      </c>
      <c r="K13" s="15">
        <v>4.0000000000000001E-3</v>
      </c>
      <c r="L13" s="5"/>
      <c r="M13" s="5"/>
    </row>
    <row r="14" spans="1:13" s="6" customFormat="1" x14ac:dyDescent="0.25">
      <c r="A14" s="5"/>
      <c r="B14" s="38" t="s">
        <v>18</v>
      </c>
      <c r="C14" s="15">
        <v>0</v>
      </c>
      <c r="D14" s="15">
        <v>0</v>
      </c>
      <c r="E14" s="15">
        <v>0</v>
      </c>
      <c r="F14" s="15">
        <v>0</v>
      </c>
      <c r="G14" s="15">
        <v>0</v>
      </c>
      <c r="H14" s="15">
        <v>0</v>
      </c>
      <c r="I14" s="15">
        <v>0.1</v>
      </c>
      <c r="J14" s="15">
        <v>0</v>
      </c>
      <c r="K14" s="15">
        <v>0</v>
      </c>
      <c r="L14" s="5"/>
      <c r="M14" s="5"/>
    </row>
    <row r="15" spans="1:13" s="6" customFormat="1" x14ac:dyDescent="0.25">
      <c r="A15" s="5"/>
      <c r="B15" s="38" t="s">
        <v>19</v>
      </c>
      <c r="C15" s="15">
        <v>0.49</v>
      </c>
      <c r="D15" s="15">
        <f>0.479*0.85</f>
        <v>0.40714999999999996</v>
      </c>
      <c r="E15" s="15">
        <f>0.479*0.85</f>
        <v>0.40714999999999996</v>
      </c>
      <c r="F15" s="15">
        <f>0.379*0.85</f>
        <v>0.32214999999999999</v>
      </c>
      <c r="G15" s="15">
        <f>0.429*0.85</f>
        <v>0.36464999999999997</v>
      </c>
      <c r="H15" s="15">
        <f>0.479*0.85</f>
        <v>0.40714999999999996</v>
      </c>
      <c r="I15" s="15">
        <f>0.529*0.85</f>
        <v>0.44964999999999999</v>
      </c>
      <c r="J15" s="15">
        <f>0.529*0.85</f>
        <v>0.44964999999999999</v>
      </c>
      <c r="K15" s="15">
        <f>0.529*0.85</f>
        <v>0.44964999999999999</v>
      </c>
      <c r="L15" s="5"/>
      <c r="M15" s="5"/>
    </row>
    <row r="16" spans="1:13" s="6" customFormat="1" x14ac:dyDescent="0.25">
      <c r="A16" s="5"/>
      <c r="B16" s="38" t="s">
        <v>20</v>
      </c>
      <c r="C16" s="15">
        <v>8.8999999999999996E-2</v>
      </c>
      <c r="D16" s="15">
        <f>0.479*0.15</f>
        <v>7.1849999999999997E-2</v>
      </c>
      <c r="E16" s="15">
        <f>0.479*0.15</f>
        <v>7.1849999999999997E-2</v>
      </c>
      <c r="F16" s="15">
        <f>0.379*0.15</f>
        <v>5.6849999999999998E-2</v>
      </c>
      <c r="G16" s="15">
        <f>0.429*0.15</f>
        <v>6.4349999999999991E-2</v>
      </c>
      <c r="H16" s="15">
        <f>0.479*0.15</f>
        <v>7.1849999999999997E-2</v>
      </c>
      <c r="I16" s="15">
        <f>0.529*0.15</f>
        <v>7.9350000000000004E-2</v>
      </c>
      <c r="J16" s="15">
        <f>0.529*0.15</f>
        <v>7.9350000000000004E-2</v>
      </c>
      <c r="K16" s="15">
        <f>0.529*0.15</f>
        <v>7.9350000000000004E-2</v>
      </c>
      <c r="L16" s="5"/>
      <c r="M16" s="5"/>
    </row>
    <row r="17" spans="1:25" s="6" customFormat="1" x14ac:dyDescent="0.25">
      <c r="A17" s="5"/>
      <c r="B17" s="38" t="s">
        <v>21</v>
      </c>
      <c r="C17" s="15">
        <v>0.106</v>
      </c>
      <c r="D17" s="15">
        <v>0.106</v>
      </c>
      <c r="E17" s="15">
        <v>0.106</v>
      </c>
      <c r="F17" s="15">
        <v>0.106</v>
      </c>
      <c r="G17" s="15">
        <v>5.6000000000000001E-2</v>
      </c>
      <c r="H17" s="15">
        <v>0.106</v>
      </c>
      <c r="I17" s="15">
        <v>5.6000000000000001E-2</v>
      </c>
      <c r="J17" s="15">
        <v>5.6000000000000001E-2</v>
      </c>
      <c r="K17" s="15">
        <v>5.6000000000000001E-2</v>
      </c>
      <c r="L17" s="5"/>
      <c r="M17" s="5"/>
    </row>
    <row r="18" spans="1:25" s="6" customFormat="1" x14ac:dyDescent="0.25">
      <c r="A18" s="5"/>
      <c r="B18" s="38" t="s">
        <v>22</v>
      </c>
      <c r="C18" s="154">
        <f>SUM(C6:C17)</f>
        <v>1</v>
      </c>
      <c r="D18" s="154">
        <f t="shared" ref="D18:K18" si="1">SUM(D6:D17)</f>
        <v>0.99999999999999989</v>
      </c>
      <c r="E18" s="154">
        <f t="shared" si="1"/>
        <v>0.99999999999999989</v>
      </c>
      <c r="F18" s="154">
        <f t="shared" si="1"/>
        <v>1</v>
      </c>
      <c r="G18" s="154">
        <f t="shared" si="1"/>
        <v>1</v>
      </c>
      <c r="H18" s="154">
        <f t="shared" si="1"/>
        <v>0.99999999999999989</v>
      </c>
      <c r="I18" s="154">
        <f t="shared" si="1"/>
        <v>1</v>
      </c>
      <c r="J18" s="154">
        <f t="shared" si="1"/>
        <v>1</v>
      </c>
      <c r="K18" s="154">
        <f t="shared" si="1"/>
        <v>1</v>
      </c>
      <c r="L18" s="5"/>
      <c r="M18" s="5"/>
    </row>
    <row r="19" spans="1:25" s="6" customFormat="1" ht="18.75" x14ac:dyDescent="0.25">
      <c r="A19" s="5"/>
      <c r="B19" s="5" t="s">
        <v>552</v>
      </c>
      <c r="C19" s="5"/>
      <c r="D19" s="5"/>
      <c r="E19" s="5"/>
      <c r="F19" s="5"/>
      <c r="G19" s="5"/>
      <c r="H19" s="5"/>
      <c r="I19" s="5"/>
      <c r="J19" s="5"/>
      <c r="K19" s="5"/>
      <c r="L19" s="5"/>
      <c r="M19" s="5"/>
    </row>
    <row r="20" spans="1:25" s="40" customFormat="1" x14ac:dyDescent="0.25">
      <c r="A20" s="20"/>
      <c r="B20" s="20"/>
      <c r="C20" s="20"/>
      <c r="D20" s="20"/>
      <c r="E20" s="20"/>
      <c r="F20" s="20"/>
      <c r="G20" s="20"/>
      <c r="H20" s="20"/>
      <c r="I20" s="20"/>
      <c r="J20" s="20"/>
      <c r="K20" s="20"/>
      <c r="L20" s="39"/>
      <c r="M20" s="20"/>
      <c r="N20" s="20"/>
      <c r="O20" s="20"/>
      <c r="P20" s="20"/>
      <c r="Q20" s="20"/>
      <c r="R20" s="20"/>
      <c r="S20" s="20"/>
      <c r="T20" s="20"/>
      <c r="U20" s="20"/>
      <c r="V20" s="20"/>
      <c r="W20" s="20"/>
      <c r="X20" s="20"/>
      <c r="Y20" s="20"/>
    </row>
    <row r="21" spans="1:25" s="6" customFormat="1" x14ac:dyDescent="0.25">
      <c r="A21" s="43" t="s">
        <v>213</v>
      </c>
      <c r="B21" s="42"/>
      <c r="C21" s="42"/>
      <c r="D21" s="5"/>
      <c r="E21" s="5"/>
      <c r="F21" s="5"/>
      <c r="G21" s="5"/>
      <c r="H21" s="5"/>
      <c r="I21" s="5"/>
      <c r="J21" s="5"/>
      <c r="K21" s="5"/>
      <c r="L21" s="13"/>
      <c r="M21" s="5"/>
      <c r="N21" s="5"/>
      <c r="O21" s="5"/>
      <c r="P21" s="5"/>
      <c r="Q21" s="5"/>
      <c r="R21" s="5"/>
      <c r="S21" s="5"/>
      <c r="T21" s="5"/>
      <c r="U21" s="5"/>
      <c r="V21" s="5"/>
      <c r="W21" s="5"/>
      <c r="X21" s="5"/>
      <c r="Y21" s="5"/>
    </row>
    <row r="22" spans="1:25" s="6" customFormat="1" x14ac:dyDescent="0.25">
      <c r="A22" s="5"/>
      <c r="B22" s="5"/>
      <c r="C22" s="5"/>
      <c r="D22" s="5"/>
      <c r="E22" s="5"/>
      <c r="F22" s="5"/>
      <c r="G22" s="5"/>
      <c r="H22" s="5"/>
      <c r="I22" s="5"/>
      <c r="J22" s="5"/>
      <c r="K22" s="5"/>
      <c r="L22" s="13"/>
      <c r="M22" s="5"/>
      <c r="N22" s="5"/>
      <c r="O22" s="5"/>
      <c r="P22" s="5"/>
      <c r="Q22" s="5"/>
      <c r="R22" s="5"/>
      <c r="S22" s="5"/>
      <c r="T22" s="5"/>
      <c r="U22" s="5"/>
      <c r="V22" s="5"/>
      <c r="W22" s="5"/>
      <c r="X22" s="5"/>
      <c r="Y22" s="5"/>
    </row>
    <row r="23" spans="1:25" s="6" customFormat="1" x14ac:dyDescent="0.25">
      <c r="A23" s="5"/>
      <c r="B23" s="2" t="s">
        <v>214</v>
      </c>
      <c r="C23" s="5"/>
      <c r="D23" s="5"/>
      <c r="E23" s="5"/>
      <c r="F23" s="5"/>
      <c r="G23" s="5"/>
      <c r="H23" s="5"/>
      <c r="I23" s="5"/>
      <c r="J23" s="5"/>
      <c r="K23" s="5"/>
      <c r="L23" s="5"/>
      <c r="M23" s="5"/>
      <c r="N23" s="5"/>
      <c r="O23" s="5"/>
      <c r="P23" s="5"/>
      <c r="Q23" s="5"/>
      <c r="R23" s="5"/>
      <c r="S23" s="5"/>
      <c r="T23" s="5"/>
      <c r="U23" s="5"/>
      <c r="V23" s="5"/>
      <c r="W23" s="5"/>
      <c r="X23" s="5"/>
      <c r="Y23" s="5"/>
    </row>
    <row r="24" spans="1:25" s="6" customFormat="1" x14ac:dyDescent="0.25">
      <c r="A24" s="5"/>
      <c r="B24" s="82" t="s">
        <v>299</v>
      </c>
      <c r="C24" s="82" t="s">
        <v>211</v>
      </c>
      <c r="D24" s="82" t="s">
        <v>212</v>
      </c>
      <c r="E24" s="82" t="s">
        <v>85</v>
      </c>
      <c r="F24" s="82" t="s">
        <v>126</v>
      </c>
      <c r="G24" s="82" t="s">
        <v>349</v>
      </c>
      <c r="H24" s="5"/>
      <c r="I24" s="5"/>
      <c r="J24" s="5"/>
      <c r="K24" s="5"/>
      <c r="L24" s="5"/>
      <c r="M24" s="5"/>
      <c r="N24" s="5"/>
      <c r="O24" s="5"/>
      <c r="P24" s="5"/>
      <c r="Q24" s="5"/>
      <c r="R24" s="5"/>
      <c r="S24" s="5"/>
      <c r="T24" s="5"/>
      <c r="U24" s="5"/>
      <c r="V24" s="5"/>
      <c r="W24" s="5"/>
    </row>
    <row r="25" spans="1:25" s="6" customFormat="1" ht="15.75" customHeight="1" x14ac:dyDescent="0.25">
      <c r="A25" s="5"/>
      <c r="B25" s="38" t="s">
        <v>12</v>
      </c>
      <c r="C25" s="46">
        <f>E54/2</f>
        <v>1.15E-2</v>
      </c>
      <c r="D25" s="46">
        <f>C69/100</f>
        <v>8.0156250000000002E-3</v>
      </c>
      <c r="E25" s="46">
        <f>D101/100</f>
        <v>9.0000000000000011E-3</v>
      </c>
      <c r="F25" s="46">
        <f>D134/100</f>
        <v>9.0000000000000011E-3</v>
      </c>
      <c r="G25" s="45">
        <f>C155</f>
        <v>0</v>
      </c>
      <c r="H25" s="5"/>
      <c r="I25" s="27"/>
      <c r="J25" s="27"/>
      <c r="K25" s="5"/>
      <c r="L25" s="5"/>
      <c r="M25" s="5"/>
      <c r="N25" s="5"/>
      <c r="O25" s="5"/>
      <c r="P25" s="5"/>
      <c r="Q25" s="5"/>
      <c r="R25" s="5"/>
      <c r="S25" s="5"/>
      <c r="T25" s="5"/>
      <c r="U25" s="5"/>
      <c r="V25" s="5"/>
      <c r="W25" s="5"/>
    </row>
    <row r="26" spans="1:25" s="6" customFormat="1" x14ac:dyDescent="0.25">
      <c r="A26" s="5"/>
      <c r="B26" s="38" t="s">
        <v>21</v>
      </c>
      <c r="C26" s="46">
        <f>E53</f>
        <v>0.106</v>
      </c>
      <c r="D26" s="46">
        <f>C81/100</f>
        <v>4.4718750000000008E-2</v>
      </c>
      <c r="E26" s="46">
        <f>D113/100</f>
        <v>2.75E-2</v>
      </c>
      <c r="F26" s="46">
        <f>D146/100</f>
        <v>2.2000000000000002E-2</v>
      </c>
      <c r="G26" s="45">
        <f>C167/100</f>
        <v>0.01</v>
      </c>
      <c r="H26" s="5"/>
      <c r="I26" s="5"/>
      <c r="J26" s="5"/>
      <c r="K26" s="5"/>
      <c r="L26" s="5"/>
      <c r="M26" s="5"/>
      <c r="N26" s="5"/>
      <c r="O26" s="5"/>
      <c r="P26" s="5"/>
      <c r="Q26" s="5"/>
      <c r="R26" s="5"/>
      <c r="S26" s="5"/>
      <c r="T26" s="5"/>
      <c r="U26" s="5"/>
      <c r="V26" s="5"/>
      <c r="W26" s="5"/>
      <c r="X26" s="5"/>
      <c r="Y26" s="5"/>
    </row>
    <row r="27" spans="1:25" s="6" customFormat="1" x14ac:dyDescent="0.25">
      <c r="A27" s="5"/>
      <c r="B27" s="38" t="s">
        <v>20</v>
      </c>
      <c r="C27" s="46">
        <f>E52</f>
        <v>8.8999999999999996E-2</v>
      </c>
      <c r="D27" s="46">
        <f>C80/100</f>
        <v>3.7546875000000007E-2</v>
      </c>
      <c r="E27" s="46">
        <f>D112/100</f>
        <v>0.02</v>
      </c>
      <c r="F27" s="46">
        <f>D145/100</f>
        <v>1.6E-2</v>
      </c>
      <c r="G27" s="45">
        <f>C166/100</f>
        <v>0.01</v>
      </c>
      <c r="H27" s="5"/>
      <c r="I27" s="5"/>
      <c r="J27" s="5"/>
      <c r="K27" s="5"/>
      <c r="L27" s="5"/>
      <c r="M27" s="5"/>
      <c r="N27" s="5"/>
      <c r="O27" s="5"/>
      <c r="P27" s="5"/>
      <c r="Q27" s="5"/>
      <c r="R27" s="5"/>
      <c r="S27" s="5"/>
      <c r="T27" s="5"/>
      <c r="U27" s="5"/>
      <c r="V27" s="5"/>
      <c r="W27" s="5"/>
      <c r="X27" s="5"/>
      <c r="Y27" s="5"/>
    </row>
    <row r="28" spans="1:25" s="6" customFormat="1" x14ac:dyDescent="0.25">
      <c r="A28" s="5"/>
      <c r="B28" s="38" t="s">
        <v>19</v>
      </c>
      <c r="C28" s="46">
        <f>E51</f>
        <v>0.49</v>
      </c>
      <c r="D28" s="46">
        <f>C79/100</f>
        <v>0.20671875000000003</v>
      </c>
      <c r="E28" s="46">
        <f>D111/100</f>
        <v>0.12899999999999998</v>
      </c>
      <c r="F28" s="46">
        <f>D144/100</f>
        <v>0.1736</v>
      </c>
      <c r="G28" s="45">
        <f>C165/100</f>
        <v>0.05</v>
      </c>
      <c r="H28" s="5"/>
      <c r="I28" s="5"/>
      <c r="J28" s="5"/>
      <c r="K28" s="5"/>
      <c r="L28" s="5"/>
      <c r="M28" s="5"/>
      <c r="N28" s="5"/>
      <c r="O28" s="5"/>
      <c r="P28" s="5"/>
      <c r="Q28" s="5"/>
      <c r="R28" s="5"/>
      <c r="S28" s="5"/>
      <c r="T28" s="5"/>
      <c r="U28" s="5"/>
      <c r="V28" s="5"/>
      <c r="W28" s="5"/>
      <c r="X28" s="5"/>
      <c r="Y28" s="5"/>
    </row>
    <row r="29" spans="1:25" s="6" customFormat="1" x14ac:dyDescent="0.25">
      <c r="A29" s="5"/>
      <c r="B29" s="38" t="s">
        <v>93</v>
      </c>
      <c r="C29" s="46">
        <f>E54/2</f>
        <v>1.15E-2</v>
      </c>
      <c r="D29" s="46">
        <f>C77/100</f>
        <v>3.3000000000000002E-2</v>
      </c>
      <c r="E29" s="46">
        <f>D109/100</f>
        <v>6.6000000000000003E-2</v>
      </c>
      <c r="F29" s="46">
        <f>D142/100</f>
        <v>3.3000000000000002E-2</v>
      </c>
      <c r="G29" s="45">
        <f>C163/100</f>
        <v>6.6000000000000003E-2</v>
      </c>
      <c r="H29" s="5"/>
      <c r="I29" s="27"/>
      <c r="J29" s="27"/>
      <c r="K29" s="27"/>
      <c r="L29" s="27"/>
      <c r="M29" s="5"/>
      <c r="N29" s="5"/>
      <c r="O29" s="5"/>
      <c r="P29" s="5"/>
      <c r="Q29" s="5"/>
      <c r="R29" s="5"/>
      <c r="S29" s="5"/>
      <c r="T29" s="5"/>
      <c r="U29" s="5"/>
      <c r="V29" s="5"/>
      <c r="W29" s="5"/>
      <c r="X29" s="5"/>
      <c r="Y29" s="5"/>
    </row>
    <row r="30" spans="1:25" s="6" customFormat="1" x14ac:dyDescent="0.25">
      <c r="A30" s="5"/>
      <c r="B30" s="38" t="s">
        <v>13</v>
      </c>
      <c r="C30" s="46">
        <f>E55</f>
        <v>3.2000000000000001E-2</v>
      </c>
      <c r="D30" s="46">
        <f>C73</f>
        <v>0</v>
      </c>
      <c r="E30" s="46">
        <f>D105/100</f>
        <v>0.02</v>
      </c>
      <c r="F30" s="46">
        <f>D138/100</f>
        <v>0.06</v>
      </c>
      <c r="G30" s="45">
        <f>C159</f>
        <v>0</v>
      </c>
      <c r="H30" s="5"/>
      <c r="I30" s="27"/>
      <c r="J30" s="27"/>
      <c r="K30" s="27"/>
      <c r="L30" s="27"/>
      <c r="M30" s="5"/>
      <c r="N30" s="5"/>
      <c r="O30" s="5"/>
      <c r="P30" s="5"/>
      <c r="Q30" s="5"/>
      <c r="R30" s="5"/>
      <c r="S30" s="5"/>
      <c r="T30" s="5"/>
      <c r="U30" s="5"/>
      <c r="V30" s="5"/>
      <c r="W30" s="5"/>
      <c r="X30" s="5"/>
      <c r="Y30" s="5"/>
    </row>
    <row r="31" spans="1:25" s="6" customFormat="1" ht="15.75" customHeight="1" x14ac:dyDescent="0.25">
      <c r="A31" s="5"/>
      <c r="B31" s="38" t="s">
        <v>27</v>
      </c>
      <c r="C31" s="46">
        <f>E56</f>
        <v>0.252</v>
      </c>
      <c r="D31" s="46">
        <f>SUM(C70:C71)/100</f>
        <v>0.51600000000000001</v>
      </c>
      <c r="E31" s="46">
        <f>SUM(D102:D103)/100</f>
        <v>0.47499999999999998</v>
      </c>
      <c r="F31" s="46">
        <f>SUM(D135:D136)/100</f>
        <v>0.38</v>
      </c>
      <c r="G31" s="45">
        <f>SUM(C156:C157)/100</f>
        <v>0.38</v>
      </c>
      <c r="H31" s="5"/>
      <c r="I31" s="27"/>
      <c r="J31" s="27"/>
      <c r="K31" s="5"/>
      <c r="L31" s="5"/>
      <c r="M31" s="5"/>
      <c r="N31" s="5"/>
      <c r="O31" s="5"/>
      <c r="P31" s="5"/>
      <c r="Q31" s="5"/>
      <c r="R31" s="5"/>
      <c r="S31" s="5"/>
      <c r="T31" s="5"/>
      <c r="U31" s="5"/>
      <c r="V31" s="5"/>
      <c r="W31" s="5"/>
    </row>
    <row r="32" spans="1:25" s="6" customFormat="1" x14ac:dyDescent="0.25">
      <c r="A32" s="5"/>
      <c r="B32" s="38" t="s">
        <v>59</v>
      </c>
      <c r="C32" s="46">
        <v>0</v>
      </c>
      <c r="D32" s="46">
        <f>C72/100</f>
        <v>6.7500000000000004E-2</v>
      </c>
      <c r="E32" s="46">
        <f>D104</f>
        <v>0</v>
      </c>
      <c r="F32" s="46">
        <f>D137</f>
        <v>0</v>
      </c>
      <c r="G32" s="45">
        <f>C158/100</f>
        <v>0.03</v>
      </c>
      <c r="H32" s="5"/>
      <c r="I32" s="27"/>
      <c r="J32" s="27"/>
      <c r="K32" s="5"/>
      <c r="L32" s="5"/>
      <c r="M32" s="5"/>
      <c r="N32" s="5"/>
      <c r="O32" s="5"/>
      <c r="P32" s="5"/>
      <c r="Q32" s="5"/>
      <c r="R32" s="5"/>
      <c r="S32" s="5"/>
      <c r="T32" s="5"/>
      <c r="U32" s="5"/>
      <c r="V32" s="5"/>
      <c r="W32" s="5"/>
    </row>
    <row r="33" spans="1:25" s="6" customFormat="1" x14ac:dyDescent="0.25">
      <c r="A33" s="5"/>
      <c r="B33" s="38" t="s">
        <v>14</v>
      </c>
      <c r="C33" s="46">
        <f>E57</f>
        <v>4.0000000000000001E-3</v>
      </c>
      <c r="D33" s="46">
        <f>C74/100</f>
        <v>3.15E-2</v>
      </c>
      <c r="E33" s="46">
        <f>D106/100</f>
        <v>8.3500000000000019E-2</v>
      </c>
      <c r="F33" s="46">
        <f>D139/100</f>
        <v>0.25140000000000001</v>
      </c>
      <c r="G33" s="45">
        <f>C160/100</f>
        <v>0.2</v>
      </c>
      <c r="H33" s="5"/>
      <c r="I33" s="27"/>
      <c r="J33" s="27"/>
      <c r="K33" s="27"/>
      <c r="L33" s="27"/>
      <c r="M33" s="5"/>
      <c r="N33" s="5"/>
      <c r="O33" s="5"/>
      <c r="P33" s="5"/>
      <c r="Q33" s="5"/>
      <c r="R33" s="5"/>
      <c r="S33" s="5"/>
      <c r="T33" s="5"/>
      <c r="U33" s="5"/>
      <c r="V33" s="5"/>
      <c r="W33" s="5"/>
      <c r="X33" s="5"/>
      <c r="Y33" s="5"/>
    </row>
    <row r="34" spans="1:25" s="6" customFormat="1" x14ac:dyDescent="0.25">
      <c r="A34" s="5"/>
      <c r="B34" s="38" t="s">
        <v>15</v>
      </c>
      <c r="C34" s="46">
        <v>0</v>
      </c>
      <c r="D34" s="46">
        <v>0</v>
      </c>
      <c r="E34" s="46">
        <f>D107/100</f>
        <v>0.06</v>
      </c>
      <c r="F34" s="46">
        <f>D140</f>
        <v>0</v>
      </c>
      <c r="G34" s="45">
        <f>C161/100</f>
        <v>0.06</v>
      </c>
      <c r="H34" s="5"/>
      <c r="I34" s="27"/>
      <c r="J34" s="27"/>
      <c r="K34" s="27"/>
      <c r="L34" s="27"/>
      <c r="M34" s="5"/>
      <c r="N34" s="5"/>
      <c r="O34" s="5"/>
      <c r="P34" s="5"/>
      <c r="Q34" s="5"/>
      <c r="R34" s="5"/>
      <c r="S34" s="5"/>
      <c r="T34" s="5"/>
      <c r="U34" s="5"/>
      <c r="V34" s="5"/>
      <c r="W34" s="5"/>
      <c r="X34" s="5"/>
      <c r="Y34" s="5"/>
    </row>
    <row r="35" spans="1:25" s="6" customFormat="1" x14ac:dyDescent="0.25">
      <c r="A35" s="5"/>
      <c r="B35" s="38" t="s">
        <v>16</v>
      </c>
      <c r="C35" s="46">
        <f>E58</f>
        <v>4.0000000000000001E-3</v>
      </c>
      <c r="D35" s="46">
        <f>C76/100</f>
        <v>2.2000000000000002E-2</v>
      </c>
      <c r="E35" s="46">
        <f>D108/100</f>
        <v>4.4000000000000004E-2</v>
      </c>
      <c r="F35" s="46">
        <f>D141/100</f>
        <v>2.2000000000000002E-2</v>
      </c>
      <c r="G35" s="45">
        <f>C162/100</f>
        <v>4.4000000000000004E-2</v>
      </c>
      <c r="H35" s="5"/>
      <c r="I35" s="27"/>
      <c r="J35" s="27"/>
      <c r="K35" s="27"/>
      <c r="L35" s="27"/>
      <c r="M35" s="5"/>
      <c r="N35" s="5"/>
      <c r="O35" s="5"/>
      <c r="P35" s="5"/>
      <c r="Q35" s="5"/>
      <c r="R35" s="5"/>
      <c r="S35" s="5"/>
      <c r="T35" s="5"/>
      <c r="U35" s="5"/>
      <c r="V35" s="5"/>
      <c r="W35" s="5"/>
      <c r="X35" s="5"/>
      <c r="Y35" s="5"/>
    </row>
    <row r="36" spans="1:25" s="6" customFormat="1" x14ac:dyDescent="0.25">
      <c r="A36" s="5"/>
      <c r="B36" s="38" t="s">
        <v>18</v>
      </c>
      <c r="C36" s="46">
        <v>0</v>
      </c>
      <c r="D36" s="46">
        <f t="shared" ref="D36" si="2">C78/100</f>
        <v>3.3000000000000002E-2</v>
      </c>
      <c r="E36" s="46">
        <f t="shared" ref="E36" si="3">D110/100</f>
        <v>6.6000000000000003E-2</v>
      </c>
      <c r="F36" s="46">
        <f t="shared" ref="F36" si="4">D143/100</f>
        <v>3.3000000000000002E-2</v>
      </c>
      <c r="G36" s="45">
        <f t="shared" ref="G36" si="5">C164/100</f>
        <v>0.15</v>
      </c>
      <c r="H36" s="5"/>
      <c r="I36" s="5"/>
      <c r="J36" s="5"/>
      <c r="K36" s="5"/>
      <c r="L36" s="5"/>
      <c r="M36" s="5"/>
      <c r="N36" s="5"/>
      <c r="O36" s="5"/>
      <c r="P36" s="5"/>
      <c r="Q36" s="5"/>
      <c r="R36" s="5"/>
      <c r="S36" s="5"/>
      <c r="T36" s="5"/>
      <c r="U36" s="5"/>
      <c r="V36" s="5"/>
      <c r="W36" s="5"/>
      <c r="X36" s="5"/>
      <c r="Y36" s="5"/>
    </row>
    <row r="37" spans="1:25" s="6" customFormat="1" x14ac:dyDescent="0.25">
      <c r="A37" s="5"/>
      <c r="B37" s="38" t="s">
        <v>22</v>
      </c>
      <c r="C37" s="131">
        <f>SUM(C25:C36)</f>
        <v>1</v>
      </c>
      <c r="D37" s="131">
        <f>SUM(D25:D36)</f>
        <v>1</v>
      </c>
      <c r="E37" s="131">
        <f>SUM(E25:E36)</f>
        <v>1</v>
      </c>
      <c r="F37" s="56">
        <f>SUM(F25:F36)</f>
        <v>1</v>
      </c>
      <c r="G37" s="56">
        <f>SUM(G25:G36)</f>
        <v>1</v>
      </c>
      <c r="H37" s="5"/>
      <c r="I37" s="5"/>
      <c r="J37" s="5"/>
      <c r="K37" s="5"/>
      <c r="L37" s="5"/>
      <c r="M37" s="5"/>
      <c r="N37" s="5"/>
      <c r="O37" s="5"/>
      <c r="P37" s="5"/>
      <c r="Q37" s="5"/>
      <c r="R37" s="5"/>
      <c r="S37" s="5"/>
      <c r="T37" s="5"/>
      <c r="U37" s="5"/>
      <c r="V37" s="5"/>
      <c r="W37" s="5"/>
      <c r="X37" s="5"/>
      <c r="Y37" s="5"/>
    </row>
    <row r="38" spans="1:25" s="6" customFormat="1" x14ac:dyDescent="0.25">
      <c r="A38" s="5"/>
      <c r="B38" s="5"/>
      <c r="C38" s="5"/>
      <c r="D38" s="5"/>
      <c r="E38" s="5"/>
      <c r="F38" s="5"/>
      <c r="G38" s="5"/>
      <c r="H38" s="5"/>
      <c r="I38" s="5"/>
      <c r="J38" s="5"/>
      <c r="K38" s="5"/>
      <c r="L38" s="5"/>
      <c r="M38" s="5"/>
      <c r="N38" s="5"/>
      <c r="O38" s="5"/>
      <c r="P38" s="5"/>
      <c r="Q38" s="5"/>
      <c r="R38" s="5"/>
      <c r="S38" s="5"/>
      <c r="T38" s="5"/>
      <c r="U38" s="5"/>
      <c r="V38" s="5"/>
      <c r="W38" s="5"/>
      <c r="X38" s="5"/>
      <c r="Y38" s="5"/>
    </row>
    <row r="39" spans="1:25" s="6" customFormat="1" x14ac:dyDescent="0.25">
      <c r="A39" s="5"/>
      <c r="B39" s="2" t="s">
        <v>215</v>
      </c>
      <c r="C39" s="5"/>
      <c r="D39" s="5"/>
      <c r="E39" s="5"/>
      <c r="F39" s="5"/>
      <c r="G39" s="5"/>
      <c r="H39" s="5"/>
      <c r="I39" s="5"/>
      <c r="J39" s="5"/>
      <c r="K39" s="5"/>
      <c r="L39" s="5"/>
      <c r="M39" s="5"/>
      <c r="N39" s="5"/>
      <c r="O39" s="5"/>
      <c r="P39" s="5"/>
      <c r="Q39" s="5"/>
      <c r="R39" s="5"/>
      <c r="S39" s="5"/>
      <c r="T39" s="5"/>
      <c r="U39" s="5"/>
      <c r="V39" s="5"/>
      <c r="W39" s="5"/>
      <c r="X39" s="5"/>
      <c r="Y39" s="5"/>
    </row>
    <row r="40" spans="1:25" s="6" customFormat="1" x14ac:dyDescent="0.25">
      <c r="A40" s="5"/>
      <c r="B40" s="38" t="s">
        <v>94</v>
      </c>
      <c r="C40" s="48">
        <f>SUM(C35:C36)</f>
        <v>4.0000000000000001E-3</v>
      </c>
      <c r="D40" s="48">
        <f>SUM(D35:D36)</f>
        <v>5.5000000000000007E-2</v>
      </c>
      <c r="E40" s="48">
        <f>SUM(E35:E36)</f>
        <v>0.11000000000000001</v>
      </c>
      <c r="F40" s="48">
        <f>SUM(F35:F36)</f>
        <v>5.5000000000000007E-2</v>
      </c>
      <c r="G40" s="48">
        <f>SUM(G35:G36)</f>
        <v>0.19400000000000001</v>
      </c>
      <c r="H40" s="5"/>
      <c r="I40" s="5"/>
      <c r="J40" s="5"/>
      <c r="K40" s="5"/>
      <c r="L40" s="5"/>
      <c r="M40" s="5"/>
      <c r="N40" s="5"/>
      <c r="O40" s="5"/>
      <c r="P40" s="5"/>
      <c r="Q40" s="5"/>
      <c r="R40" s="5"/>
      <c r="S40" s="5"/>
      <c r="T40" s="5"/>
      <c r="U40" s="5"/>
      <c r="V40" s="5"/>
      <c r="W40" s="5"/>
      <c r="X40" s="5"/>
      <c r="Y40" s="5"/>
    </row>
    <row r="41" spans="1:25" s="6" customFormat="1" x14ac:dyDescent="0.25">
      <c r="A41" s="5"/>
      <c r="B41" s="38" t="s">
        <v>85</v>
      </c>
      <c r="C41" s="48">
        <f>SUM(C35:C36)</f>
        <v>4.0000000000000001E-3</v>
      </c>
      <c r="D41" s="48">
        <f>SUM(D35:D36)</f>
        <v>5.5000000000000007E-2</v>
      </c>
      <c r="E41" s="48">
        <f>SUM(E35:E36)</f>
        <v>0.11000000000000001</v>
      </c>
      <c r="F41" s="48">
        <f>SUM(F35:F36)</f>
        <v>5.5000000000000007E-2</v>
      </c>
      <c r="G41" s="48">
        <f>SUM(G35:G36)</f>
        <v>0.19400000000000001</v>
      </c>
      <c r="H41" s="5"/>
      <c r="I41" s="5"/>
      <c r="J41" s="5"/>
      <c r="K41" s="5"/>
      <c r="L41" s="5"/>
      <c r="M41" s="5"/>
      <c r="N41" s="5"/>
      <c r="O41" s="5"/>
      <c r="P41" s="5"/>
      <c r="Q41" s="5"/>
      <c r="R41" s="5"/>
      <c r="S41" s="5"/>
      <c r="T41" s="5"/>
      <c r="U41" s="5"/>
      <c r="V41" s="5"/>
      <c r="W41" s="5"/>
      <c r="X41" s="5"/>
      <c r="Y41" s="5"/>
    </row>
    <row r="42" spans="1:25" s="6" customFormat="1" x14ac:dyDescent="0.25">
      <c r="A42" s="5"/>
      <c r="B42" s="38" t="s">
        <v>95</v>
      </c>
      <c r="C42" s="48">
        <f>SUM(C25:C32)</f>
        <v>0.99199999999999999</v>
      </c>
      <c r="D42" s="48">
        <f>SUM(D25:D32)</f>
        <v>0.91350000000000009</v>
      </c>
      <c r="E42" s="48">
        <f>SUM(E25:E32)</f>
        <v>0.74649999999999994</v>
      </c>
      <c r="F42" s="48">
        <f>SUM(F25:F32)</f>
        <v>0.69359999999999999</v>
      </c>
      <c r="G42" s="48">
        <f>SUM(G25:G32)</f>
        <v>0.54600000000000004</v>
      </c>
      <c r="H42" s="5"/>
      <c r="I42" s="5"/>
      <c r="J42" s="5"/>
      <c r="K42" s="5"/>
      <c r="L42" s="5"/>
      <c r="M42" s="5"/>
      <c r="N42" s="5"/>
      <c r="O42" s="5"/>
      <c r="P42" s="5"/>
      <c r="Q42" s="5"/>
      <c r="R42" s="5"/>
      <c r="S42" s="5"/>
      <c r="T42" s="5"/>
      <c r="U42" s="5"/>
      <c r="V42" s="5"/>
      <c r="W42" s="5"/>
      <c r="X42" s="5"/>
      <c r="Y42" s="5"/>
    </row>
    <row r="43" spans="1:25" s="6" customFormat="1" x14ac:dyDescent="0.25">
      <c r="A43" s="5"/>
      <c r="B43" s="38" t="s">
        <v>14</v>
      </c>
      <c r="C43" s="49">
        <f>C33</f>
        <v>4.0000000000000001E-3</v>
      </c>
      <c r="D43" s="48">
        <f>D33</f>
        <v>3.15E-2</v>
      </c>
      <c r="E43" s="48">
        <f>E33</f>
        <v>8.3500000000000019E-2</v>
      </c>
      <c r="F43" s="48">
        <f>F33</f>
        <v>0.25140000000000001</v>
      </c>
      <c r="G43" s="48">
        <f>G33</f>
        <v>0.2</v>
      </c>
      <c r="H43" s="5"/>
      <c r="I43" s="5"/>
      <c r="J43" s="5"/>
      <c r="K43" s="5"/>
      <c r="L43" s="5"/>
      <c r="M43" s="5"/>
      <c r="N43" s="5"/>
      <c r="O43" s="5"/>
      <c r="P43" s="5"/>
      <c r="Q43" s="5"/>
      <c r="R43" s="5"/>
      <c r="S43" s="5"/>
      <c r="T43" s="5"/>
      <c r="U43" s="5"/>
      <c r="V43" s="5"/>
      <c r="W43" s="5"/>
      <c r="X43" s="5"/>
      <c r="Y43" s="5"/>
    </row>
    <row r="44" spans="1:25" s="6" customFormat="1" x14ac:dyDescent="0.25">
      <c r="A44" s="5"/>
      <c r="B44" s="38" t="s">
        <v>97</v>
      </c>
      <c r="C44" s="48">
        <f>SUM(C28:C28)</f>
        <v>0.49</v>
      </c>
      <c r="D44" s="48">
        <f>SUM(D28:D28)</f>
        <v>0.20671875000000003</v>
      </c>
      <c r="E44" s="48">
        <f>SUM(E28:E28)</f>
        <v>0.12899999999999998</v>
      </c>
      <c r="F44" s="48">
        <f>SUM(F28:F28)</f>
        <v>0.1736</v>
      </c>
      <c r="G44" s="48">
        <f>SUM(G28:G28)</f>
        <v>0.05</v>
      </c>
      <c r="H44" s="5"/>
      <c r="I44" s="5"/>
      <c r="J44" s="5"/>
      <c r="K44" s="5"/>
      <c r="L44" s="5"/>
      <c r="M44" s="5"/>
      <c r="N44" s="5"/>
      <c r="O44" s="5"/>
      <c r="P44" s="5"/>
      <c r="Q44" s="5"/>
      <c r="R44" s="5"/>
      <c r="S44" s="5"/>
      <c r="T44" s="5"/>
      <c r="U44" s="5"/>
      <c r="V44" s="5"/>
      <c r="W44" s="5"/>
      <c r="X44" s="5"/>
      <c r="Y44" s="5"/>
    </row>
    <row r="45" spans="1:25" s="6" customFormat="1" x14ac:dyDescent="0.25">
      <c r="A45" s="5"/>
      <c r="B45" s="5"/>
      <c r="C45" s="5"/>
      <c r="D45" s="5"/>
      <c r="E45" s="5"/>
      <c r="F45" s="5"/>
      <c r="G45" s="5"/>
      <c r="H45" s="5"/>
      <c r="I45" s="5"/>
      <c r="J45" s="5"/>
      <c r="K45" s="5"/>
      <c r="L45" s="13"/>
      <c r="M45" s="5"/>
      <c r="N45" s="5"/>
      <c r="O45" s="5"/>
      <c r="P45" s="5"/>
      <c r="Q45" s="5"/>
      <c r="R45" s="5"/>
      <c r="S45" s="5"/>
      <c r="T45" s="5"/>
      <c r="U45" s="5"/>
      <c r="V45" s="5"/>
      <c r="W45" s="5"/>
      <c r="X45" s="5"/>
      <c r="Y45" s="5"/>
    </row>
    <row r="46" spans="1:25" s="40" customFormat="1" x14ac:dyDescent="0.25">
      <c r="A46" s="20"/>
      <c r="B46" s="20"/>
      <c r="C46" s="20"/>
      <c r="D46" s="20"/>
      <c r="E46" s="20"/>
      <c r="F46" s="20"/>
      <c r="G46" s="20"/>
      <c r="H46" s="20"/>
      <c r="I46" s="20"/>
      <c r="J46" s="20"/>
      <c r="K46" s="20"/>
      <c r="L46" s="39"/>
      <c r="M46" s="20"/>
      <c r="N46" s="20"/>
      <c r="O46" s="20"/>
      <c r="P46" s="20"/>
      <c r="Q46" s="20"/>
      <c r="R46" s="20"/>
      <c r="S46" s="20"/>
      <c r="T46" s="20"/>
      <c r="U46" s="20"/>
      <c r="V46" s="20"/>
      <c r="W46" s="20"/>
      <c r="X46" s="20"/>
      <c r="Y46" s="20"/>
    </row>
    <row r="47" spans="1:25" s="6" customFormat="1" x14ac:dyDescent="0.25">
      <c r="A47" s="43" t="s">
        <v>224</v>
      </c>
      <c r="B47" s="5"/>
      <c r="C47" s="5"/>
      <c r="D47" s="5"/>
      <c r="E47" s="5"/>
      <c r="F47" s="5"/>
      <c r="G47" s="5"/>
      <c r="H47" s="5"/>
      <c r="I47" s="5"/>
      <c r="J47" s="5"/>
      <c r="K47" s="5"/>
      <c r="L47" s="13"/>
      <c r="M47" s="5"/>
      <c r="N47" s="5"/>
      <c r="O47" s="5"/>
      <c r="P47" s="5"/>
      <c r="Q47" s="5"/>
      <c r="R47" s="5"/>
      <c r="S47" s="5"/>
      <c r="T47" s="5"/>
      <c r="U47" s="5"/>
      <c r="V47" s="5"/>
      <c r="W47" s="5"/>
      <c r="X47" s="5"/>
      <c r="Y47" s="5"/>
    </row>
    <row r="48" spans="1:25" s="6" customFormat="1" x14ac:dyDescent="0.25">
      <c r="A48" s="5"/>
      <c r="B48" s="5"/>
      <c r="C48" s="5"/>
      <c r="D48" s="5"/>
      <c r="E48" s="5"/>
      <c r="F48" s="5"/>
      <c r="G48" s="5"/>
      <c r="H48" s="5"/>
      <c r="I48" s="5"/>
      <c r="J48" s="5"/>
      <c r="K48" s="5"/>
      <c r="L48" s="13"/>
      <c r="M48" s="5"/>
      <c r="N48" s="5"/>
      <c r="O48" s="5"/>
      <c r="P48" s="5"/>
      <c r="Q48" s="5"/>
      <c r="R48" s="5"/>
      <c r="S48" s="5"/>
      <c r="T48" s="5"/>
      <c r="U48" s="5"/>
      <c r="V48" s="5"/>
      <c r="W48" s="5"/>
      <c r="X48" s="5"/>
      <c r="Y48" s="5"/>
    </row>
    <row r="49" spans="1:25" s="6" customFormat="1" x14ac:dyDescent="0.25">
      <c r="A49" s="5"/>
      <c r="B49" s="44" t="s">
        <v>216</v>
      </c>
      <c r="C49" s="5"/>
      <c r="D49" s="5"/>
      <c r="E49" s="5"/>
      <c r="F49" s="5"/>
      <c r="G49" s="5"/>
      <c r="H49" s="5"/>
      <c r="I49" s="5"/>
      <c r="J49" s="5"/>
      <c r="K49" s="5"/>
      <c r="L49" s="13"/>
      <c r="M49" s="5"/>
      <c r="N49" s="5"/>
      <c r="O49" s="5"/>
      <c r="P49" s="5"/>
      <c r="Q49" s="5"/>
      <c r="R49" s="5"/>
      <c r="S49" s="5"/>
      <c r="T49" s="5"/>
      <c r="U49" s="5"/>
      <c r="V49" s="5"/>
      <c r="W49" s="5"/>
      <c r="X49" s="5"/>
      <c r="Y49" s="5"/>
    </row>
    <row r="50" spans="1:25" s="6" customFormat="1" ht="18.75" x14ac:dyDescent="0.25">
      <c r="A50" s="5"/>
      <c r="B50" s="82" t="s">
        <v>28</v>
      </c>
      <c r="C50" s="82" t="s">
        <v>217</v>
      </c>
      <c r="D50" s="82" t="s">
        <v>519</v>
      </c>
      <c r="E50" s="82" t="s">
        <v>520</v>
      </c>
      <c r="F50" s="5"/>
      <c r="G50" s="5"/>
      <c r="H50" s="5"/>
      <c r="I50" s="5"/>
      <c r="J50" s="5"/>
      <c r="K50" s="5"/>
      <c r="L50" s="13"/>
      <c r="M50" s="5"/>
      <c r="N50" s="5"/>
      <c r="O50" s="5"/>
      <c r="P50" s="5"/>
      <c r="Q50" s="5"/>
      <c r="R50" s="5"/>
      <c r="S50" s="5"/>
      <c r="T50" s="5"/>
      <c r="U50" s="5"/>
      <c r="V50" s="5"/>
      <c r="W50" s="5"/>
      <c r="X50" s="5"/>
      <c r="Y50" s="5"/>
    </row>
    <row r="51" spans="1:25" s="6" customFormat="1" x14ac:dyDescent="0.25">
      <c r="A51" s="5"/>
      <c r="B51" s="38" t="s">
        <v>19</v>
      </c>
      <c r="C51" s="46">
        <v>0.50257999999999992</v>
      </c>
      <c r="D51" s="46">
        <v>0.4899</v>
      </c>
      <c r="E51" s="46">
        <v>0.49</v>
      </c>
      <c r="F51" s="5"/>
      <c r="G51" s="5"/>
      <c r="H51" s="5"/>
      <c r="I51" s="5"/>
      <c r="J51" s="5"/>
      <c r="K51" s="5"/>
      <c r="L51" s="13"/>
      <c r="M51" s="5"/>
      <c r="N51" s="5"/>
      <c r="O51" s="5"/>
      <c r="P51" s="5"/>
      <c r="Q51" s="5"/>
      <c r="R51" s="5"/>
      <c r="S51" s="5"/>
      <c r="T51" s="5"/>
      <c r="U51" s="5"/>
      <c r="V51" s="5"/>
      <c r="W51" s="5"/>
      <c r="X51" s="5"/>
      <c r="Y51" s="5"/>
    </row>
    <row r="52" spans="1:25" s="6" customFormat="1" x14ac:dyDescent="0.25">
      <c r="A52" s="5"/>
      <c r="B52" s="38" t="s">
        <v>23</v>
      </c>
      <c r="C52" s="46">
        <v>9.6069999999999989E-2</v>
      </c>
      <c r="D52" s="46">
        <v>8.8499999999999995E-2</v>
      </c>
      <c r="E52" s="46">
        <v>8.8999999999999996E-2</v>
      </c>
      <c r="F52" s="5"/>
      <c r="G52" s="5"/>
      <c r="H52" s="5"/>
      <c r="I52" s="5"/>
      <c r="J52" s="5"/>
      <c r="K52" s="5"/>
      <c r="L52" s="13"/>
      <c r="M52" s="5"/>
      <c r="N52" s="5"/>
      <c r="O52" s="5"/>
      <c r="P52" s="5"/>
      <c r="Q52" s="5"/>
      <c r="R52" s="5"/>
      <c r="S52" s="5"/>
      <c r="T52" s="5"/>
      <c r="U52" s="5"/>
      <c r="V52" s="5"/>
      <c r="W52" s="5"/>
      <c r="X52" s="5"/>
      <c r="Y52" s="5"/>
    </row>
    <row r="53" spans="1:25" s="6" customFormat="1" x14ac:dyDescent="0.25">
      <c r="A53" s="5"/>
      <c r="B53" s="38" t="s">
        <v>219</v>
      </c>
      <c r="C53" s="46">
        <v>0.11035999999999999</v>
      </c>
      <c r="D53" s="46">
        <v>7.9500000000000001E-2</v>
      </c>
      <c r="E53" s="46">
        <v>0.106</v>
      </c>
      <c r="F53" s="5"/>
      <c r="G53" s="5"/>
      <c r="H53" s="5"/>
      <c r="I53" s="5"/>
      <c r="J53" s="5"/>
      <c r="K53" s="5"/>
      <c r="L53" s="13"/>
      <c r="M53" s="5"/>
      <c r="N53" s="5"/>
      <c r="O53" s="5"/>
      <c r="P53" s="5"/>
      <c r="Q53" s="5"/>
      <c r="R53" s="5"/>
      <c r="S53" s="5"/>
      <c r="T53" s="5"/>
      <c r="U53" s="5"/>
      <c r="V53" s="5"/>
      <c r="W53" s="5"/>
      <c r="X53" s="5"/>
      <c r="Y53" s="5"/>
    </row>
    <row r="54" spans="1:25" s="6" customFormat="1" x14ac:dyDescent="0.25">
      <c r="A54" s="5"/>
      <c r="B54" s="38" t="s">
        <v>220</v>
      </c>
      <c r="C54" s="46">
        <f>0.358%+1.815%</f>
        <v>2.1729999999999999E-2</v>
      </c>
      <c r="D54" s="46">
        <v>1.4499999999999999E-2</v>
      </c>
      <c r="E54" s="46">
        <f>0.019+0.004</f>
        <v>2.3E-2</v>
      </c>
      <c r="F54" s="5"/>
      <c r="G54" s="5"/>
      <c r="H54" s="5"/>
      <c r="I54" s="5"/>
      <c r="J54" s="5"/>
      <c r="K54" s="5"/>
      <c r="L54" s="13"/>
      <c r="M54" s="5"/>
      <c r="N54" s="5"/>
      <c r="O54" s="5"/>
      <c r="P54" s="5"/>
      <c r="Q54" s="5"/>
      <c r="R54" s="5"/>
      <c r="S54" s="5"/>
      <c r="T54" s="5"/>
      <c r="U54" s="5"/>
      <c r="V54" s="5"/>
      <c r="W54" s="5"/>
      <c r="X54" s="5"/>
      <c r="Y54" s="5"/>
    </row>
    <row r="55" spans="1:25" s="6" customFormat="1" x14ac:dyDescent="0.25">
      <c r="A55" s="5"/>
      <c r="B55" s="38" t="s">
        <v>13</v>
      </c>
      <c r="C55" s="46">
        <v>2.9460000000000004E-2</v>
      </c>
      <c r="D55" s="46">
        <v>2.8999999999999998E-2</v>
      </c>
      <c r="E55" s="46">
        <v>3.2000000000000001E-2</v>
      </c>
      <c r="F55" s="5"/>
      <c r="G55" s="5"/>
      <c r="H55" s="5"/>
      <c r="I55" s="5"/>
      <c r="J55" s="5"/>
      <c r="K55" s="5"/>
      <c r="L55" s="13"/>
      <c r="M55" s="5"/>
      <c r="N55" s="5"/>
      <c r="O55" s="5"/>
      <c r="P55" s="5"/>
      <c r="Q55" s="5"/>
      <c r="R55" s="5"/>
      <c r="S55" s="5"/>
      <c r="T55" s="5"/>
      <c r="U55" s="5"/>
      <c r="V55" s="5"/>
      <c r="W55" s="5"/>
      <c r="X55" s="5"/>
      <c r="Y55" s="5"/>
    </row>
    <row r="56" spans="1:25" s="6" customFormat="1" x14ac:dyDescent="0.25">
      <c r="A56" s="5"/>
      <c r="B56" s="38" t="s">
        <v>221</v>
      </c>
      <c r="C56" s="46">
        <v>0.22845000000000001</v>
      </c>
      <c r="D56" s="46">
        <v>0.28539999999999999</v>
      </c>
      <c r="E56" s="46">
        <f>0.0529+0.1991</f>
        <v>0.252</v>
      </c>
      <c r="F56" s="5"/>
      <c r="G56" s="5"/>
      <c r="H56" s="5"/>
      <c r="I56" s="5"/>
      <c r="J56" s="5"/>
      <c r="K56" s="5"/>
      <c r="L56" s="13"/>
      <c r="M56" s="5"/>
      <c r="N56" s="5"/>
      <c r="O56" s="5"/>
      <c r="P56" s="5"/>
      <c r="Q56" s="5"/>
      <c r="R56" s="5"/>
      <c r="S56" s="5"/>
      <c r="T56" s="5"/>
      <c r="U56" s="5"/>
      <c r="V56" s="5"/>
      <c r="W56" s="5"/>
      <c r="X56" s="5"/>
      <c r="Y56" s="5"/>
    </row>
    <row r="57" spans="1:25" s="6" customFormat="1" x14ac:dyDescent="0.25">
      <c r="A57" s="5"/>
      <c r="B57" s="38" t="s">
        <v>14</v>
      </c>
      <c r="C57" s="46">
        <v>3.32E-3</v>
      </c>
      <c r="D57" s="46">
        <v>1E-3</v>
      </c>
      <c r="E57" s="46">
        <v>4.0000000000000001E-3</v>
      </c>
      <c r="F57" s="5"/>
      <c r="G57" s="5"/>
      <c r="H57" s="5"/>
      <c r="I57" s="5"/>
      <c r="J57" s="5"/>
      <c r="K57" s="5"/>
      <c r="L57" s="13"/>
      <c r="M57" s="5"/>
      <c r="N57" s="5"/>
      <c r="O57" s="5"/>
      <c r="P57" s="5"/>
      <c r="Q57" s="5"/>
      <c r="R57" s="5"/>
      <c r="S57" s="5"/>
      <c r="T57" s="5"/>
      <c r="U57" s="5"/>
      <c r="V57" s="5"/>
      <c r="W57" s="5"/>
      <c r="X57" s="5"/>
      <c r="Y57" s="5"/>
    </row>
    <row r="58" spans="1:25" s="6" customFormat="1" x14ac:dyDescent="0.25">
      <c r="A58" s="5"/>
      <c r="B58" s="38" t="s">
        <v>108</v>
      </c>
      <c r="C58" s="46">
        <v>4.2900000000000004E-3</v>
      </c>
      <c r="D58" s="46">
        <v>4.1000000000000003E-3</v>
      </c>
      <c r="E58" s="46">
        <v>4.0000000000000001E-3</v>
      </c>
      <c r="F58" s="5"/>
      <c r="G58" s="5"/>
      <c r="H58" s="5"/>
      <c r="I58" s="5"/>
      <c r="J58" s="5"/>
      <c r="K58" s="5"/>
      <c r="L58" s="13"/>
      <c r="M58" s="5"/>
      <c r="N58" s="5"/>
      <c r="O58" s="5"/>
      <c r="P58" s="5"/>
      <c r="Q58" s="5"/>
      <c r="R58" s="5"/>
      <c r="S58" s="5"/>
      <c r="T58" s="5"/>
      <c r="U58" s="5"/>
      <c r="V58" s="5"/>
      <c r="W58" s="5"/>
      <c r="X58" s="5"/>
      <c r="Y58" s="5"/>
    </row>
    <row r="59" spans="1:25" s="6" customFormat="1" x14ac:dyDescent="0.25">
      <c r="A59" s="5"/>
      <c r="B59" s="38" t="s">
        <v>222</v>
      </c>
      <c r="C59" s="46">
        <v>3.7400000000000003E-3</v>
      </c>
      <c r="D59" s="46">
        <v>4.7999999999999996E-3</v>
      </c>
      <c r="E59" s="46">
        <v>0</v>
      </c>
      <c r="F59" s="5"/>
      <c r="G59" s="5"/>
      <c r="H59" s="5"/>
      <c r="I59" s="5"/>
      <c r="J59" s="5"/>
      <c r="K59" s="5"/>
      <c r="L59" s="13"/>
      <c r="M59" s="5"/>
      <c r="N59" s="5"/>
      <c r="O59" s="5"/>
      <c r="P59" s="5"/>
      <c r="Q59" s="5"/>
      <c r="R59" s="5"/>
      <c r="S59" s="5"/>
      <c r="T59" s="5"/>
      <c r="U59" s="5"/>
      <c r="V59" s="5"/>
      <c r="W59" s="5"/>
      <c r="X59" s="5"/>
      <c r="Y59" s="5"/>
    </row>
    <row r="60" spans="1:25" s="6" customFormat="1" x14ac:dyDescent="0.25">
      <c r="A60" s="5"/>
      <c r="B60" s="38" t="s">
        <v>223</v>
      </c>
      <c r="C60" s="46">
        <v>0</v>
      </c>
      <c r="D60" s="46">
        <v>3.2000000000000002E-3</v>
      </c>
      <c r="E60" s="46">
        <v>0</v>
      </c>
      <c r="F60" s="5"/>
      <c r="G60" s="5"/>
      <c r="H60" s="5"/>
      <c r="I60" s="5"/>
      <c r="J60" s="5"/>
      <c r="K60" s="5"/>
      <c r="L60" s="13"/>
      <c r="M60" s="5"/>
      <c r="N60" s="5"/>
      <c r="O60" s="5"/>
      <c r="P60" s="5"/>
      <c r="Q60" s="5"/>
      <c r="R60" s="5"/>
      <c r="S60" s="5"/>
      <c r="T60" s="5"/>
      <c r="U60" s="5"/>
      <c r="V60" s="5"/>
      <c r="W60" s="5"/>
      <c r="X60" s="5"/>
      <c r="Y60" s="5"/>
    </row>
    <row r="61" spans="1:25" s="6" customFormat="1" x14ac:dyDescent="0.25">
      <c r="A61" s="5"/>
      <c r="B61" s="38" t="s">
        <v>84</v>
      </c>
      <c r="C61" s="176">
        <f>SUM(C51:C60)</f>
        <v>1</v>
      </c>
      <c r="D61" s="176">
        <f>SUM(D51:D60)</f>
        <v>0.99990000000000001</v>
      </c>
      <c r="E61" s="176">
        <f>SUM(E51:E60)</f>
        <v>1</v>
      </c>
      <c r="F61" s="5"/>
      <c r="G61" s="5"/>
      <c r="H61" s="5"/>
      <c r="I61" s="5"/>
      <c r="J61" s="5"/>
      <c r="K61" s="5"/>
      <c r="L61" s="13"/>
      <c r="M61" s="5"/>
      <c r="N61" s="5"/>
      <c r="O61" s="5"/>
      <c r="P61" s="5"/>
      <c r="Q61" s="5"/>
      <c r="R61" s="5"/>
      <c r="S61" s="5"/>
      <c r="T61" s="5"/>
      <c r="U61" s="5"/>
      <c r="V61" s="5"/>
      <c r="W61" s="5"/>
      <c r="X61" s="5"/>
      <c r="Y61" s="5"/>
    </row>
    <row r="62" spans="1:25" s="6" customFormat="1" ht="18.75" x14ac:dyDescent="0.25">
      <c r="A62" s="5"/>
      <c r="B62" s="5" t="s">
        <v>504</v>
      </c>
      <c r="C62" s="5"/>
      <c r="D62" s="5"/>
      <c r="E62" s="5"/>
      <c r="F62" s="5"/>
      <c r="G62" s="5"/>
      <c r="H62" s="5"/>
      <c r="I62" s="5"/>
      <c r="J62" s="5"/>
      <c r="K62" s="5"/>
      <c r="L62" s="13"/>
      <c r="M62" s="5"/>
      <c r="N62" s="5"/>
      <c r="O62" s="5"/>
      <c r="P62" s="5"/>
      <c r="Q62" s="5"/>
      <c r="R62" s="5"/>
      <c r="S62" s="5"/>
      <c r="T62" s="5"/>
      <c r="U62" s="5"/>
      <c r="V62" s="5"/>
      <c r="W62" s="5"/>
      <c r="X62" s="5"/>
      <c r="Y62" s="5"/>
    </row>
    <row r="63" spans="1:25" s="40" customFormat="1" x14ac:dyDescent="0.25">
      <c r="A63" s="20"/>
      <c r="B63" s="20"/>
      <c r="C63" s="20"/>
      <c r="D63" s="20"/>
      <c r="E63" s="20"/>
      <c r="F63" s="20"/>
      <c r="G63" s="20"/>
      <c r="H63" s="20"/>
      <c r="I63" s="20"/>
      <c r="J63" s="20"/>
      <c r="K63" s="20"/>
      <c r="L63" s="39"/>
      <c r="M63" s="20"/>
      <c r="N63" s="20"/>
      <c r="O63" s="20"/>
      <c r="P63" s="20"/>
      <c r="Q63" s="20"/>
      <c r="R63" s="20"/>
      <c r="S63" s="20"/>
      <c r="T63" s="20"/>
      <c r="U63" s="20"/>
      <c r="V63" s="20"/>
      <c r="W63" s="20"/>
      <c r="X63" s="20"/>
      <c r="Y63" s="20"/>
    </row>
    <row r="64" spans="1:25" s="6" customFormat="1" x14ac:dyDescent="0.25">
      <c r="A64" s="3" t="s">
        <v>225</v>
      </c>
      <c r="B64" s="5"/>
      <c r="C64" s="5"/>
      <c r="D64" s="5"/>
      <c r="E64" s="5"/>
      <c r="F64" s="5"/>
      <c r="G64" s="5"/>
      <c r="H64" s="5"/>
      <c r="I64" s="5"/>
      <c r="J64" s="5"/>
      <c r="K64" s="5"/>
      <c r="L64" s="13"/>
      <c r="M64" s="5"/>
      <c r="N64" s="5"/>
      <c r="O64" s="5"/>
      <c r="P64" s="5"/>
      <c r="Q64" s="5"/>
      <c r="R64" s="5"/>
      <c r="S64" s="5"/>
      <c r="T64" s="5"/>
      <c r="U64" s="5"/>
      <c r="V64" s="5"/>
      <c r="W64" s="5"/>
      <c r="X64" s="5"/>
      <c r="Y64" s="5"/>
    </row>
    <row r="65" spans="1:25" s="6" customFormat="1" x14ac:dyDescent="0.25">
      <c r="A65" s="11" t="s">
        <v>226</v>
      </c>
      <c r="B65" s="5"/>
      <c r="C65" s="5"/>
      <c r="D65" s="5"/>
      <c r="E65" s="5"/>
      <c r="F65" s="5"/>
      <c r="G65" s="5"/>
      <c r="H65" s="5"/>
      <c r="I65" s="5"/>
      <c r="J65" s="5"/>
      <c r="K65" s="5"/>
      <c r="L65" s="13"/>
      <c r="M65" s="5"/>
      <c r="N65" s="5"/>
      <c r="O65" s="5"/>
      <c r="P65" s="5"/>
      <c r="Q65" s="5"/>
      <c r="R65" s="5"/>
      <c r="S65" s="5"/>
      <c r="T65" s="5"/>
      <c r="U65" s="5"/>
      <c r="V65" s="5"/>
      <c r="W65" s="5"/>
      <c r="X65" s="5"/>
      <c r="Y65" s="5"/>
    </row>
    <row r="66" spans="1:25" s="10" customFormat="1" x14ac:dyDescent="0.25">
      <c r="A66" s="5"/>
      <c r="B66" s="5"/>
      <c r="C66" s="5"/>
      <c r="D66" s="5"/>
      <c r="E66" s="5"/>
      <c r="F66" s="5"/>
      <c r="G66" s="5"/>
      <c r="H66" s="5"/>
      <c r="I66" s="18"/>
      <c r="J66" s="18"/>
      <c r="K66" s="18"/>
      <c r="L66" s="37"/>
      <c r="M66" s="18"/>
      <c r="N66" s="18"/>
      <c r="O66" s="18"/>
      <c r="P66" s="18"/>
      <c r="Q66" s="18"/>
      <c r="R66" s="18"/>
      <c r="S66" s="18"/>
      <c r="T66" s="18"/>
      <c r="U66" s="18"/>
      <c r="V66" s="18"/>
      <c r="W66" s="18"/>
      <c r="X66" s="18"/>
      <c r="Y66" s="18"/>
    </row>
    <row r="67" spans="1:25" s="10" customFormat="1" x14ac:dyDescent="0.25">
      <c r="A67" s="5"/>
      <c r="B67" s="21" t="s">
        <v>238</v>
      </c>
      <c r="C67" s="21"/>
      <c r="D67" s="17"/>
      <c r="E67" s="5"/>
      <c r="F67" s="5"/>
      <c r="G67" s="5"/>
      <c r="H67" s="18"/>
      <c r="I67" s="13" t="s">
        <v>235</v>
      </c>
      <c r="J67" s="18"/>
      <c r="K67" s="18"/>
      <c r="L67" s="37"/>
      <c r="M67" s="18"/>
      <c r="N67" s="18"/>
      <c r="O67" s="18"/>
      <c r="P67" s="18"/>
      <c r="Q67" s="18"/>
      <c r="R67" s="18"/>
      <c r="S67" s="18"/>
      <c r="T67" s="18"/>
      <c r="U67" s="18"/>
      <c r="V67" s="18"/>
      <c r="W67" s="18"/>
      <c r="X67" s="18"/>
      <c r="Y67" s="18"/>
    </row>
    <row r="68" spans="1:25" s="10" customFormat="1" x14ac:dyDescent="0.25">
      <c r="A68" s="5"/>
      <c r="B68" s="82" t="s">
        <v>2</v>
      </c>
      <c r="C68" s="82" t="s">
        <v>25</v>
      </c>
      <c r="D68" s="82" t="s">
        <v>26</v>
      </c>
      <c r="E68" s="52"/>
      <c r="F68" s="5"/>
      <c r="G68" s="5"/>
      <c r="H68" s="18"/>
      <c r="I68" s="102" t="s">
        <v>232</v>
      </c>
      <c r="J68" s="102" t="s">
        <v>39</v>
      </c>
      <c r="K68" s="5"/>
      <c r="L68" s="37"/>
      <c r="M68" s="18"/>
      <c r="N68" s="18"/>
      <c r="O68" s="18"/>
      <c r="P68" s="18"/>
      <c r="Q68" s="18"/>
      <c r="R68" s="18"/>
      <c r="S68" s="18"/>
      <c r="T68" s="18"/>
      <c r="U68" s="18"/>
      <c r="V68" s="18"/>
      <c r="W68" s="18"/>
      <c r="X68" s="18"/>
      <c r="Y68" s="18"/>
    </row>
    <row r="69" spans="1:25" s="10" customFormat="1" x14ac:dyDescent="0.25">
      <c r="A69" s="5"/>
      <c r="B69" s="38" t="s">
        <v>12</v>
      </c>
      <c r="C69" s="164">
        <f>J74*G93</f>
        <v>0.80156250000000007</v>
      </c>
      <c r="D69" s="155" t="s">
        <v>47</v>
      </c>
      <c r="E69" s="18"/>
      <c r="F69" s="18"/>
      <c r="G69" s="18"/>
      <c r="H69" s="18"/>
      <c r="I69" s="38" t="s">
        <v>237</v>
      </c>
      <c r="J69" s="90">
        <f>C7/SUM(C7:C8)</f>
        <v>0.21</v>
      </c>
      <c r="K69" s="5"/>
      <c r="L69" s="37"/>
      <c r="M69" s="18"/>
      <c r="N69" s="18"/>
      <c r="O69" s="18"/>
      <c r="P69" s="18"/>
      <c r="Q69" s="18"/>
      <c r="R69" s="18"/>
      <c r="S69" s="18"/>
      <c r="T69" s="18"/>
      <c r="U69" s="18"/>
      <c r="V69" s="18"/>
      <c r="W69" s="18"/>
      <c r="X69" s="18"/>
      <c r="Y69" s="18"/>
    </row>
    <row r="70" spans="1:25" s="10" customFormat="1" x14ac:dyDescent="0.25">
      <c r="A70" s="5"/>
      <c r="B70" s="38" t="s">
        <v>91</v>
      </c>
      <c r="C70" s="165">
        <f>J69*G87</f>
        <v>10.836</v>
      </c>
      <c r="D70" s="155"/>
      <c r="E70" s="18"/>
      <c r="F70" s="18"/>
      <c r="G70" s="16"/>
      <c r="H70" s="18"/>
      <c r="I70" s="38" t="s">
        <v>236</v>
      </c>
      <c r="J70" s="90">
        <f>C8/SUM(C7:C8)</f>
        <v>0.79</v>
      </c>
      <c r="K70" s="5"/>
      <c r="L70" s="37"/>
      <c r="M70" s="18"/>
      <c r="N70" s="18"/>
      <c r="O70" s="18"/>
      <c r="P70" s="18"/>
      <c r="Q70" s="18"/>
      <c r="R70" s="18"/>
      <c r="S70" s="18"/>
      <c r="T70" s="18"/>
      <c r="U70" s="18"/>
      <c r="V70" s="18"/>
      <c r="W70" s="18"/>
      <c r="X70" s="18"/>
      <c r="Y70" s="18"/>
    </row>
    <row r="71" spans="1:25" s="10" customFormat="1" x14ac:dyDescent="0.25">
      <c r="A71" s="5"/>
      <c r="B71" s="38" t="s">
        <v>92</v>
      </c>
      <c r="C71" s="165">
        <f>J70*G87</f>
        <v>40.764000000000003</v>
      </c>
      <c r="D71" s="155"/>
      <c r="E71" s="18"/>
      <c r="F71" s="18"/>
      <c r="G71" s="16"/>
      <c r="H71" s="18"/>
      <c r="I71" s="18"/>
      <c r="J71" s="18"/>
      <c r="K71" s="5"/>
      <c r="L71" s="37"/>
      <c r="M71" s="18"/>
      <c r="N71" s="18"/>
      <c r="O71" s="18"/>
      <c r="P71" s="18"/>
      <c r="Q71" s="18"/>
      <c r="R71" s="18"/>
      <c r="S71" s="18"/>
      <c r="T71" s="18"/>
      <c r="U71" s="18"/>
      <c r="V71" s="18"/>
      <c r="W71" s="18"/>
      <c r="X71" s="18"/>
      <c r="Y71" s="18"/>
    </row>
    <row r="72" spans="1:25" s="10" customFormat="1" x14ac:dyDescent="0.25">
      <c r="A72" s="5"/>
      <c r="B72" s="38" t="s">
        <v>59</v>
      </c>
      <c r="C72" s="57">
        <f>G88</f>
        <v>6.75</v>
      </c>
      <c r="D72" s="155"/>
      <c r="E72" s="18"/>
      <c r="F72" s="16"/>
      <c r="G72" s="16"/>
      <c r="H72" s="18"/>
      <c r="I72" s="13" t="s">
        <v>242</v>
      </c>
      <c r="J72" s="18"/>
      <c r="K72" s="5"/>
      <c r="L72" s="37"/>
      <c r="M72" s="18"/>
      <c r="N72" s="18"/>
      <c r="O72" s="18"/>
      <c r="P72" s="18"/>
      <c r="Q72" s="18"/>
      <c r="R72" s="18"/>
      <c r="S72" s="18"/>
      <c r="T72" s="18"/>
      <c r="U72" s="18"/>
      <c r="V72" s="18"/>
      <c r="W72" s="18"/>
      <c r="X72" s="18"/>
      <c r="Y72" s="18"/>
    </row>
    <row r="73" spans="1:25" s="10" customFormat="1" x14ac:dyDescent="0.25">
      <c r="A73" s="5"/>
      <c r="B73" s="38" t="s">
        <v>13</v>
      </c>
      <c r="C73" s="166">
        <f>G90</f>
        <v>0</v>
      </c>
      <c r="D73" s="155" t="s">
        <v>40</v>
      </c>
      <c r="E73" s="18"/>
      <c r="F73" s="5"/>
      <c r="G73" s="16"/>
      <c r="H73" s="18"/>
      <c r="I73" s="160" t="s">
        <v>240</v>
      </c>
      <c r="J73" s="160" t="s">
        <v>241</v>
      </c>
      <c r="K73" s="5"/>
      <c r="L73" s="37"/>
      <c r="M73" s="18"/>
      <c r="N73" s="18"/>
      <c r="O73" s="18"/>
      <c r="P73" s="18"/>
      <c r="Q73" s="18"/>
      <c r="R73" s="18"/>
      <c r="S73" s="18"/>
      <c r="T73" s="18"/>
      <c r="U73" s="18"/>
      <c r="V73" s="18"/>
      <c r="W73" s="18"/>
      <c r="X73" s="18"/>
      <c r="Y73" s="18"/>
    </row>
    <row r="74" spans="1:25" s="10" customFormat="1" x14ac:dyDescent="0.25">
      <c r="A74" s="5"/>
      <c r="B74" s="38" t="s">
        <v>14</v>
      </c>
      <c r="C74" s="57">
        <f>G89</f>
        <v>3.15</v>
      </c>
      <c r="D74" s="155"/>
      <c r="E74" s="18"/>
      <c r="F74" s="5"/>
      <c r="G74" s="5"/>
      <c r="H74" s="18"/>
      <c r="I74" s="38" t="s">
        <v>45</v>
      </c>
      <c r="J74" s="45">
        <f>C6/SUM($C$15:$C$17, $C$6)</f>
        <v>2.6988636363636364E-2</v>
      </c>
      <c r="K74" s="5"/>
      <c r="L74" s="37"/>
      <c r="M74" s="18"/>
      <c r="N74" s="18"/>
      <c r="O74" s="18"/>
      <c r="P74" s="18"/>
      <c r="Q74" s="18"/>
      <c r="R74" s="18"/>
      <c r="S74" s="18"/>
      <c r="T74" s="18"/>
      <c r="U74" s="18"/>
      <c r="V74" s="18"/>
      <c r="W74" s="18"/>
      <c r="X74" s="18"/>
      <c r="Y74" s="18"/>
    </row>
    <row r="75" spans="1:25" s="10" customFormat="1" x14ac:dyDescent="0.25">
      <c r="A75" s="5"/>
      <c r="B75" s="38" t="s">
        <v>15</v>
      </c>
      <c r="C75" s="166">
        <v>0</v>
      </c>
      <c r="D75" s="155" t="s">
        <v>41</v>
      </c>
      <c r="E75" s="18"/>
      <c r="F75" s="5"/>
      <c r="G75" s="5"/>
      <c r="H75" s="18"/>
      <c r="I75" s="38" t="s">
        <v>19</v>
      </c>
      <c r="J75" s="45">
        <f>C15/SUM($C$15:$C$17, $C$6)</f>
        <v>0.69602272727272729</v>
      </c>
      <c r="K75" s="5"/>
      <c r="L75" s="37"/>
      <c r="M75" s="18"/>
      <c r="N75" s="18"/>
      <c r="O75" s="18"/>
      <c r="P75" s="18"/>
      <c r="Q75" s="18"/>
      <c r="R75" s="18"/>
      <c r="S75" s="18"/>
      <c r="T75" s="18"/>
      <c r="U75" s="18"/>
      <c r="V75" s="18"/>
      <c r="W75" s="18"/>
      <c r="X75" s="18"/>
      <c r="Y75" s="18"/>
    </row>
    <row r="76" spans="1:25" s="10" customFormat="1" x14ac:dyDescent="0.25">
      <c r="A76" s="5"/>
      <c r="B76" s="38" t="s">
        <v>16</v>
      </c>
      <c r="C76" s="57">
        <f>G91</f>
        <v>2.2000000000000002</v>
      </c>
      <c r="D76" s="155" t="s">
        <v>286</v>
      </c>
      <c r="E76" s="18"/>
      <c r="F76" s="5"/>
      <c r="G76" s="5"/>
      <c r="H76" s="18"/>
      <c r="I76" s="38" t="s">
        <v>20</v>
      </c>
      <c r="J76" s="45">
        <f>C16/SUM($C$15:$C$17, $C$6)</f>
        <v>0.12642045454545456</v>
      </c>
      <c r="K76" s="5"/>
      <c r="L76" s="37"/>
      <c r="M76" s="18"/>
      <c r="N76" s="18"/>
      <c r="O76" s="18"/>
      <c r="P76" s="18"/>
      <c r="Q76" s="18"/>
      <c r="R76" s="18"/>
      <c r="S76" s="18"/>
      <c r="T76" s="18"/>
      <c r="U76" s="18"/>
      <c r="V76" s="18"/>
      <c r="W76" s="18"/>
      <c r="X76" s="18"/>
      <c r="Y76" s="18"/>
    </row>
    <row r="77" spans="1:25" s="10" customFormat="1" x14ac:dyDescent="0.25">
      <c r="A77" s="5"/>
      <c r="B77" s="38" t="s">
        <v>93</v>
      </c>
      <c r="C77" s="57">
        <f>G92/2</f>
        <v>3.3000000000000003</v>
      </c>
      <c r="D77" s="155" t="s">
        <v>44</v>
      </c>
      <c r="E77" s="18"/>
      <c r="F77" s="5"/>
      <c r="G77" s="5"/>
      <c r="H77" s="18"/>
      <c r="I77" s="38" t="s">
        <v>46</v>
      </c>
      <c r="J77" s="45">
        <f>C17/SUM($C$15:$C$17, $C$6)</f>
        <v>0.15056818181818182</v>
      </c>
      <c r="K77" s="5"/>
      <c r="L77" s="37"/>
      <c r="M77" s="18"/>
      <c r="N77" s="18"/>
      <c r="O77" s="18"/>
      <c r="P77" s="18"/>
      <c r="Q77" s="18"/>
      <c r="R77" s="18"/>
      <c r="S77" s="18"/>
      <c r="T77" s="18"/>
      <c r="U77" s="18"/>
      <c r="V77" s="18"/>
      <c r="W77" s="18"/>
      <c r="X77" s="18"/>
      <c r="Y77" s="18"/>
    </row>
    <row r="78" spans="1:25" s="10" customFormat="1" x14ac:dyDescent="0.25">
      <c r="A78" s="5"/>
      <c r="B78" s="38" t="s">
        <v>18</v>
      </c>
      <c r="C78" s="57">
        <f>G92/2</f>
        <v>3.3000000000000003</v>
      </c>
      <c r="D78" s="155" t="s">
        <v>44</v>
      </c>
      <c r="E78" s="18"/>
      <c r="F78" s="18"/>
      <c r="G78" s="5"/>
      <c r="H78" s="18"/>
      <c r="I78" s="5"/>
      <c r="J78" s="51">
        <f>SUM(J74:J77)</f>
        <v>1</v>
      </c>
      <c r="K78" s="5"/>
      <c r="L78" s="5"/>
      <c r="M78" s="18"/>
      <c r="N78" s="18"/>
      <c r="O78" s="18"/>
      <c r="P78" s="18"/>
      <c r="Q78" s="18"/>
      <c r="R78" s="18"/>
      <c r="S78" s="18"/>
      <c r="T78" s="18"/>
      <c r="U78" s="18"/>
      <c r="V78" s="18"/>
      <c r="W78" s="18"/>
      <c r="X78" s="18"/>
      <c r="Y78" s="18"/>
    </row>
    <row r="79" spans="1:25" s="6" customFormat="1" x14ac:dyDescent="0.25">
      <c r="A79" s="5"/>
      <c r="B79" s="38" t="s">
        <v>19</v>
      </c>
      <c r="C79" s="165">
        <f>$G$93*J75</f>
        <v>20.671875000000004</v>
      </c>
      <c r="D79" s="155" t="s">
        <v>47</v>
      </c>
      <c r="E79" s="18"/>
      <c r="F79" s="5"/>
      <c r="G79" s="5"/>
      <c r="H79" s="5"/>
      <c r="I79" s="5"/>
      <c r="J79" s="5"/>
      <c r="K79" s="5"/>
      <c r="L79" s="5"/>
      <c r="M79" s="5"/>
      <c r="N79" s="5"/>
      <c r="O79" s="5"/>
      <c r="P79" s="5"/>
      <c r="Q79" s="5"/>
      <c r="R79" s="5"/>
      <c r="S79" s="5"/>
      <c r="T79" s="5"/>
      <c r="U79" s="5"/>
      <c r="V79" s="5"/>
      <c r="W79" s="5"/>
      <c r="X79" s="5"/>
      <c r="Y79" s="5"/>
    </row>
    <row r="80" spans="1:25" s="6" customFormat="1" x14ac:dyDescent="0.25">
      <c r="A80" s="5"/>
      <c r="B80" s="38" t="s">
        <v>20</v>
      </c>
      <c r="C80" s="57">
        <f>$G$93*J76</f>
        <v>3.7546875000000006</v>
      </c>
      <c r="D80" s="155" t="s">
        <v>47</v>
      </c>
      <c r="E80" s="18"/>
      <c r="F80" s="5"/>
      <c r="G80" s="5"/>
      <c r="H80" s="5"/>
      <c r="I80" s="2" t="s">
        <v>227</v>
      </c>
      <c r="J80" s="5"/>
      <c r="K80" s="5"/>
      <c r="L80" s="5"/>
      <c r="M80" s="5"/>
      <c r="N80" s="5"/>
      <c r="O80" s="5"/>
      <c r="P80" s="5"/>
      <c r="Q80" s="5"/>
      <c r="R80" s="5"/>
      <c r="S80" s="5"/>
      <c r="T80" s="5"/>
      <c r="U80" s="5"/>
      <c r="V80" s="5"/>
      <c r="W80" s="5"/>
      <c r="X80" s="5"/>
      <c r="Y80" s="5"/>
    </row>
    <row r="81" spans="1:25" s="6" customFormat="1" x14ac:dyDescent="0.25">
      <c r="A81" s="5"/>
      <c r="B81" s="38" t="s">
        <v>21</v>
      </c>
      <c r="C81" s="57">
        <f>$G$93*J77</f>
        <v>4.4718750000000007</v>
      </c>
      <c r="D81" s="155" t="s">
        <v>47</v>
      </c>
      <c r="E81" s="18"/>
      <c r="F81" s="5"/>
      <c r="G81" s="5"/>
      <c r="H81" s="5"/>
      <c r="I81" s="82" t="s">
        <v>232</v>
      </c>
      <c r="J81" s="82" t="s">
        <v>233</v>
      </c>
      <c r="K81" s="82" t="s">
        <v>234</v>
      </c>
      <c r="L81" s="5"/>
      <c r="M81" s="5"/>
      <c r="N81" s="5"/>
      <c r="O81" s="5"/>
      <c r="P81" s="5"/>
      <c r="Q81" s="5"/>
      <c r="R81" s="5"/>
      <c r="S81" s="5"/>
      <c r="T81" s="5"/>
      <c r="U81" s="5"/>
      <c r="V81" s="5"/>
      <c r="W81" s="5"/>
      <c r="X81" s="5"/>
      <c r="Y81" s="5"/>
    </row>
    <row r="82" spans="1:25" s="6" customFormat="1" x14ac:dyDescent="0.25">
      <c r="A82" s="5"/>
      <c r="B82" s="38" t="s">
        <v>22</v>
      </c>
      <c r="C82" s="167">
        <f>SUM(C69:C81)</f>
        <v>100</v>
      </c>
      <c r="D82" s="156"/>
      <c r="E82" s="18"/>
      <c r="F82" s="5"/>
      <c r="G82" s="5"/>
      <c r="H82" s="5"/>
      <c r="I82" s="38" t="s">
        <v>37</v>
      </c>
      <c r="J82" s="57">
        <v>1.25</v>
      </c>
      <c r="K82" s="8" t="s">
        <v>35</v>
      </c>
      <c r="L82" s="5"/>
      <c r="M82" s="5"/>
      <c r="N82" s="5"/>
      <c r="O82" s="5"/>
      <c r="P82" s="5"/>
      <c r="Q82" s="5"/>
      <c r="R82" s="5"/>
      <c r="S82" s="5"/>
      <c r="T82" s="5"/>
      <c r="U82" s="5"/>
      <c r="V82" s="5"/>
      <c r="W82" s="5"/>
      <c r="X82" s="5"/>
      <c r="Y82" s="5"/>
    </row>
    <row r="83" spans="1:25" s="6" customFormat="1" x14ac:dyDescent="0.25">
      <c r="A83" s="5"/>
      <c r="B83" s="36" t="s">
        <v>208</v>
      </c>
      <c r="C83" s="5"/>
      <c r="D83" s="5"/>
      <c r="E83" s="5"/>
      <c r="F83" s="5"/>
      <c r="G83" s="5"/>
      <c r="H83" s="5"/>
      <c r="I83" s="38" t="s">
        <v>36</v>
      </c>
      <c r="J83" s="57">
        <v>1.6</v>
      </c>
      <c r="K83" s="8" t="s">
        <v>35</v>
      </c>
      <c r="L83" s="5"/>
      <c r="M83" s="5"/>
      <c r="N83" s="5"/>
      <c r="O83" s="5"/>
      <c r="P83" s="5"/>
      <c r="Q83" s="5"/>
      <c r="R83" s="5"/>
      <c r="S83" s="5"/>
      <c r="T83" s="5"/>
      <c r="U83" s="5"/>
      <c r="V83" s="5"/>
      <c r="W83" s="5"/>
      <c r="X83" s="5"/>
      <c r="Y83" s="5"/>
    </row>
    <row r="84" spans="1:25" s="6" customFormat="1" x14ac:dyDescent="0.25">
      <c r="A84" s="5"/>
      <c r="B84" s="5"/>
      <c r="C84" s="5"/>
      <c r="D84" s="5"/>
      <c r="E84" s="5"/>
      <c r="F84" s="5"/>
      <c r="G84" s="5"/>
      <c r="H84" s="5"/>
      <c r="I84" s="38" t="s">
        <v>228</v>
      </c>
      <c r="J84" s="165">
        <v>30</v>
      </c>
      <c r="K84" s="8" t="s">
        <v>38</v>
      </c>
      <c r="L84" s="5"/>
      <c r="M84" s="5"/>
      <c r="N84" s="5"/>
      <c r="O84" s="5"/>
      <c r="P84" s="5"/>
      <c r="Q84" s="5"/>
      <c r="R84" s="5"/>
      <c r="S84" s="5"/>
      <c r="T84" s="5"/>
      <c r="U84" s="5"/>
      <c r="V84" s="5"/>
      <c r="W84" s="5"/>
      <c r="X84" s="5"/>
      <c r="Y84" s="5"/>
    </row>
    <row r="85" spans="1:25" s="6" customFormat="1" x14ac:dyDescent="0.25">
      <c r="A85" s="5"/>
      <c r="B85" s="13"/>
      <c r="C85" s="203" t="s">
        <v>33</v>
      </c>
      <c r="D85" s="203"/>
      <c r="E85" s="203" t="s">
        <v>34</v>
      </c>
      <c r="F85" s="203"/>
      <c r="G85" s="82" t="s">
        <v>43</v>
      </c>
      <c r="H85" s="5"/>
      <c r="I85" s="38" t="s">
        <v>229</v>
      </c>
      <c r="J85" s="165">
        <v>70</v>
      </c>
      <c r="K85" s="8" t="s">
        <v>48</v>
      </c>
      <c r="L85" s="5"/>
      <c r="M85" s="5"/>
      <c r="N85" s="5"/>
      <c r="O85" s="5"/>
      <c r="P85" s="5"/>
      <c r="Q85" s="5"/>
      <c r="R85" s="5"/>
      <c r="S85" s="5"/>
      <c r="T85" s="5"/>
      <c r="U85" s="5"/>
      <c r="V85" s="5"/>
      <c r="W85" s="5"/>
      <c r="X85" s="5"/>
      <c r="Y85" s="5"/>
    </row>
    <row r="86" spans="1:25" s="6" customFormat="1" x14ac:dyDescent="0.25">
      <c r="A86" s="5"/>
      <c r="B86" s="102" t="s">
        <v>28</v>
      </c>
      <c r="C86" s="82">
        <v>2013</v>
      </c>
      <c r="D86" s="82">
        <v>2040</v>
      </c>
      <c r="E86" s="82">
        <v>2013</v>
      </c>
      <c r="F86" s="82">
        <v>2040</v>
      </c>
      <c r="G86" s="82">
        <v>2040</v>
      </c>
      <c r="H86" s="5"/>
      <c r="I86" s="38" t="s">
        <v>230</v>
      </c>
      <c r="J86" s="165">
        <v>45</v>
      </c>
      <c r="K86" s="8" t="s">
        <v>38</v>
      </c>
      <c r="L86" s="5"/>
      <c r="M86" s="5"/>
      <c r="N86" s="5"/>
      <c r="O86" s="5"/>
      <c r="P86" s="5"/>
      <c r="Q86" s="5"/>
      <c r="R86" s="5"/>
      <c r="S86" s="5"/>
      <c r="T86" s="5"/>
      <c r="U86" s="5"/>
      <c r="V86" s="5"/>
      <c r="W86" s="5"/>
      <c r="X86" s="5"/>
      <c r="Y86" s="5"/>
    </row>
    <row r="87" spans="1:25" s="6" customFormat="1" x14ac:dyDescent="0.25">
      <c r="A87" s="5"/>
      <c r="B87" s="38" t="s">
        <v>27</v>
      </c>
      <c r="C87" s="168">
        <v>15</v>
      </c>
      <c r="D87" s="168">
        <v>30</v>
      </c>
      <c r="E87" s="168">
        <f>100-SUM(E88:E93)</f>
        <v>63</v>
      </c>
      <c r="F87" s="168">
        <v>78</v>
      </c>
      <c r="G87" s="168">
        <f t="shared" ref="G87:G93" si="6">(D87*($J$87/100))+(F87*($J$86/100))</f>
        <v>51.6</v>
      </c>
      <c r="H87" s="5"/>
      <c r="I87" s="38" t="s">
        <v>231</v>
      </c>
      <c r="J87" s="165">
        <v>55</v>
      </c>
      <c r="K87" s="8" t="s">
        <v>48</v>
      </c>
      <c r="L87" s="5"/>
      <c r="M87" s="5"/>
      <c r="N87" s="5"/>
      <c r="O87" s="5"/>
      <c r="P87" s="5"/>
      <c r="Q87" s="5"/>
      <c r="R87" s="5"/>
      <c r="S87" s="5"/>
      <c r="T87" s="5"/>
      <c r="U87" s="5"/>
      <c r="V87" s="5"/>
      <c r="W87" s="5"/>
      <c r="X87" s="5"/>
      <c r="Y87" s="5"/>
    </row>
    <row r="88" spans="1:25" s="6" customFormat="1" x14ac:dyDescent="0.25">
      <c r="A88" s="5"/>
      <c r="B88" s="38" t="s">
        <v>29</v>
      </c>
      <c r="C88" s="169">
        <v>0</v>
      </c>
      <c r="D88" s="169">
        <v>0</v>
      </c>
      <c r="E88" s="170">
        <v>2</v>
      </c>
      <c r="F88" s="168">
        <v>15</v>
      </c>
      <c r="G88" s="170">
        <f t="shared" si="6"/>
        <v>6.75</v>
      </c>
      <c r="H88" s="5"/>
      <c r="I88" s="24" t="s">
        <v>87</v>
      </c>
      <c r="J88" s="5"/>
      <c r="K88" s="5"/>
      <c r="L88" s="5"/>
      <c r="M88" s="5"/>
      <c r="N88" s="5"/>
      <c r="O88" s="5"/>
      <c r="P88" s="5"/>
      <c r="Q88" s="5"/>
      <c r="R88" s="5"/>
      <c r="S88" s="5"/>
      <c r="T88" s="5"/>
      <c r="U88" s="5"/>
      <c r="V88" s="5"/>
      <c r="W88" s="5"/>
      <c r="X88" s="5"/>
      <c r="Y88" s="5"/>
    </row>
    <row r="89" spans="1:25" s="6" customFormat="1" x14ac:dyDescent="0.25">
      <c r="A89" s="5"/>
      <c r="B89" s="38" t="s">
        <v>14</v>
      </c>
      <c r="C89" s="169">
        <v>0</v>
      </c>
      <c r="D89" s="169">
        <v>0</v>
      </c>
      <c r="E89" s="170">
        <v>1</v>
      </c>
      <c r="F89" s="170">
        <f>100-SUM(F87:F88)</f>
        <v>7</v>
      </c>
      <c r="G89" s="170">
        <f t="shared" si="6"/>
        <v>3.15</v>
      </c>
      <c r="H89" s="5"/>
      <c r="I89" s="5"/>
      <c r="J89" s="5"/>
      <c r="K89" s="5"/>
      <c r="L89" s="5"/>
      <c r="M89" s="5"/>
      <c r="N89" s="5"/>
      <c r="O89" s="5"/>
      <c r="P89" s="5"/>
      <c r="Q89" s="5"/>
      <c r="R89" s="5"/>
      <c r="S89" s="5"/>
      <c r="T89" s="5"/>
      <c r="U89" s="5"/>
      <c r="V89" s="5"/>
      <c r="W89" s="5"/>
      <c r="X89" s="5"/>
      <c r="Y89" s="5"/>
    </row>
    <row r="90" spans="1:25" s="6" customFormat="1" x14ac:dyDescent="0.25">
      <c r="A90" s="5"/>
      <c r="B90" s="38" t="s">
        <v>13</v>
      </c>
      <c r="C90" s="170">
        <v>1</v>
      </c>
      <c r="D90" s="169">
        <v>0</v>
      </c>
      <c r="E90" s="170">
        <v>7</v>
      </c>
      <c r="F90" s="169">
        <v>0</v>
      </c>
      <c r="G90" s="169">
        <f t="shared" si="6"/>
        <v>0</v>
      </c>
      <c r="H90" s="5"/>
      <c r="I90" s="5"/>
      <c r="J90" s="5"/>
      <c r="K90" s="5"/>
      <c r="L90" s="5"/>
      <c r="M90" s="5"/>
      <c r="N90" s="5"/>
      <c r="O90" s="5"/>
      <c r="P90" s="5"/>
      <c r="Q90" s="5"/>
      <c r="R90" s="5"/>
      <c r="S90" s="5"/>
      <c r="T90" s="5"/>
      <c r="U90" s="5"/>
      <c r="V90" s="5"/>
      <c r="W90" s="5"/>
      <c r="X90" s="5"/>
      <c r="Y90" s="5"/>
    </row>
    <row r="91" spans="1:25" s="6" customFormat="1" x14ac:dyDescent="0.25">
      <c r="A91" s="5"/>
      <c r="B91" s="38" t="s">
        <v>30</v>
      </c>
      <c r="C91" s="169">
        <v>0</v>
      </c>
      <c r="D91" s="170">
        <v>4</v>
      </c>
      <c r="E91" s="169">
        <v>0</v>
      </c>
      <c r="F91" s="169">
        <v>0</v>
      </c>
      <c r="G91" s="170">
        <f t="shared" si="6"/>
        <v>2.2000000000000002</v>
      </c>
      <c r="H91" s="5"/>
      <c r="I91" s="5"/>
      <c r="J91" s="5"/>
      <c r="K91" s="5"/>
      <c r="L91" s="5"/>
      <c r="M91" s="5"/>
      <c r="N91" s="5"/>
      <c r="O91" s="5"/>
      <c r="P91" s="5"/>
      <c r="Q91" s="5"/>
      <c r="R91" s="5"/>
      <c r="S91" s="5"/>
      <c r="T91" s="5"/>
      <c r="U91" s="5"/>
      <c r="V91" s="5"/>
      <c r="W91" s="5"/>
      <c r="X91" s="5"/>
      <c r="Y91" s="5"/>
    </row>
    <row r="92" spans="1:25" s="6" customFormat="1" x14ac:dyDescent="0.25">
      <c r="A92" s="5"/>
      <c r="B92" s="38" t="s">
        <v>31</v>
      </c>
      <c r="C92" s="170">
        <v>2</v>
      </c>
      <c r="D92" s="168">
        <v>12</v>
      </c>
      <c r="E92" s="170">
        <v>2</v>
      </c>
      <c r="F92" s="169">
        <v>0</v>
      </c>
      <c r="G92" s="170">
        <f t="shared" si="6"/>
        <v>6.6000000000000005</v>
      </c>
      <c r="H92" s="5"/>
      <c r="I92" s="5"/>
      <c r="J92" s="5"/>
      <c r="K92" s="5"/>
      <c r="L92" s="5"/>
      <c r="M92" s="5"/>
      <c r="N92" s="5"/>
      <c r="O92" s="5"/>
      <c r="P92" s="5"/>
      <c r="Q92" s="5"/>
      <c r="R92" s="5"/>
      <c r="S92" s="5"/>
      <c r="T92" s="5"/>
      <c r="U92" s="5"/>
      <c r="V92" s="5"/>
      <c r="W92" s="5"/>
      <c r="X92" s="5"/>
      <c r="Y92" s="5"/>
    </row>
    <row r="93" spans="1:25" s="6" customFormat="1" x14ac:dyDescent="0.25">
      <c r="A93" s="5"/>
      <c r="B93" s="38" t="s">
        <v>32</v>
      </c>
      <c r="C93" s="168">
        <f>100-SUM(C87:C92)</f>
        <v>82</v>
      </c>
      <c r="D93" s="168">
        <f>100-SUM(D87:D92)</f>
        <v>54</v>
      </c>
      <c r="E93" s="168">
        <v>25</v>
      </c>
      <c r="F93" s="169">
        <v>0</v>
      </c>
      <c r="G93" s="168">
        <f t="shared" si="6"/>
        <v>29.700000000000003</v>
      </c>
      <c r="H93" s="5"/>
      <c r="I93" s="5"/>
      <c r="J93" s="5"/>
      <c r="K93" s="5"/>
      <c r="L93" s="5"/>
      <c r="M93" s="5"/>
      <c r="N93" s="5"/>
      <c r="O93" s="5"/>
      <c r="P93" s="5"/>
      <c r="Q93" s="5"/>
      <c r="R93" s="5"/>
      <c r="S93" s="5"/>
      <c r="T93" s="5"/>
      <c r="U93" s="5"/>
      <c r="V93" s="5"/>
      <c r="W93" s="5"/>
      <c r="X93" s="5"/>
      <c r="Y93" s="5"/>
    </row>
    <row r="94" spans="1:25" s="6" customFormat="1" x14ac:dyDescent="0.25">
      <c r="A94" s="5"/>
      <c r="B94" s="24" t="s">
        <v>86</v>
      </c>
      <c r="C94" s="5"/>
      <c r="D94" s="5"/>
      <c r="E94" s="5"/>
      <c r="F94" s="157" t="s">
        <v>42</v>
      </c>
      <c r="G94" s="167">
        <f>SUM(G87:G93)</f>
        <v>100</v>
      </c>
      <c r="H94" s="5"/>
      <c r="I94" s="5"/>
      <c r="J94" s="5"/>
      <c r="K94" s="5"/>
      <c r="L94" s="5"/>
      <c r="M94" s="5"/>
      <c r="N94" s="5"/>
      <c r="O94" s="5"/>
      <c r="P94" s="5"/>
      <c r="Q94" s="5"/>
      <c r="R94" s="5"/>
      <c r="S94" s="5"/>
      <c r="T94" s="5"/>
      <c r="U94" s="5"/>
      <c r="V94" s="5"/>
      <c r="W94" s="5"/>
      <c r="X94" s="5"/>
      <c r="Y94" s="5"/>
    </row>
    <row r="95" spans="1:25" s="40" customForma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row>
    <row r="96" spans="1:25" s="6" customFormat="1" x14ac:dyDescent="0.25">
      <c r="A96" s="3" t="s">
        <v>243</v>
      </c>
      <c r="B96" s="5"/>
      <c r="C96" s="5"/>
      <c r="D96" s="5"/>
      <c r="E96" s="5"/>
      <c r="F96" s="5"/>
      <c r="G96" s="5"/>
      <c r="H96" s="5"/>
      <c r="I96" s="5"/>
      <c r="J96" s="5"/>
      <c r="K96" s="5"/>
      <c r="L96" s="5"/>
      <c r="M96" s="5"/>
      <c r="N96" s="5"/>
      <c r="O96" s="5"/>
      <c r="P96" s="5"/>
      <c r="Q96" s="5"/>
      <c r="R96" s="5"/>
      <c r="S96" s="5"/>
      <c r="T96" s="5"/>
      <c r="U96" s="5"/>
      <c r="V96" s="5"/>
      <c r="W96" s="5"/>
      <c r="X96" s="5"/>
      <c r="Y96" s="5"/>
    </row>
    <row r="97" spans="1:25" s="6" customFormat="1" x14ac:dyDescent="0.25">
      <c r="A97" s="11" t="s">
        <v>535</v>
      </c>
      <c r="B97" s="5"/>
      <c r="C97" s="5"/>
      <c r="D97" s="5"/>
      <c r="E97" s="5"/>
      <c r="F97" s="5"/>
      <c r="G97" s="5"/>
      <c r="H97" s="5"/>
      <c r="I97" s="5"/>
      <c r="J97" s="5"/>
      <c r="K97" s="5"/>
      <c r="L97" s="5"/>
      <c r="M97" s="5"/>
      <c r="N97" s="5"/>
      <c r="O97" s="5"/>
      <c r="P97" s="5"/>
      <c r="Q97" s="5"/>
      <c r="R97" s="5"/>
      <c r="S97" s="5"/>
      <c r="T97" s="5"/>
      <c r="U97" s="5"/>
      <c r="V97" s="5"/>
      <c r="W97" s="5"/>
      <c r="X97" s="5"/>
      <c r="Y97" s="5"/>
    </row>
    <row r="98" spans="1:25" s="6" customFormat="1" x14ac:dyDescent="0.25">
      <c r="A98" s="11"/>
      <c r="B98" s="5"/>
      <c r="C98" s="5"/>
      <c r="D98" s="5"/>
      <c r="E98" s="5"/>
      <c r="F98" s="5"/>
      <c r="G98" s="5"/>
      <c r="H98" s="5"/>
      <c r="I98" s="5"/>
      <c r="J98" s="5"/>
      <c r="K98" s="5"/>
      <c r="L98" s="5"/>
      <c r="M98" s="5"/>
      <c r="N98" s="5"/>
      <c r="O98" s="5"/>
      <c r="P98" s="5"/>
      <c r="Q98" s="5"/>
      <c r="R98" s="5"/>
      <c r="S98" s="5"/>
      <c r="T98" s="5"/>
      <c r="U98" s="5"/>
      <c r="V98" s="5"/>
      <c r="W98" s="5"/>
      <c r="X98" s="5"/>
      <c r="Y98" s="5"/>
    </row>
    <row r="99" spans="1:25" s="6" customFormat="1" x14ac:dyDescent="0.25">
      <c r="A99" s="5"/>
      <c r="B99" s="21" t="s">
        <v>288</v>
      </c>
      <c r="C99" s="21"/>
      <c r="D99" s="17"/>
      <c r="E99" s="5"/>
      <c r="F99" s="5"/>
      <c r="G99" s="5"/>
      <c r="H99" s="5"/>
      <c r="I99" s="2"/>
      <c r="J99" s="5"/>
      <c r="K99" s="5"/>
      <c r="L99" s="5"/>
      <c r="M99" s="5"/>
      <c r="N99" s="5"/>
      <c r="O99" s="5"/>
      <c r="P99" s="5"/>
      <c r="Q99" s="5"/>
      <c r="R99" s="5"/>
      <c r="S99" s="5"/>
      <c r="T99" s="5"/>
      <c r="U99" s="5"/>
      <c r="V99" s="5"/>
      <c r="W99" s="5"/>
      <c r="X99" s="5"/>
      <c r="Y99" s="5"/>
    </row>
    <row r="100" spans="1:25" s="6" customFormat="1" x14ac:dyDescent="0.25">
      <c r="A100" s="5"/>
      <c r="B100" s="82" t="s">
        <v>2</v>
      </c>
      <c r="C100" s="82" t="s">
        <v>285</v>
      </c>
      <c r="D100" s="82" t="s">
        <v>279</v>
      </c>
      <c r="E100" s="82" t="s">
        <v>26</v>
      </c>
      <c r="F100" s="5"/>
      <c r="G100" s="5"/>
      <c r="H100" s="5"/>
      <c r="I100" s="5"/>
      <c r="J100" s="5"/>
      <c r="K100" s="5"/>
      <c r="L100" s="5"/>
      <c r="M100" s="5"/>
      <c r="N100" s="5"/>
      <c r="O100" s="5"/>
      <c r="P100" s="5"/>
      <c r="Q100" s="5"/>
      <c r="R100" s="5"/>
      <c r="S100" s="5"/>
      <c r="T100" s="5"/>
      <c r="U100" s="5"/>
      <c r="V100" s="5"/>
      <c r="W100" s="5"/>
      <c r="X100" s="5"/>
    </row>
    <row r="101" spans="1:25" s="6" customFormat="1" x14ac:dyDescent="0.25">
      <c r="A101" s="5"/>
      <c r="B101" s="38" t="s">
        <v>12</v>
      </c>
      <c r="C101" s="164">
        <v>0.9</v>
      </c>
      <c r="D101" s="164">
        <f>C101</f>
        <v>0.9</v>
      </c>
      <c r="E101" s="53" t="s">
        <v>47</v>
      </c>
      <c r="F101" s="5"/>
      <c r="G101" s="5"/>
      <c r="H101" s="5"/>
      <c r="I101" s="5"/>
      <c r="J101" s="5"/>
      <c r="K101" s="5"/>
      <c r="L101" s="5"/>
      <c r="M101" s="5"/>
      <c r="N101" s="5"/>
      <c r="O101" s="5"/>
      <c r="P101" s="5"/>
      <c r="Q101" s="5"/>
      <c r="R101" s="5"/>
      <c r="S101" s="5"/>
      <c r="T101" s="5"/>
      <c r="U101" s="5"/>
      <c r="V101" s="5"/>
      <c r="W101" s="5"/>
      <c r="X101" s="5"/>
    </row>
    <row r="102" spans="1:25" s="6" customFormat="1" x14ac:dyDescent="0.25">
      <c r="A102" s="5"/>
      <c r="B102" s="38" t="s">
        <v>91</v>
      </c>
      <c r="C102" s="57">
        <f>J69*$E$123</f>
        <v>9.9749999999999996</v>
      </c>
      <c r="D102" s="57">
        <f>C102</f>
        <v>9.9749999999999996</v>
      </c>
      <c r="E102" s="53"/>
      <c r="F102" s="5"/>
      <c r="G102" s="5"/>
      <c r="H102" s="5"/>
      <c r="I102" s="5"/>
      <c r="J102" s="5"/>
      <c r="K102" s="5"/>
      <c r="L102" s="5"/>
      <c r="M102" s="5"/>
      <c r="N102" s="5"/>
      <c r="O102" s="5"/>
      <c r="P102" s="5"/>
      <c r="Q102" s="5"/>
      <c r="R102" s="5"/>
      <c r="S102" s="5"/>
      <c r="T102" s="5"/>
      <c r="U102" s="5"/>
      <c r="V102" s="5"/>
      <c r="W102" s="5"/>
      <c r="X102" s="5"/>
    </row>
    <row r="103" spans="1:25" s="6" customFormat="1" x14ac:dyDescent="0.25">
      <c r="A103" s="5"/>
      <c r="B103" s="38" t="s">
        <v>92</v>
      </c>
      <c r="C103" s="165">
        <f>J70*$E$123</f>
        <v>37.524999999999999</v>
      </c>
      <c r="D103" s="165">
        <f>C103</f>
        <v>37.524999999999999</v>
      </c>
      <c r="E103" s="53"/>
      <c r="F103" s="5"/>
      <c r="G103" s="18"/>
      <c r="H103" s="5"/>
      <c r="I103" s="5"/>
      <c r="J103" s="5"/>
      <c r="K103" s="5"/>
      <c r="L103" s="5"/>
      <c r="M103" s="5"/>
      <c r="N103" s="5"/>
      <c r="O103" s="5"/>
      <c r="P103" s="5"/>
      <c r="Q103" s="5"/>
      <c r="R103" s="5"/>
      <c r="S103" s="5"/>
      <c r="T103" s="5"/>
      <c r="U103" s="5"/>
      <c r="V103" s="5"/>
      <c r="W103" s="5"/>
      <c r="X103" s="5"/>
    </row>
    <row r="104" spans="1:25" s="6" customFormat="1" ht="15" customHeight="1" x14ac:dyDescent="0.25">
      <c r="A104" s="5"/>
      <c r="B104" s="38" t="s">
        <v>59</v>
      </c>
      <c r="C104" s="166">
        <f>G122</f>
        <v>0</v>
      </c>
      <c r="D104" s="166">
        <f>C104</f>
        <v>0</v>
      </c>
      <c r="E104" s="53"/>
      <c r="F104" s="5"/>
      <c r="G104" s="27"/>
      <c r="H104" s="27"/>
      <c r="I104" s="26"/>
      <c r="J104" s="26"/>
      <c r="K104" s="5"/>
      <c r="L104" s="5"/>
      <c r="M104" s="5"/>
      <c r="N104" s="5"/>
      <c r="O104" s="5"/>
      <c r="P104" s="5"/>
      <c r="Q104" s="5"/>
      <c r="R104" s="5"/>
      <c r="S104" s="5"/>
      <c r="T104" s="5"/>
      <c r="U104" s="5"/>
      <c r="V104" s="5"/>
      <c r="W104" s="5"/>
      <c r="X104" s="5"/>
    </row>
    <row r="105" spans="1:25" s="6" customFormat="1" x14ac:dyDescent="0.25">
      <c r="A105" s="5"/>
      <c r="B105" s="38" t="s">
        <v>13</v>
      </c>
      <c r="C105" s="57">
        <f>E122</f>
        <v>8</v>
      </c>
      <c r="D105" s="57">
        <v>2</v>
      </c>
      <c r="E105" s="53" t="s">
        <v>40</v>
      </c>
      <c r="F105" s="5"/>
      <c r="H105" s="27"/>
      <c r="I105" s="26"/>
      <c r="J105" s="26"/>
      <c r="K105" s="5"/>
      <c r="L105" s="5"/>
      <c r="M105" s="5"/>
      <c r="N105" s="5"/>
      <c r="O105" s="5"/>
      <c r="P105" s="5"/>
      <c r="Q105" s="5"/>
      <c r="R105" s="5"/>
      <c r="S105" s="5"/>
      <c r="T105" s="5"/>
      <c r="U105" s="5"/>
      <c r="V105" s="5"/>
      <c r="W105" s="5"/>
      <c r="X105" s="5"/>
    </row>
    <row r="106" spans="1:25" s="6" customFormat="1" x14ac:dyDescent="0.25">
      <c r="A106" s="5"/>
      <c r="B106" s="38" t="s">
        <v>14</v>
      </c>
      <c r="C106" s="57">
        <f>E124</f>
        <v>8.3500000000000014</v>
      </c>
      <c r="D106" s="57">
        <f>C106</f>
        <v>8.3500000000000014</v>
      </c>
      <c r="E106" s="53"/>
      <c r="F106" s="5"/>
      <c r="G106" s="2" t="s">
        <v>80</v>
      </c>
      <c r="H106" s="27"/>
      <c r="I106" s="26"/>
      <c r="J106" s="26"/>
      <c r="K106" s="5"/>
      <c r="L106" s="5"/>
      <c r="M106" s="5"/>
      <c r="N106" s="5"/>
      <c r="O106" s="5"/>
      <c r="P106" s="5"/>
      <c r="Q106" s="5"/>
      <c r="R106" s="5"/>
      <c r="S106" s="5"/>
      <c r="T106" s="5"/>
      <c r="U106" s="5"/>
      <c r="V106" s="5"/>
      <c r="W106" s="5"/>
      <c r="X106" s="5"/>
    </row>
    <row r="107" spans="1:25" s="6" customFormat="1" x14ac:dyDescent="0.25">
      <c r="A107" s="5"/>
      <c r="B107" s="38" t="s">
        <v>15</v>
      </c>
      <c r="C107" s="166">
        <v>0</v>
      </c>
      <c r="D107" s="57">
        <v>6</v>
      </c>
      <c r="E107" s="53" t="s">
        <v>194</v>
      </c>
      <c r="F107" s="5"/>
      <c r="G107" s="27"/>
      <c r="H107" s="27"/>
      <c r="I107" s="26"/>
      <c r="J107" s="26"/>
      <c r="K107" s="5"/>
      <c r="L107" s="5"/>
      <c r="M107" s="5"/>
      <c r="N107" s="5"/>
      <c r="O107" s="5"/>
      <c r="P107" s="5"/>
      <c r="Q107" s="5"/>
      <c r="R107" s="5"/>
      <c r="S107" s="5"/>
      <c r="T107" s="5"/>
      <c r="U107" s="5"/>
      <c r="V107" s="5"/>
      <c r="W107" s="5"/>
      <c r="X107" s="5"/>
    </row>
    <row r="108" spans="1:25" s="6" customFormat="1" x14ac:dyDescent="0.25">
      <c r="A108" s="5"/>
      <c r="B108" s="38" t="s">
        <v>16</v>
      </c>
      <c r="C108" s="166">
        <v>0</v>
      </c>
      <c r="D108" s="57">
        <v>4.4000000000000004</v>
      </c>
      <c r="E108" s="53" t="s">
        <v>289</v>
      </c>
      <c r="F108" s="5"/>
      <c r="G108" s="27"/>
      <c r="H108" s="27"/>
      <c r="I108" s="26"/>
      <c r="J108" s="26"/>
      <c r="K108" s="5"/>
      <c r="L108" s="5"/>
      <c r="M108" s="5"/>
      <c r="N108" s="5"/>
      <c r="O108" s="5"/>
      <c r="P108" s="5"/>
      <c r="Q108" s="5"/>
      <c r="R108" s="5"/>
      <c r="S108" s="5"/>
      <c r="T108" s="5"/>
      <c r="U108" s="5"/>
      <c r="V108" s="5"/>
      <c r="W108" s="5"/>
      <c r="X108" s="5"/>
    </row>
    <row r="109" spans="1:25" s="6" customFormat="1" x14ac:dyDescent="0.25">
      <c r="A109" s="5"/>
      <c r="B109" s="38" t="s">
        <v>93</v>
      </c>
      <c r="C109" s="166">
        <v>0</v>
      </c>
      <c r="D109" s="57">
        <v>6.6</v>
      </c>
      <c r="E109" s="53" t="s">
        <v>289</v>
      </c>
      <c r="F109" s="5"/>
      <c r="G109" s="27"/>
      <c r="H109" s="27"/>
      <c r="I109" s="5"/>
      <c r="J109" s="5"/>
      <c r="K109" s="5"/>
      <c r="L109" s="5"/>
      <c r="M109" s="5"/>
      <c r="N109" s="5"/>
      <c r="O109" s="5"/>
      <c r="P109" s="5"/>
      <c r="Q109" s="5"/>
      <c r="R109" s="5"/>
      <c r="S109" s="5"/>
      <c r="T109" s="5"/>
      <c r="U109" s="5"/>
      <c r="V109" s="5"/>
      <c r="W109" s="5"/>
      <c r="X109" s="5"/>
    </row>
    <row r="110" spans="1:25" s="6" customFormat="1" x14ac:dyDescent="0.25">
      <c r="A110" s="5"/>
      <c r="B110" s="38" t="s">
        <v>18</v>
      </c>
      <c r="C110" s="166">
        <v>0</v>
      </c>
      <c r="D110" s="57">
        <v>6.6</v>
      </c>
      <c r="E110" s="53" t="s">
        <v>289</v>
      </c>
      <c r="F110" s="5"/>
      <c r="G110" s="27"/>
      <c r="H110" s="27"/>
      <c r="I110" s="5"/>
      <c r="J110" s="5"/>
      <c r="K110" s="5"/>
      <c r="L110" s="5"/>
      <c r="M110" s="5"/>
      <c r="N110" s="5"/>
      <c r="O110" s="5"/>
      <c r="P110" s="5"/>
      <c r="Q110" s="5"/>
      <c r="R110" s="5"/>
      <c r="S110" s="5"/>
      <c r="T110" s="5"/>
      <c r="U110" s="5"/>
      <c r="V110" s="5"/>
      <c r="W110" s="5"/>
      <c r="X110" s="5"/>
    </row>
    <row r="111" spans="1:25" s="6" customFormat="1" x14ac:dyDescent="0.25">
      <c r="A111" s="5"/>
      <c r="B111" s="38" t="s">
        <v>19</v>
      </c>
      <c r="C111" s="165">
        <f>E119</f>
        <v>32.5</v>
      </c>
      <c r="D111" s="165">
        <f>C111-SUM(D108:D110, D112)</f>
        <v>12.899999999999999</v>
      </c>
      <c r="E111" s="53" t="s">
        <v>287</v>
      </c>
      <c r="F111" s="5"/>
      <c r="G111" s="27"/>
      <c r="H111" s="27"/>
      <c r="I111" s="5"/>
      <c r="J111" s="5"/>
      <c r="K111" s="5"/>
      <c r="L111" s="5"/>
      <c r="M111" s="5"/>
      <c r="N111" s="5"/>
      <c r="O111" s="5"/>
      <c r="P111" s="5"/>
      <c r="Q111" s="5"/>
      <c r="R111" s="5"/>
      <c r="S111" s="5"/>
      <c r="T111" s="5"/>
      <c r="U111" s="5"/>
      <c r="V111" s="5"/>
      <c r="W111" s="5"/>
      <c r="X111" s="5"/>
    </row>
    <row r="112" spans="1:25" s="6" customFormat="1" x14ac:dyDescent="0.25">
      <c r="A112" s="5"/>
      <c r="B112" s="38" t="s">
        <v>20</v>
      </c>
      <c r="C112" s="166">
        <v>0</v>
      </c>
      <c r="D112" s="57">
        <v>2</v>
      </c>
      <c r="E112" s="53"/>
      <c r="F112" s="5"/>
      <c r="G112" s="27"/>
      <c r="H112" s="27"/>
      <c r="I112" s="5"/>
      <c r="J112" s="5"/>
      <c r="K112" s="5"/>
      <c r="L112" s="5"/>
      <c r="M112" s="5"/>
      <c r="N112" s="5"/>
      <c r="O112" s="5"/>
      <c r="P112" s="5"/>
      <c r="Q112" s="5"/>
      <c r="R112" s="5"/>
      <c r="S112" s="5"/>
      <c r="T112" s="5"/>
      <c r="U112" s="5"/>
      <c r="V112" s="5"/>
      <c r="W112" s="5"/>
      <c r="X112" s="5"/>
    </row>
    <row r="113" spans="1:25" s="6" customFormat="1" x14ac:dyDescent="0.25">
      <c r="A113" s="5"/>
      <c r="B113" s="38" t="s">
        <v>21</v>
      </c>
      <c r="C113" s="57">
        <v>2.75</v>
      </c>
      <c r="D113" s="57">
        <f>C113</f>
        <v>2.75</v>
      </c>
      <c r="E113" s="53"/>
      <c r="F113" s="5"/>
      <c r="G113" s="27"/>
      <c r="H113" s="27"/>
      <c r="I113" s="5"/>
      <c r="J113" s="5"/>
      <c r="K113" s="5"/>
      <c r="L113" s="5"/>
      <c r="M113" s="5"/>
      <c r="N113" s="5"/>
      <c r="O113" s="5"/>
      <c r="P113" s="5"/>
      <c r="Q113" s="5"/>
      <c r="R113" s="5"/>
      <c r="S113" s="5"/>
      <c r="T113" s="5"/>
      <c r="U113" s="5"/>
      <c r="V113" s="5"/>
      <c r="W113" s="5"/>
      <c r="X113" s="5"/>
    </row>
    <row r="114" spans="1:25" s="6" customFormat="1" x14ac:dyDescent="0.25">
      <c r="A114" s="5"/>
      <c r="B114" s="38" t="s">
        <v>22</v>
      </c>
      <c r="C114" s="167">
        <f>SUM(C101:C113)</f>
        <v>100</v>
      </c>
      <c r="D114" s="167">
        <f>SUM(D101:D113)</f>
        <v>100</v>
      </c>
      <c r="E114" s="53"/>
      <c r="F114" s="5"/>
      <c r="G114" s="27"/>
      <c r="H114" s="27"/>
      <c r="I114" s="5"/>
      <c r="J114" s="5"/>
      <c r="K114" s="5"/>
      <c r="L114" s="5"/>
      <c r="M114" s="5"/>
      <c r="N114" s="5"/>
      <c r="O114" s="5"/>
      <c r="P114" s="5"/>
      <c r="Q114" s="5"/>
      <c r="R114" s="5"/>
      <c r="S114" s="5"/>
      <c r="T114" s="5"/>
      <c r="U114" s="5"/>
      <c r="V114" s="5"/>
      <c r="W114" s="5"/>
      <c r="X114" s="5"/>
    </row>
    <row r="115" spans="1:25" s="6" customFormat="1" x14ac:dyDescent="0.25">
      <c r="A115" s="5"/>
      <c r="B115" s="36" t="s">
        <v>239</v>
      </c>
      <c r="C115" s="18"/>
      <c r="D115" s="29"/>
      <c r="E115" s="30"/>
      <c r="F115" s="18"/>
      <c r="G115" s="5"/>
      <c r="H115" s="27"/>
      <c r="I115" s="27"/>
      <c r="J115" s="5"/>
      <c r="K115" s="5"/>
      <c r="L115" s="5"/>
      <c r="M115" s="5"/>
      <c r="N115" s="5"/>
      <c r="O115" s="5"/>
      <c r="P115" s="5"/>
      <c r="Q115" s="5"/>
      <c r="R115" s="5"/>
      <c r="S115" s="5"/>
      <c r="T115" s="5"/>
      <c r="U115" s="5"/>
      <c r="V115" s="5"/>
      <c r="W115" s="5"/>
      <c r="X115" s="5"/>
      <c r="Y115" s="5"/>
    </row>
    <row r="116" spans="1:25" x14ac:dyDescent="0.25">
      <c r="C116" s="19"/>
      <c r="G116" s="27"/>
      <c r="H116" s="27"/>
      <c r="I116" s="27"/>
    </row>
    <row r="117" spans="1:25" x14ac:dyDescent="0.25">
      <c r="B117" s="2" t="s">
        <v>244</v>
      </c>
      <c r="C117" s="19"/>
      <c r="G117" s="27"/>
      <c r="H117" s="27"/>
      <c r="I117" s="27"/>
    </row>
    <row r="118" spans="1:25" s="6" customFormat="1" x14ac:dyDescent="0.25">
      <c r="A118" s="5"/>
      <c r="B118" s="82" t="s">
        <v>240</v>
      </c>
      <c r="C118" s="82" t="s">
        <v>82</v>
      </c>
      <c r="D118" s="158" t="s">
        <v>83</v>
      </c>
      <c r="E118" s="82" t="s">
        <v>245</v>
      </c>
      <c r="F118" s="28"/>
      <c r="G118" s="28"/>
      <c r="H118" s="27"/>
      <c r="I118" s="5"/>
      <c r="J118" s="5"/>
      <c r="K118" s="5"/>
      <c r="L118" s="5"/>
      <c r="M118" s="5"/>
      <c r="N118" s="5"/>
      <c r="O118" s="5"/>
      <c r="P118" s="5"/>
      <c r="Q118" s="5"/>
      <c r="R118" s="5"/>
      <c r="S118" s="5"/>
      <c r="T118" s="5"/>
      <c r="U118" s="5"/>
      <c r="V118" s="5"/>
      <c r="W118" s="5"/>
      <c r="X118" s="5"/>
      <c r="Y118" s="5"/>
    </row>
    <row r="119" spans="1:25" s="6" customFormat="1" x14ac:dyDescent="0.25">
      <c r="A119" s="5"/>
      <c r="B119" s="38" t="s">
        <v>19</v>
      </c>
      <c r="C119" s="168">
        <v>55</v>
      </c>
      <c r="D119" s="170">
        <f>100-SUM(D120:D124)</f>
        <v>5</v>
      </c>
      <c r="E119" s="168">
        <f t="shared" ref="E119:E124" si="7">(C119*($J$87/100))+(D119*($J$86/100))</f>
        <v>32.5</v>
      </c>
      <c r="F119" s="28"/>
      <c r="G119" s="28"/>
      <c r="H119" s="27"/>
      <c r="J119" s="5"/>
      <c r="K119" s="5"/>
      <c r="L119" s="5"/>
      <c r="M119" s="5"/>
      <c r="N119" s="5"/>
      <c r="O119" s="5"/>
      <c r="P119" s="5"/>
      <c r="Q119" s="5"/>
      <c r="R119" s="5"/>
      <c r="S119" s="5"/>
      <c r="T119" s="5"/>
      <c r="U119" s="5"/>
      <c r="V119" s="5"/>
      <c r="W119" s="5"/>
      <c r="X119" s="5"/>
      <c r="Y119" s="5"/>
    </row>
    <row r="120" spans="1:25" s="6" customFormat="1" x14ac:dyDescent="0.25">
      <c r="A120" s="5"/>
      <c r="B120" s="38" t="s">
        <v>81</v>
      </c>
      <c r="C120" s="169">
        <v>0</v>
      </c>
      <c r="D120" s="170">
        <v>2</v>
      </c>
      <c r="E120" s="171">
        <f t="shared" si="7"/>
        <v>0.9</v>
      </c>
      <c r="F120" s="28"/>
      <c r="G120" s="28"/>
      <c r="H120" s="27"/>
      <c r="I120" s="5"/>
      <c r="J120" s="5"/>
      <c r="K120" s="5"/>
      <c r="L120" s="5"/>
      <c r="M120" s="5"/>
      <c r="N120" s="5"/>
      <c r="O120" s="5"/>
      <c r="P120" s="5"/>
      <c r="Q120" s="5"/>
      <c r="R120" s="5"/>
      <c r="S120" s="5"/>
      <c r="T120" s="5"/>
      <c r="U120" s="5"/>
      <c r="V120" s="5"/>
      <c r="W120" s="5"/>
      <c r="X120" s="5"/>
      <c r="Y120" s="5"/>
    </row>
    <row r="121" spans="1:25" s="6" customFormat="1" x14ac:dyDescent="0.25">
      <c r="A121" s="5"/>
      <c r="B121" s="38" t="s">
        <v>46</v>
      </c>
      <c r="C121" s="170">
        <v>5</v>
      </c>
      <c r="D121" s="169"/>
      <c r="E121" s="170">
        <f t="shared" si="7"/>
        <v>2.75</v>
      </c>
      <c r="F121" s="28"/>
      <c r="G121" s="28"/>
      <c r="H121" s="27"/>
      <c r="I121" s="5"/>
      <c r="J121" s="5"/>
      <c r="K121" s="5"/>
      <c r="L121" s="5"/>
      <c r="M121" s="5"/>
      <c r="N121" s="5"/>
      <c r="O121" s="5"/>
      <c r="P121" s="5"/>
      <c r="Q121" s="5"/>
      <c r="R121" s="5"/>
      <c r="S121" s="5"/>
      <c r="T121" s="5"/>
      <c r="U121" s="5"/>
      <c r="V121" s="5"/>
      <c r="W121" s="1"/>
      <c r="X121" s="1"/>
      <c r="Y121" s="5"/>
    </row>
    <row r="122" spans="1:25" s="6" customFormat="1" x14ac:dyDescent="0.25">
      <c r="A122" s="5"/>
      <c r="B122" s="38" t="s">
        <v>13</v>
      </c>
      <c r="C122" s="170">
        <v>8</v>
      </c>
      <c r="D122" s="170">
        <v>8</v>
      </c>
      <c r="E122" s="170">
        <f t="shared" si="7"/>
        <v>8</v>
      </c>
      <c r="F122" s="28"/>
      <c r="G122" s="28"/>
      <c r="H122" s="5"/>
      <c r="I122" s="5"/>
      <c r="J122" s="5"/>
      <c r="K122" s="5"/>
      <c r="L122" s="5"/>
      <c r="M122" s="5"/>
      <c r="N122" s="5"/>
      <c r="O122" s="5"/>
      <c r="P122" s="5"/>
      <c r="Q122" s="5"/>
      <c r="R122" s="5"/>
      <c r="S122" s="5"/>
      <c r="T122" s="5"/>
      <c r="U122" s="5"/>
      <c r="V122" s="5"/>
      <c r="W122" s="1"/>
      <c r="X122" s="1"/>
      <c r="Y122" s="5"/>
    </row>
    <row r="123" spans="1:25" s="6" customFormat="1" x14ac:dyDescent="0.25">
      <c r="A123" s="5"/>
      <c r="B123" s="38" t="s">
        <v>27</v>
      </c>
      <c r="C123" s="168">
        <f>100-SUM(C119:C122,C124)</f>
        <v>25</v>
      </c>
      <c r="D123" s="168">
        <v>75</v>
      </c>
      <c r="E123" s="168">
        <f t="shared" si="7"/>
        <v>47.5</v>
      </c>
      <c r="F123" s="5"/>
      <c r="G123" s="5"/>
      <c r="H123" s="5"/>
      <c r="I123" s="5"/>
      <c r="J123" s="5"/>
      <c r="K123" s="5"/>
      <c r="L123" s="5"/>
      <c r="M123" s="5"/>
      <c r="N123" s="5"/>
      <c r="O123" s="5"/>
      <c r="P123" s="5"/>
      <c r="Q123" s="5"/>
      <c r="R123" s="5"/>
      <c r="S123" s="5"/>
      <c r="T123" s="5"/>
      <c r="U123" s="5"/>
      <c r="V123" s="5"/>
      <c r="W123" s="1"/>
      <c r="X123" s="1"/>
      <c r="Y123" s="5"/>
    </row>
    <row r="124" spans="1:25" s="6" customFormat="1" x14ac:dyDescent="0.25">
      <c r="A124" s="5"/>
      <c r="B124" s="38" t="s">
        <v>14</v>
      </c>
      <c r="C124" s="170">
        <v>7</v>
      </c>
      <c r="D124" s="168">
        <v>10</v>
      </c>
      <c r="E124" s="170">
        <f t="shared" si="7"/>
        <v>8.3500000000000014</v>
      </c>
      <c r="F124" s="5"/>
      <c r="G124" s="5"/>
      <c r="H124" s="5"/>
      <c r="I124" s="5"/>
      <c r="J124" s="5"/>
      <c r="K124" s="5"/>
      <c r="L124" s="5"/>
      <c r="M124" s="5"/>
      <c r="N124" s="5"/>
      <c r="O124" s="5"/>
      <c r="P124" s="5"/>
      <c r="Q124" s="5"/>
      <c r="R124" s="5"/>
      <c r="S124" s="5"/>
      <c r="T124" s="5"/>
      <c r="U124" s="5"/>
      <c r="V124" s="5"/>
      <c r="W124" s="1"/>
      <c r="X124" s="1"/>
      <c r="Y124" s="5"/>
    </row>
    <row r="125" spans="1:25" s="6" customFormat="1" x14ac:dyDescent="0.25">
      <c r="A125" s="5"/>
      <c r="B125" s="38" t="s">
        <v>84</v>
      </c>
      <c r="C125" s="167">
        <f>SUM(C119:C124)</f>
        <v>100</v>
      </c>
      <c r="D125" s="167">
        <f>SUM(D119:D124)</f>
        <v>100</v>
      </c>
      <c r="E125" s="167">
        <f>SUM(E119:E124)</f>
        <v>100</v>
      </c>
      <c r="F125" s="5"/>
      <c r="G125" s="5"/>
      <c r="H125" s="5"/>
      <c r="I125" s="5"/>
      <c r="J125" s="5"/>
      <c r="K125" s="5"/>
      <c r="L125" s="5"/>
      <c r="M125" s="5"/>
      <c r="N125" s="5"/>
      <c r="O125" s="5"/>
      <c r="P125" s="5"/>
      <c r="Q125" s="5"/>
      <c r="R125" s="5"/>
      <c r="S125" s="5"/>
      <c r="T125" s="5"/>
      <c r="U125" s="5"/>
      <c r="V125" s="5"/>
      <c r="W125" s="5"/>
      <c r="X125" s="5"/>
      <c r="Y125" s="5"/>
    </row>
    <row r="126" spans="1:25" x14ac:dyDescent="0.25">
      <c r="B126" s="24" t="s">
        <v>247</v>
      </c>
      <c r="C126" s="18"/>
      <c r="D126" s="18"/>
      <c r="E126" s="18"/>
    </row>
    <row r="127" spans="1:25" s="6" customFormat="1" x14ac:dyDescent="0.25">
      <c r="A127" s="5"/>
      <c r="B127" s="11" t="s">
        <v>246</v>
      </c>
      <c r="C127" s="5"/>
      <c r="D127" s="5"/>
      <c r="E127" s="5"/>
      <c r="F127" s="5"/>
      <c r="G127" s="5"/>
      <c r="H127" s="5"/>
      <c r="I127" s="5"/>
      <c r="J127" s="5"/>
      <c r="K127" s="5"/>
      <c r="L127" s="5"/>
      <c r="M127" s="5"/>
      <c r="N127" s="5"/>
      <c r="O127" s="5"/>
      <c r="P127" s="5"/>
      <c r="Q127" s="5"/>
      <c r="R127" s="5"/>
      <c r="S127" s="5"/>
      <c r="T127" s="5"/>
      <c r="U127" s="5"/>
      <c r="V127" s="5"/>
      <c r="W127" s="5"/>
      <c r="X127" s="5"/>
      <c r="Y127" s="5"/>
    </row>
    <row r="128" spans="1:25" s="40" customFormat="1" x14ac:dyDescent="0.25">
      <c r="A128" s="20"/>
      <c r="B128" s="54"/>
      <c r="C128" s="20"/>
      <c r="D128" s="20"/>
      <c r="E128" s="20"/>
      <c r="F128" s="20"/>
      <c r="G128" s="20"/>
      <c r="H128" s="20"/>
      <c r="I128" s="20"/>
      <c r="J128" s="20"/>
      <c r="K128" s="20"/>
      <c r="L128" s="20"/>
      <c r="M128" s="20"/>
      <c r="N128" s="20"/>
      <c r="O128" s="20"/>
      <c r="P128" s="20"/>
      <c r="Q128" s="20"/>
      <c r="R128" s="20"/>
      <c r="S128" s="20"/>
      <c r="T128" s="20"/>
      <c r="U128" s="20"/>
      <c r="V128" s="20"/>
      <c r="W128" s="20"/>
      <c r="X128" s="20"/>
      <c r="Y128" s="20"/>
    </row>
    <row r="129" spans="1:25" s="6" customFormat="1" x14ac:dyDescent="0.25">
      <c r="A129" s="3" t="s">
        <v>280</v>
      </c>
      <c r="B129" s="11"/>
      <c r="C129" s="5"/>
      <c r="D129" s="5"/>
      <c r="E129" s="5"/>
      <c r="F129" s="5"/>
      <c r="G129" s="5"/>
      <c r="H129" s="5"/>
      <c r="I129" s="5"/>
      <c r="J129" s="5"/>
      <c r="K129" s="5"/>
      <c r="L129" s="5"/>
      <c r="M129" s="5"/>
      <c r="N129" s="5"/>
      <c r="O129" s="5"/>
      <c r="P129" s="5"/>
      <c r="Q129" s="5"/>
      <c r="R129" s="5"/>
      <c r="S129" s="5"/>
      <c r="T129" s="5"/>
      <c r="U129" s="5"/>
      <c r="V129" s="5"/>
      <c r="W129" s="5"/>
      <c r="X129" s="5"/>
      <c r="Y129" s="5"/>
    </row>
    <row r="130" spans="1:25" s="6" customFormat="1" x14ac:dyDescent="0.25">
      <c r="A130" s="11" t="s">
        <v>536</v>
      </c>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s="6" customFormat="1" x14ac:dyDescent="0.25">
      <c r="A131" s="11"/>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s="6" customFormat="1" x14ac:dyDescent="0.25">
      <c r="A132" s="5"/>
      <c r="B132" s="21" t="s">
        <v>282</v>
      </c>
      <c r="C132" s="21"/>
      <c r="D132" s="17"/>
      <c r="E132" s="5"/>
      <c r="F132" s="5"/>
      <c r="G132" s="5"/>
      <c r="H132" s="5"/>
      <c r="I132" s="5"/>
      <c r="J132" s="5"/>
      <c r="K132" s="5"/>
      <c r="L132" s="5"/>
      <c r="M132" s="5"/>
      <c r="N132" s="5"/>
      <c r="O132" s="5"/>
      <c r="P132" s="5"/>
      <c r="Q132" s="5"/>
      <c r="R132" s="5"/>
      <c r="S132" s="5"/>
      <c r="T132" s="5"/>
      <c r="U132" s="5"/>
      <c r="V132" s="5"/>
      <c r="W132" s="5"/>
      <c r="X132" s="5"/>
      <c r="Y132" s="5"/>
    </row>
    <row r="133" spans="1:25" s="6" customFormat="1" x14ac:dyDescent="0.25">
      <c r="A133" s="5"/>
      <c r="B133" s="82" t="s">
        <v>2</v>
      </c>
      <c r="C133" s="82" t="s">
        <v>285</v>
      </c>
      <c r="D133" s="82" t="s">
        <v>279</v>
      </c>
      <c r="E133" s="82" t="s">
        <v>26</v>
      </c>
      <c r="F133" s="5"/>
      <c r="G133" s="5"/>
      <c r="H133" s="5"/>
      <c r="I133" s="5"/>
      <c r="J133" s="5"/>
      <c r="K133" s="5"/>
      <c r="L133" s="5"/>
      <c r="M133" s="5"/>
      <c r="N133" s="5"/>
      <c r="O133" s="5"/>
      <c r="P133" s="5"/>
      <c r="Q133" s="5"/>
      <c r="R133" s="5"/>
      <c r="S133" s="5"/>
      <c r="T133" s="5"/>
      <c r="U133" s="5"/>
      <c r="V133" s="5"/>
      <c r="W133" s="5"/>
      <c r="X133" s="5"/>
    </row>
    <row r="134" spans="1:25" s="6" customFormat="1" x14ac:dyDescent="0.25">
      <c r="A134" s="5"/>
      <c r="B134" s="38" t="s">
        <v>12</v>
      </c>
      <c r="C134" s="164">
        <f t="shared" ref="C134:C146" si="8">C101</f>
        <v>0.9</v>
      </c>
      <c r="D134" s="164">
        <f>C134</f>
        <v>0.9</v>
      </c>
      <c r="E134" s="53" t="s">
        <v>47</v>
      </c>
      <c r="F134" s="5"/>
      <c r="G134" s="5"/>
      <c r="H134" s="5"/>
      <c r="I134" s="5"/>
      <c r="J134" s="5"/>
      <c r="K134" s="5"/>
      <c r="L134" s="5"/>
      <c r="M134" s="5"/>
      <c r="N134" s="5"/>
      <c r="O134" s="5"/>
      <c r="P134" s="5"/>
      <c r="Q134" s="5"/>
      <c r="R134" s="5"/>
      <c r="S134" s="5"/>
      <c r="T134" s="5"/>
      <c r="U134" s="5"/>
      <c r="V134" s="5"/>
      <c r="W134" s="5"/>
      <c r="X134" s="5"/>
    </row>
    <row r="135" spans="1:25" s="6" customFormat="1" x14ac:dyDescent="0.25">
      <c r="A135" s="5"/>
      <c r="B135" s="38" t="s">
        <v>91</v>
      </c>
      <c r="C135" s="57">
        <f t="shared" si="8"/>
        <v>9.9749999999999996</v>
      </c>
      <c r="D135" s="57">
        <f>C135-(0.2*C135)</f>
        <v>7.9799999999999995</v>
      </c>
      <c r="E135" s="53" t="s">
        <v>283</v>
      </c>
      <c r="F135" s="5"/>
      <c r="G135" s="5"/>
      <c r="H135" s="5"/>
      <c r="I135" s="5"/>
      <c r="J135" s="5"/>
      <c r="K135" s="5"/>
      <c r="L135" s="5"/>
      <c r="M135" s="5"/>
      <c r="N135" s="5"/>
      <c r="O135" s="5"/>
      <c r="P135" s="5"/>
      <c r="Q135" s="5"/>
      <c r="R135" s="5"/>
      <c r="S135" s="5"/>
      <c r="T135" s="5"/>
      <c r="U135" s="5"/>
      <c r="V135" s="5"/>
      <c r="W135" s="5"/>
      <c r="X135" s="5"/>
    </row>
    <row r="136" spans="1:25" s="6" customFormat="1" x14ac:dyDescent="0.25">
      <c r="A136" s="5"/>
      <c r="B136" s="38" t="s">
        <v>92</v>
      </c>
      <c r="C136" s="165">
        <f t="shared" si="8"/>
        <v>37.524999999999999</v>
      </c>
      <c r="D136" s="165">
        <f>C136-(0.2*C136)</f>
        <v>30.02</v>
      </c>
      <c r="E136" s="53" t="s">
        <v>283</v>
      </c>
      <c r="F136" s="5"/>
      <c r="G136" s="5"/>
      <c r="H136" s="5"/>
      <c r="I136" s="5"/>
      <c r="J136" s="5"/>
      <c r="K136" s="5"/>
      <c r="L136" s="5"/>
      <c r="M136" s="5"/>
      <c r="N136" s="5"/>
      <c r="O136" s="5"/>
      <c r="P136" s="5"/>
      <c r="Q136" s="5"/>
      <c r="R136" s="5"/>
      <c r="S136" s="5"/>
      <c r="T136" s="5"/>
      <c r="U136" s="5"/>
      <c r="V136" s="5"/>
      <c r="W136" s="5"/>
      <c r="X136" s="5"/>
    </row>
    <row r="137" spans="1:25" s="6" customFormat="1" x14ac:dyDescent="0.25">
      <c r="A137" s="5"/>
      <c r="B137" s="38" t="s">
        <v>59</v>
      </c>
      <c r="C137" s="166">
        <f t="shared" si="8"/>
        <v>0</v>
      </c>
      <c r="D137" s="166">
        <f>C137</f>
        <v>0</v>
      </c>
      <c r="E137" s="53"/>
      <c r="F137" s="5"/>
      <c r="G137" s="5"/>
      <c r="H137" s="5"/>
      <c r="I137" s="5"/>
      <c r="J137" s="5"/>
      <c r="K137" s="5"/>
      <c r="L137" s="5"/>
      <c r="M137" s="5"/>
      <c r="N137" s="5"/>
      <c r="O137" s="5"/>
      <c r="P137" s="5"/>
      <c r="Q137" s="5"/>
      <c r="R137" s="5"/>
      <c r="S137" s="5"/>
      <c r="T137" s="5"/>
      <c r="U137" s="5"/>
      <c r="V137" s="5"/>
      <c r="W137" s="5"/>
      <c r="X137" s="5"/>
    </row>
    <row r="138" spans="1:25" s="6" customFormat="1" x14ac:dyDescent="0.25">
      <c r="A138" s="5"/>
      <c r="B138" s="38" t="s">
        <v>13</v>
      </c>
      <c r="C138" s="57">
        <f t="shared" si="8"/>
        <v>8</v>
      </c>
      <c r="D138" s="57">
        <f>C138-(0.25*C138)</f>
        <v>6</v>
      </c>
      <c r="E138" s="53" t="s">
        <v>284</v>
      </c>
      <c r="F138" s="5"/>
      <c r="G138" s="5"/>
      <c r="H138" s="5"/>
      <c r="I138" s="5"/>
      <c r="J138" s="5"/>
      <c r="K138" s="5"/>
      <c r="L138" s="5"/>
      <c r="M138" s="5"/>
      <c r="N138" s="5"/>
      <c r="O138" s="5"/>
      <c r="P138" s="5"/>
      <c r="Q138" s="5"/>
      <c r="R138" s="5"/>
      <c r="S138" s="5"/>
      <c r="T138" s="5"/>
      <c r="U138" s="5"/>
      <c r="V138" s="5"/>
      <c r="W138" s="5"/>
      <c r="X138" s="5"/>
    </row>
    <row r="139" spans="1:25" s="6" customFormat="1" x14ac:dyDescent="0.25">
      <c r="A139" s="5"/>
      <c r="B139" s="38" t="s">
        <v>14</v>
      </c>
      <c r="C139" s="57">
        <f t="shared" si="8"/>
        <v>8.3500000000000014</v>
      </c>
      <c r="D139" s="165">
        <f>C139+(SUM(C135:C136, C138)-SUM(D135:D136, D138))+(0.2*26.45)</f>
        <v>25.14</v>
      </c>
      <c r="E139" s="53"/>
      <c r="F139" s="5"/>
      <c r="G139" s="5"/>
      <c r="H139" s="5"/>
      <c r="I139" s="5"/>
      <c r="J139" s="5"/>
      <c r="K139" s="5"/>
      <c r="L139" s="5"/>
      <c r="M139" s="5"/>
      <c r="N139" s="5"/>
      <c r="O139" s="5"/>
      <c r="P139" s="5"/>
      <c r="Q139" s="5"/>
      <c r="R139" s="5"/>
      <c r="S139" s="5"/>
      <c r="T139" s="5"/>
      <c r="U139" s="5"/>
      <c r="V139" s="5"/>
      <c r="W139" s="5"/>
      <c r="X139" s="5"/>
    </row>
    <row r="140" spans="1:25" s="6" customFormat="1" x14ac:dyDescent="0.25">
      <c r="A140" s="5"/>
      <c r="B140" s="38" t="s">
        <v>15</v>
      </c>
      <c r="C140" s="166">
        <f t="shared" si="8"/>
        <v>0</v>
      </c>
      <c r="D140" s="166">
        <f>C140</f>
        <v>0</v>
      </c>
      <c r="E140" s="53" t="s">
        <v>281</v>
      </c>
      <c r="F140" s="5"/>
      <c r="G140" s="5"/>
      <c r="H140" s="5"/>
      <c r="I140" s="5"/>
      <c r="J140" s="5"/>
      <c r="K140" s="5"/>
      <c r="L140" s="5"/>
      <c r="M140" s="5"/>
      <c r="N140" s="5"/>
      <c r="O140" s="5"/>
      <c r="P140" s="5"/>
      <c r="Q140" s="5"/>
      <c r="R140" s="5"/>
      <c r="S140" s="5"/>
      <c r="T140" s="5"/>
      <c r="U140" s="5"/>
      <c r="V140" s="5"/>
      <c r="W140" s="5"/>
      <c r="X140" s="5"/>
    </row>
    <row r="141" spans="1:25" s="6" customFormat="1" x14ac:dyDescent="0.25">
      <c r="A141" s="5"/>
      <c r="B141" s="38" t="s">
        <v>16</v>
      </c>
      <c r="C141" s="166">
        <f t="shared" si="8"/>
        <v>0</v>
      </c>
      <c r="D141" s="57">
        <v>2.2000000000000002</v>
      </c>
      <c r="E141" s="53" t="s">
        <v>291</v>
      </c>
      <c r="F141" s="5"/>
      <c r="G141" s="5"/>
      <c r="H141" s="5"/>
      <c r="I141" s="5"/>
      <c r="J141" s="5"/>
      <c r="K141" s="5"/>
      <c r="L141" s="5"/>
      <c r="M141" s="5"/>
      <c r="N141" s="5"/>
      <c r="O141" s="5"/>
      <c r="P141" s="5"/>
      <c r="Q141" s="5"/>
      <c r="R141" s="5"/>
      <c r="S141" s="5"/>
      <c r="T141" s="5"/>
      <c r="U141" s="5"/>
      <c r="V141" s="5"/>
      <c r="W141" s="5"/>
      <c r="X141" s="5"/>
    </row>
    <row r="142" spans="1:25" s="6" customFormat="1" x14ac:dyDescent="0.25">
      <c r="A142" s="5"/>
      <c r="B142" s="38" t="s">
        <v>17</v>
      </c>
      <c r="C142" s="166">
        <f t="shared" si="8"/>
        <v>0</v>
      </c>
      <c r="D142" s="57">
        <v>3.3</v>
      </c>
      <c r="E142" s="53" t="s">
        <v>290</v>
      </c>
      <c r="F142" s="5"/>
      <c r="G142" s="5"/>
      <c r="H142" s="5"/>
      <c r="I142" s="5"/>
      <c r="J142" s="5"/>
      <c r="K142" s="5"/>
      <c r="L142" s="5"/>
      <c r="M142" s="5"/>
      <c r="N142" s="5"/>
      <c r="O142" s="5"/>
      <c r="P142" s="5"/>
      <c r="Q142" s="5"/>
      <c r="R142" s="5"/>
      <c r="S142" s="5"/>
      <c r="T142" s="5"/>
      <c r="U142" s="5"/>
      <c r="V142" s="5"/>
      <c r="W142" s="5"/>
      <c r="X142" s="5"/>
    </row>
    <row r="143" spans="1:25" s="6" customFormat="1" x14ac:dyDescent="0.25">
      <c r="A143" s="5"/>
      <c r="B143" s="38" t="s">
        <v>18</v>
      </c>
      <c r="C143" s="166">
        <f t="shared" si="8"/>
        <v>0</v>
      </c>
      <c r="D143" s="57">
        <v>3.3</v>
      </c>
      <c r="E143" s="53" t="s">
        <v>290</v>
      </c>
      <c r="F143" s="5"/>
      <c r="G143" s="5"/>
      <c r="H143" s="5"/>
      <c r="I143" s="5"/>
      <c r="J143" s="5"/>
      <c r="K143" s="5"/>
      <c r="L143" s="5"/>
      <c r="M143" s="5"/>
      <c r="N143" s="5"/>
      <c r="O143" s="5"/>
      <c r="P143" s="5"/>
      <c r="Q143" s="5"/>
      <c r="R143" s="5"/>
      <c r="S143" s="5"/>
      <c r="T143" s="5"/>
      <c r="U143" s="5"/>
      <c r="V143" s="5"/>
      <c r="W143" s="5"/>
      <c r="X143" s="5"/>
    </row>
    <row r="144" spans="1:25" s="6" customFormat="1" x14ac:dyDescent="0.25">
      <c r="A144" s="5"/>
      <c r="B144" s="38" t="s">
        <v>19</v>
      </c>
      <c r="C144" s="165">
        <f t="shared" si="8"/>
        <v>32.5</v>
      </c>
      <c r="D144" s="165">
        <f>0.8*21.7</f>
        <v>17.36</v>
      </c>
      <c r="E144" s="53" t="s">
        <v>293</v>
      </c>
      <c r="F144" s="5"/>
      <c r="G144" s="5"/>
      <c r="H144" s="5"/>
      <c r="I144" s="5"/>
      <c r="J144" s="5"/>
      <c r="K144" s="5"/>
      <c r="L144" s="5"/>
      <c r="M144" s="5"/>
      <c r="N144" s="5"/>
      <c r="O144" s="5"/>
      <c r="P144" s="5"/>
      <c r="Q144" s="5"/>
      <c r="R144" s="5"/>
      <c r="S144" s="5"/>
      <c r="T144" s="5"/>
      <c r="U144" s="5"/>
      <c r="V144" s="5"/>
      <c r="W144" s="5"/>
      <c r="X144" s="5"/>
    </row>
    <row r="145" spans="1:25" s="6" customFormat="1" x14ac:dyDescent="0.25">
      <c r="A145" s="5"/>
      <c r="B145" s="38" t="s">
        <v>20</v>
      </c>
      <c r="C145" s="166">
        <f t="shared" si="8"/>
        <v>0</v>
      </c>
      <c r="D145" s="57">
        <f>0.8*2</f>
        <v>1.6</v>
      </c>
      <c r="E145" s="53" t="s">
        <v>292</v>
      </c>
      <c r="F145" s="5"/>
      <c r="G145" s="5"/>
      <c r="H145" s="5"/>
      <c r="I145" s="5"/>
      <c r="J145" s="5"/>
      <c r="K145" s="5"/>
      <c r="L145" s="5"/>
      <c r="M145" s="5"/>
      <c r="N145" s="5"/>
      <c r="O145" s="5"/>
      <c r="P145" s="5"/>
      <c r="Q145" s="5"/>
      <c r="R145" s="5"/>
      <c r="S145" s="5"/>
      <c r="T145" s="5"/>
      <c r="U145" s="5"/>
      <c r="V145" s="5"/>
      <c r="W145" s="5"/>
      <c r="X145" s="5"/>
    </row>
    <row r="146" spans="1:25" s="6" customFormat="1" x14ac:dyDescent="0.25">
      <c r="A146" s="5"/>
      <c r="B146" s="38" t="s">
        <v>21</v>
      </c>
      <c r="C146" s="57">
        <f t="shared" si="8"/>
        <v>2.75</v>
      </c>
      <c r="D146" s="57">
        <f>C146*0.8</f>
        <v>2.2000000000000002</v>
      </c>
      <c r="E146" s="53" t="s">
        <v>283</v>
      </c>
      <c r="F146" s="5"/>
      <c r="G146" s="5"/>
      <c r="H146" s="5"/>
      <c r="I146" s="5"/>
      <c r="J146" s="5"/>
      <c r="K146" s="5"/>
      <c r="L146" s="5"/>
      <c r="M146" s="5"/>
      <c r="N146" s="5"/>
      <c r="O146" s="5"/>
      <c r="P146" s="5"/>
      <c r="Q146" s="5"/>
      <c r="R146" s="5"/>
      <c r="S146" s="5"/>
      <c r="T146" s="5"/>
      <c r="U146" s="5"/>
      <c r="V146" s="5"/>
      <c r="W146" s="5"/>
      <c r="X146" s="5"/>
    </row>
    <row r="147" spans="1:25" s="6" customFormat="1" x14ac:dyDescent="0.25">
      <c r="A147" s="5"/>
      <c r="B147" s="38" t="s">
        <v>22</v>
      </c>
      <c r="C147" s="167">
        <f>SUM(C134:C146)</f>
        <v>100</v>
      </c>
      <c r="D147" s="172">
        <f>SUM(D134:D146)</f>
        <v>99.999999999999986</v>
      </c>
      <c r="E147" s="159"/>
      <c r="F147" s="5"/>
      <c r="G147" s="5"/>
      <c r="H147" s="5"/>
      <c r="I147" s="5"/>
      <c r="J147" s="5"/>
      <c r="K147" s="5"/>
      <c r="L147" s="5"/>
      <c r="M147" s="5"/>
      <c r="N147" s="5"/>
      <c r="O147" s="5"/>
      <c r="P147" s="5"/>
      <c r="Q147" s="5"/>
      <c r="R147" s="5"/>
      <c r="S147" s="5"/>
      <c r="T147" s="5"/>
      <c r="U147" s="5"/>
      <c r="V147" s="5"/>
      <c r="W147" s="5"/>
      <c r="X147" s="5"/>
    </row>
    <row r="148" spans="1:25" s="6" customFormat="1" x14ac:dyDescent="0.25">
      <c r="A148" s="5"/>
      <c r="B148" s="36" t="s">
        <v>239</v>
      </c>
      <c r="C148" s="5"/>
      <c r="D148" s="5"/>
      <c r="E148" s="5"/>
      <c r="F148" s="5"/>
      <c r="G148" s="5"/>
      <c r="H148" s="5"/>
      <c r="I148" s="5"/>
      <c r="J148" s="5"/>
      <c r="K148" s="5"/>
      <c r="L148" s="5"/>
      <c r="M148" s="5"/>
      <c r="N148" s="5"/>
      <c r="O148" s="5"/>
      <c r="P148" s="5"/>
      <c r="Q148" s="5"/>
      <c r="R148" s="5"/>
      <c r="S148" s="5"/>
      <c r="T148" s="5"/>
      <c r="U148" s="5"/>
      <c r="V148" s="5"/>
      <c r="W148" s="5"/>
      <c r="X148" s="5"/>
      <c r="Y148" s="5"/>
    </row>
    <row r="149" spans="1:25" x14ac:dyDescent="0.25">
      <c r="A149" s="20"/>
      <c r="B149" s="20"/>
      <c r="C149" s="20"/>
      <c r="D149" s="59"/>
      <c r="E149" s="20"/>
      <c r="F149" s="20"/>
      <c r="G149" s="20"/>
      <c r="H149" s="20"/>
      <c r="L149" s="20"/>
    </row>
    <row r="150" spans="1:25" s="20" customFormat="1" x14ac:dyDescent="0.25">
      <c r="A150" s="22" t="s">
        <v>537</v>
      </c>
      <c r="B150" s="18"/>
      <c r="C150" s="18"/>
      <c r="D150" s="18"/>
      <c r="E150" s="18"/>
      <c r="F150" s="18"/>
      <c r="G150" s="18"/>
      <c r="H150" s="18"/>
      <c r="I150" s="58"/>
      <c r="J150" s="58"/>
      <c r="K150" s="58"/>
      <c r="L150" s="18"/>
    </row>
    <row r="151" spans="1:25" s="18" customFormat="1" x14ac:dyDescent="0.25">
      <c r="A151" s="25" t="s">
        <v>204</v>
      </c>
    </row>
    <row r="152" spans="1:25" s="18" customFormat="1" x14ac:dyDescent="0.25">
      <c r="A152" s="5"/>
      <c r="B152" s="5"/>
      <c r="C152" s="5"/>
      <c r="D152" s="5"/>
      <c r="E152" s="5"/>
      <c r="F152" s="5"/>
      <c r="G152" s="5"/>
      <c r="H152" s="5"/>
      <c r="L152" s="5"/>
    </row>
    <row r="153" spans="1:25" x14ac:dyDescent="0.25">
      <c r="B153" s="21" t="s">
        <v>209</v>
      </c>
      <c r="C153" s="21"/>
    </row>
    <row r="154" spans="1:25" s="6" customFormat="1" x14ac:dyDescent="0.25">
      <c r="A154" s="5"/>
      <c r="B154" s="82" t="s">
        <v>90</v>
      </c>
      <c r="C154" s="82" t="s">
        <v>530</v>
      </c>
      <c r="D154" s="82" t="s">
        <v>206</v>
      </c>
      <c r="E154" s="5"/>
      <c r="F154" s="2" t="s">
        <v>205</v>
      </c>
      <c r="G154" s="5"/>
      <c r="H154" s="5"/>
      <c r="I154" s="5"/>
      <c r="J154" s="5"/>
      <c r="K154" s="5"/>
      <c r="L154" s="5"/>
      <c r="M154" s="5"/>
      <c r="N154" s="5"/>
      <c r="O154" s="5"/>
      <c r="P154" s="5"/>
      <c r="Q154" s="5"/>
      <c r="R154" s="5"/>
      <c r="S154" s="5"/>
      <c r="T154" s="5"/>
      <c r="U154" s="5"/>
      <c r="V154" s="5"/>
      <c r="W154" s="5"/>
      <c r="X154" s="5"/>
      <c r="Y154" s="5"/>
    </row>
    <row r="155" spans="1:25" s="6" customFormat="1" x14ac:dyDescent="0.25">
      <c r="A155" s="5"/>
      <c r="B155" s="38" t="s">
        <v>12</v>
      </c>
      <c r="C155" s="169">
        <v>0</v>
      </c>
      <c r="D155" s="7" t="s">
        <v>207</v>
      </c>
      <c r="E155" s="5"/>
      <c r="F155" s="196" t="s">
        <v>79</v>
      </c>
      <c r="G155" s="197"/>
      <c r="H155" s="5"/>
      <c r="I155" s="5"/>
      <c r="J155" s="5"/>
      <c r="K155" s="5"/>
      <c r="L155" s="5"/>
      <c r="M155" s="5"/>
      <c r="N155" s="5"/>
      <c r="O155" s="5"/>
      <c r="P155" s="5"/>
      <c r="Q155" s="5"/>
      <c r="R155" s="5"/>
      <c r="S155" s="5"/>
      <c r="T155" s="5"/>
      <c r="U155" s="5"/>
      <c r="V155" s="5"/>
      <c r="W155" s="5"/>
      <c r="X155" s="5"/>
      <c r="Y155" s="5"/>
    </row>
    <row r="156" spans="1:25" s="6" customFormat="1" ht="15" customHeight="1" x14ac:dyDescent="0.25">
      <c r="A156" s="5"/>
      <c r="B156" s="38" t="s">
        <v>91</v>
      </c>
      <c r="C156" s="170">
        <f>D135</f>
        <v>7.9799999999999995</v>
      </c>
      <c r="D156" s="7" t="s">
        <v>193</v>
      </c>
      <c r="E156" s="5"/>
      <c r="F156" s="198"/>
      <c r="G156" s="199"/>
      <c r="H156" s="5"/>
      <c r="I156" s="5"/>
      <c r="J156" s="5"/>
      <c r="K156" s="5"/>
      <c r="L156" s="5"/>
      <c r="M156" s="5"/>
      <c r="N156" s="5"/>
      <c r="O156" s="5"/>
      <c r="P156" s="5"/>
      <c r="Q156" s="5"/>
      <c r="R156" s="5"/>
      <c r="S156" s="5"/>
      <c r="T156" s="5"/>
      <c r="U156" s="5"/>
      <c r="V156" s="5"/>
      <c r="W156" s="5"/>
      <c r="X156" s="5"/>
      <c r="Y156" s="5"/>
    </row>
    <row r="157" spans="1:25" s="6" customFormat="1" ht="15" customHeight="1" x14ac:dyDescent="0.25">
      <c r="A157" s="5"/>
      <c r="B157" s="38" t="s">
        <v>92</v>
      </c>
      <c r="C157" s="168">
        <f>D136</f>
        <v>30.02</v>
      </c>
      <c r="D157" s="7" t="s">
        <v>193</v>
      </c>
      <c r="E157" s="5"/>
      <c r="F157" s="198"/>
      <c r="G157" s="199"/>
      <c r="H157" s="5"/>
      <c r="I157" s="5"/>
      <c r="J157" s="5"/>
      <c r="K157" s="5"/>
      <c r="L157" s="5"/>
      <c r="M157" s="5"/>
      <c r="N157" s="5"/>
      <c r="O157" s="5"/>
      <c r="P157" s="5"/>
      <c r="Q157" s="5"/>
      <c r="R157" s="5"/>
      <c r="S157" s="5"/>
      <c r="T157" s="5"/>
      <c r="U157" s="5"/>
      <c r="V157" s="5"/>
      <c r="W157" s="5"/>
      <c r="X157" s="5"/>
      <c r="Y157" s="5"/>
    </row>
    <row r="158" spans="1:25" s="6" customFormat="1" x14ac:dyDescent="0.25">
      <c r="A158" s="5"/>
      <c r="B158" s="38" t="s">
        <v>59</v>
      </c>
      <c r="C158" s="170">
        <v>3</v>
      </c>
      <c r="D158" s="7"/>
      <c r="E158" s="5"/>
      <c r="F158" s="198"/>
      <c r="G158" s="199"/>
      <c r="H158" s="5"/>
      <c r="I158" s="5"/>
      <c r="J158" s="5"/>
      <c r="K158" s="5"/>
      <c r="L158" s="5"/>
      <c r="M158" s="5"/>
      <c r="N158" s="5"/>
      <c r="O158" s="5"/>
      <c r="P158" s="5"/>
      <c r="Q158" s="5"/>
      <c r="R158" s="5"/>
      <c r="S158" s="5"/>
      <c r="T158" s="5"/>
      <c r="U158" s="5"/>
      <c r="V158" s="5"/>
      <c r="W158" s="5"/>
      <c r="X158" s="5"/>
      <c r="Y158" s="5"/>
    </row>
    <row r="159" spans="1:25" s="6" customFormat="1" x14ac:dyDescent="0.25">
      <c r="A159" s="5"/>
      <c r="B159" s="38" t="s">
        <v>13</v>
      </c>
      <c r="C159" s="169">
        <v>0</v>
      </c>
      <c r="D159" s="7" t="s">
        <v>298</v>
      </c>
      <c r="E159" s="5"/>
      <c r="F159" s="198"/>
      <c r="G159" s="199"/>
      <c r="H159" s="5"/>
      <c r="I159" s="5"/>
      <c r="J159" s="5"/>
      <c r="K159" s="5"/>
      <c r="L159" s="5"/>
      <c r="M159" s="5"/>
      <c r="N159" s="5"/>
      <c r="O159" s="5"/>
      <c r="P159" s="5"/>
      <c r="Q159" s="5"/>
      <c r="R159" s="5"/>
      <c r="S159" s="5"/>
      <c r="T159" s="5"/>
      <c r="U159" s="5"/>
      <c r="V159" s="5"/>
      <c r="W159" s="5"/>
      <c r="X159" s="5"/>
      <c r="Y159" s="5"/>
    </row>
    <row r="160" spans="1:25" s="6" customFormat="1" x14ac:dyDescent="0.25">
      <c r="A160" s="5"/>
      <c r="B160" s="38" t="s">
        <v>14</v>
      </c>
      <c r="C160" s="168">
        <v>20</v>
      </c>
      <c r="D160" s="7"/>
      <c r="E160" s="5"/>
      <c r="F160" s="198"/>
      <c r="G160" s="199"/>
      <c r="H160" s="5"/>
      <c r="I160" s="5"/>
      <c r="J160" s="5"/>
      <c r="K160" s="5"/>
      <c r="L160" s="5"/>
      <c r="M160" s="5"/>
      <c r="N160" s="5"/>
      <c r="O160" s="5"/>
      <c r="P160" s="5"/>
      <c r="Q160" s="5"/>
      <c r="R160" s="5"/>
      <c r="S160" s="5"/>
      <c r="T160" s="5"/>
      <c r="U160" s="5"/>
      <c r="V160" s="5"/>
      <c r="W160" s="5"/>
      <c r="X160" s="5"/>
      <c r="Y160" s="5"/>
    </row>
    <row r="161" spans="1:25" s="6" customFormat="1" x14ac:dyDescent="0.25">
      <c r="A161" s="5"/>
      <c r="B161" s="38" t="s">
        <v>15</v>
      </c>
      <c r="C161" s="170">
        <v>6</v>
      </c>
      <c r="D161" s="7" t="s">
        <v>195</v>
      </c>
      <c r="E161" s="5"/>
      <c r="F161" s="198"/>
      <c r="G161" s="199"/>
      <c r="H161" s="5"/>
      <c r="I161" s="5"/>
      <c r="J161" s="5"/>
      <c r="K161" s="5"/>
      <c r="L161" s="5"/>
      <c r="M161" s="5"/>
      <c r="N161" s="5"/>
      <c r="O161" s="5"/>
      <c r="P161" s="5"/>
      <c r="Q161" s="5"/>
      <c r="R161" s="5"/>
      <c r="S161" s="5"/>
      <c r="T161" s="5"/>
      <c r="U161" s="5"/>
      <c r="V161" s="5"/>
      <c r="W161" s="5"/>
      <c r="X161" s="5"/>
      <c r="Y161" s="5"/>
    </row>
    <row r="162" spans="1:25" s="6" customFormat="1" x14ac:dyDescent="0.25">
      <c r="A162" s="5"/>
      <c r="B162" s="38" t="s">
        <v>16</v>
      </c>
      <c r="C162" s="170">
        <v>4.4000000000000004</v>
      </c>
      <c r="D162" s="7" t="s">
        <v>192</v>
      </c>
      <c r="E162" s="5"/>
      <c r="F162" s="200"/>
      <c r="G162" s="201"/>
      <c r="H162" s="5"/>
      <c r="I162" s="5"/>
      <c r="J162" s="5"/>
      <c r="K162" s="5"/>
      <c r="L162" s="5"/>
      <c r="M162" s="5"/>
      <c r="N162" s="5"/>
      <c r="O162" s="5"/>
      <c r="P162" s="5"/>
      <c r="Q162" s="5"/>
      <c r="R162" s="5"/>
      <c r="S162" s="5"/>
      <c r="T162" s="5"/>
      <c r="U162" s="5"/>
      <c r="V162" s="5"/>
      <c r="W162" s="5"/>
      <c r="X162" s="5"/>
      <c r="Y162" s="5"/>
    </row>
    <row r="163" spans="1:25" s="6" customFormat="1" x14ac:dyDescent="0.25">
      <c r="A163" s="5"/>
      <c r="B163" s="38" t="s">
        <v>93</v>
      </c>
      <c r="C163" s="170">
        <v>6.6</v>
      </c>
      <c r="D163" s="7" t="s">
        <v>192</v>
      </c>
      <c r="E163" s="5"/>
      <c r="F163" s="5"/>
      <c r="G163" s="5"/>
      <c r="H163" s="5"/>
      <c r="I163" s="5"/>
      <c r="J163" s="5"/>
      <c r="K163" s="5"/>
      <c r="L163" s="5"/>
      <c r="M163" s="5"/>
      <c r="N163" s="5"/>
      <c r="O163" s="5"/>
      <c r="P163" s="5"/>
      <c r="Q163" s="5"/>
      <c r="R163" s="5"/>
      <c r="S163" s="5"/>
      <c r="T163" s="5"/>
      <c r="U163" s="5"/>
      <c r="V163" s="5"/>
      <c r="W163" s="5"/>
      <c r="X163" s="5"/>
      <c r="Y163" s="5"/>
    </row>
    <row r="164" spans="1:25" s="6" customFormat="1" x14ac:dyDescent="0.25">
      <c r="A164" s="5"/>
      <c r="B164" s="38" t="s">
        <v>18</v>
      </c>
      <c r="C164" s="168">
        <f>100-SUM(C155:C163,C165:C167)</f>
        <v>15</v>
      </c>
      <c r="D164" s="7" t="s">
        <v>295</v>
      </c>
      <c r="E164" s="5"/>
      <c r="F164" s="5"/>
      <c r="G164" s="5"/>
      <c r="H164" s="5"/>
      <c r="I164" s="5"/>
      <c r="J164" s="5"/>
      <c r="K164" s="5"/>
      <c r="L164" s="5"/>
      <c r="M164" s="5"/>
      <c r="N164" s="5"/>
      <c r="O164" s="5"/>
      <c r="P164" s="5"/>
      <c r="Q164" s="5"/>
      <c r="R164" s="5"/>
      <c r="S164" s="5"/>
      <c r="T164" s="5"/>
      <c r="U164" s="5"/>
      <c r="V164" s="5"/>
      <c r="W164" s="5"/>
      <c r="X164" s="5"/>
      <c r="Y164" s="5"/>
    </row>
    <row r="165" spans="1:25" s="6" customFormat="1" x14ac:dyDescent="0.25">
      <c r="A165" s="5"/>
      <c r="B165" s="38" t="s">
        <v>19</v>
      </c>
      <c r="C165" s="170">
        <v>5</v>
      </c>
      <c r="D165" s="7" t="s">
        <v>296</v>
      </c>
      <c r="E165" s="5"/>
      <c r="F165" s="5"/>
      <c r="G165" s="5"/>
      <c r="H165" s="5"/>
      <c r="I165" s="5"/>
      <c r="J165" s="5"/>
      <c r="K165" s="5"/>
      <c r="L165" s="5"/>
      <c r="M165" s="5"/>
      <c r="N165" s="5"/>
      <c r="O165" s="5"/>
      <c r="P165" s="5"/>
      <c r="Q165" s="5"/>
      <c r="R165" s="5"/>
      <c r="S165" s="5"/>
      <c r="T165" s="5"/>
      <c r="U165" s="5"/>
      <c r="V165" s="5"/>
      <c r="W165" s="5"/>
      <c r="X165" s="5"/>
      <c r="Y165" s="5"/>
    </row>
    <row r="166" spans="1:25" s="6" customFormat="1" x14ac:dyDescent="0.25">
      <c r="A166" s="5"/>
      <c r="B166" s="38" t="s">
        <v>20</v>
      </c>
      <c r="C166" s="170">
        <v>1</v>
      </c>
      <c r="D166" s="7" t="s">
        <v>297</v>
      </c>
      <c r="E166" s="5"/>
      <c r="F166" s="5"/>
      <c r="G166" s="5"/>
      <c r="H166" s="5"/>
      <c r="I166" s="5"/>
      <c r="J166" s="5"/>
      <c r="K166" s="5"/>
      <c r="L166" s="5"/>
      <c r="M166" s="5"/>
      <c r="N166" s="5"/>
      <c r="O166" s="5"/>
      <c r="P166" s="5"/>
      <c r="Q166" s="5"/>
      <c r="R166" s="5"/>
      <c r="S166" s="5"/>
      <c r="T166" s="5"/>
      <c r="U166" s="5"/>
      <c r="V166" s="5"/>
      <c r="W166" s="5"/>
      <c r="X166" s="5"/>
      <c r="Y166" s="5"/>
    </row>
    <row r="167" spans="1:25" s="6" customFormat="1" x14ac:dyDescent="0.25">
      <c r="A167" s="5"/>
      <c r="B167" s="38" t="s">
        <v>21</v>
      </c>
      <c r="C167" s="170">
        <v>1</v>
      </c>
      <c r="D167" s="7" t="s">
        <v>297</v>
      </c>
      <c r="E167" s="5"/>
      <c r="F167" s="5"/>
      <c r="G167" s="5"/>
      <c r="H167" s="5"/>
      <c r="I167" s="5"/>
      <c r="J167" s="5"/>
      <c r="K167" s="5"/>
      <c r="L167" s="5"/>
      <c r="M167" s="5"/>
      <c r="N167" s="5"/>
      <c r="O167" s="5"/>
      <c r="P167" s="5"/>
      <c r="Q167" s="5"/>
      <c r="R167" s="5"/>
      <c r="S167" s="5"/>
      <c r="T167" s="5"/>
      <c r="U167" s="5"/>
      <c r="V167" s="5"/>
      <c r="W167" s="5"/>
      <c r="X167" s="5"/>
      <c r="Y167" s="5"/>
    </row>
    <row r="168" spans="1:25" s="6" customFormat="1" x14ac:dyDescent="0.25">
      <c r="A168" s="5"/>
      <c r="B168" s="38" t="s">
        <v>22</v>
      </c>
      <c r="C168" s="167">
        <f>SUM(C155:C167)</f>
        <v>100</v>
      </c>
      <c r="D168" s="8"/>
      <c r="E168" s="5"/>
      <c r="F168" s="5"/>
      <c r="G168" s="5"/>
      <c r="H168" s="5"/>
      <c r="I168" s="5"/>
      <c r="J168" s="5"/>
      <c r="K168" s="5"/>
      <c r="L168" s="5"/>
      <c r="M168" s="5"/>
      <c r="N168" s="5"/>
      <c r="O168" s="5"/>
      <c r="P168" s="5"/>
      <c r="Q168" s="5"/>
      <c r="R168" s="5"/>
      <c r="S168" s="5"/>
      <c r="T168" s="5"/>
      <c r="U168" s="5"/>
      <c r="V168" s="5"/>
      <c r="W168" s="5"/>
      <c r="X168" s="5"/>
      <c r="Y168" s="5"/>
    </row>
    <row r="169" spans="1:25" s="40" customForma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row>
    <row r="170" spans="1:25" x14ac:dyDescent="0.25">
      <c r="A170" s="3" t="s">
        <v>353</v>
      </c>
    </row>
    <row r="171" spans="1:25" x14ac:dyDescent="0.25">
      <c r="A171" s="4" t="s">
        <v>258</v>
      </c>
    </row>
    <row r="172" spans="1:25" x14ac:dyDescent="0.25"/>
    <row r="173" spans="1:25" x14ac:dyDescent="0.25">
      <c r="B173" s="44" t="s">
        <v>275</v>
      </c>
    </row>
    <row r="174" spans="1:25" x14ac:dyDescent="0.25">
      <c r="B174" s="82" t="s">
        <v>256</v>
      </c>
      <c r="C174" s="82" t="s">
        <v>28</v>
      </c>
      <c r="D174" s="82" t="s">
        <v>259</v>
      </c>
    </row>
    <row r="175" spans="1:25" x14ac:dyDescent="0.25">
      <c r="B175" s="38" t="s">
        <v>254</v>
      </c>
      <c r="C175" s="38" t="s">
        <v>218</v>
      </c>
      <c r="D175" s="45">
        <v>0.4899</v>
      </c>
    </row>
    <row r="176" spans="1:25" x14ac:dyDescent="0.25">
      <c r="B176" s="38" t="s">
        <v>254</v>
      </c>
      <c r="C176" s="38" t="s">
        <v>23</v>
      </c>
      <c r="D176" s="45">
        <v>8.8499999999999995E-2</v>
      </c>
    </row>
    <row r="177" spans="2:4" x14ac:dyDescent="0.25">
      <c r="B177" s="38" t="s">
        <v>254</v>
      </c>
      <c r="C177" s="38" t="s">
        <v>219</v>
      </c>
      <c r="D177" s="45">
        <v>7.9500000000000001E-2</v>
      </c>
    </row>
    <row r="178" spans="2:4" x14ac:dyDescent="0.25">
      <c r="B178" s="38" t="s">
        <v>254</v>
      </c>
      <c r="C178" s="38" t="s">
        <v>220</v>
      </c>
      <c r="D178" s="45">
        <v>1.4499999999999999E-2</v>
      </c>
    </row>
    <row r="179" spans="2:4" x14ac:dyDescent="0.25">
      <c r="B179" s="38" t="s">
        <v>254</v>
      </c>
      <c r="C179" s="38" t="s">
        <v>13</v>
      </c>
      <c r="D179" s="45">
        <v>2.8999999999999998E-2</v>
      </c>
    </row>
    <row r="180" spans="2:4" x14ac:dyDescent="0.25">
      <c r="B180" s="38" t="s">
        <v>254</v>
      </c>
      <c r="C180" s="38" t="s">
        <v>221</v>
      </c>
      <c r="D180" s="45">
        <v>0.28539999999999999</v>
      </c>
    </row>
    <row r="181" spans="2:4" x14ac:dyDescent="0.25">
      <c r="B181" s="38" t="s">
        <v>254</v>
      </c>
      <c r="C181" s="38" t="s">
        <v>14</v>
      </c>
      <c r="D181" s="45">
        <v>1E-3</v>
      </c>
    </row>
    <row r="182" spans="2:4" x14ac:dyDescent="0.25">
      <c r="B182" s="38" t="s">
        <v>254</v>
      </c>
      <c r="C182" s="38" t="s">
        <v>108</v>
      </c>
      <c r="D182" s="45">
        <v>4.0999999999999995E-3</v>
      </c>
    </row>
    <row r="183" spans="2:4" x14ac:dyDescent="0.25">
      <c r="B183" s="38" t="s">
        <v>254</v>
      </c>
      <c r="C183" s="38" t="s">
        <v>222</v>
      </c>
      <c r="D183" s="45">
        <v>4.7999999999999996E-3</v>
      </c>
    </row>
    <row r="184" spans="2:4" x14ac:dyDescent="0.25">
      <c r="B184" s="38" t="s">
        <v>254</v>
      </c>
      <c r="C184" s="38" t="s">
        <v>223</v>
      </c>
      <c r="D184" s="45">
        <v>3.2000000000000002E-3</v>
      </c>
    </row>
    <row r="185" spans="2:4" x14ac:dyDescent="0.25">
      <c r="B185" s="135"/>
      <c r="C185" s="38" t="s">
        <v>253</v>
      </c>
      <c r="D185" s="56">
        <f>SUM(D175:D184)</f>
        <v>0.99990000000000001</v>
      </c>
    </row>
    <row r="186" spans="2:4" x14ac:dyDescent="0.25">
      <c r="B186" s="38" t="s">
        <v>252</v>
      </c>
      <c r="C186" s="38" t="s">
        <v>218</v>
      </c>
      <c r="D186" s="45">
        <v>0.20120000000000002</v>
      </c>
    </row>
    <row r="187" spans="2:4" x14ac:dyDescent="0.25">
      <c r="B187" s="38" t="s">
        <v>252</v>
      </c>
      <c r="C187" s="38" t="s">
        <v>23</v>
      </c>
      <c r="D187" s="45">
        <v>1.4499999999999999E-2</v>
      </c>
    </row>
    <row r="188" spans="2:4" x14ac:dyDescent="0.25">
      <c r="B188" s="38" t="s">
        <v>252</v>
      </c>
      <c r="C188" s="38" t="s">
        <v>219</v>
      </c>
      <c r="D188" s="45">
        <v>1.72E-2</v>
      </c>
    </row>
    <row r="189" spans="2:4" x14ac:dyDescent="0.25">
      <c r="B189" s="38" t="s">
        <v>252</v>
      </c>
      <c r="C189" s="38" t="s">
        <v>220</v>
      </c>
      <c r="D189" s="45">
        <v>2.8900000000000002E-2</v>
      </c>
    </row>
    <row r="190" spans="2:4" x14ac:dyDescent="0.25">
      <c r="B190" s="38" t="s">
        <v>252</v>
      </c>
      <c r="C190" s="38" t="s">
        <v>13</v>
      </c>
      <c r="D190" s="45">
        <v>7.5300000000000006E-2</v>
      </c>
    </row>
    <row r="191" spans="2:4" x14ac:dyDescent="0.25">
      <c r="B191" s="38" t="s">
        <v>252</v>
      </c>
      <c r="C191" s="38" t="s">
        <v>221</v>
      </c>
      <c r="D191" s="45">
        <v>0.65029999999999999</v>
      </c>
    </row>
    <row r="192" spans="2:4" x14ac:dyDescent="0.25">
      <c r="B192" s="38" t="s">
        <v>252</v>
      </c>
      <c r="C192" s="38" t="s">
        <v>14</v>
      </c>
      <c r="D192" s="45">
        <v>1.5E-3</v>
      </c>
    </row>
    <row r="193" spans="2:5" x14ac:dyDescent="0.25">
      <c r="B193" s="38" t="s">
        <v>252</v>
      </c>
      <c r="C193" s="38" t="s">
        <v>108</v>
      </c>
      <c r="D193" s="45">
        <v>4.0999999999999995E-3</v>
      </c>
    </row>
    <row r="194" spans="2:5" x14ac:dyDescent="0.25">
      <c r="B194" s="38" t="s">
        <v>252</v>
      </c>
      <c r="C194" s="38" t="s">
        <v>222</v>
      </c>
      <c r="D194" s="45">
        <v>2E-3</v>
      </c>
    </row>
    <row r="195" spans="2:5" x14ac:dyDescent="0.25">
      <c r="B195" s="38" t="s">
        <v>252</v>
      </c>
      <c r="C195" s="38" t="s">
        <v>223</v>
      </c>
      <c r="D195" s="45">
        <v>5.1000000000000004E-3</v>
      </c>
    </row>
    <row r="196" spans="2:5" x14ac:dyDescent="0.25">
      <c r="B196" s="135"/>
      <c r="C196" s="38" t="s">
        <v>251</v>
      </c>
      <c r="D196" s="56">
        <f>SUM(D186:D195)</f>
        <v>1.0001</v>
      </c>
    </row>
    <row r="197" spans="2:5" x14ac:dyDescent="0.25">
      <c r="B197" s="38" t="s">
        <v>250</v>
      </c>
      <c r="C197" s="38" t="s">
        <v>218</v>
      </c>
      <c r="D197" s="45">
        <v>0.62549999999999994</v>
      </c>
    </row>
    <row r="198" spans="2:5" x14ac:dyDescent="0.25">
      <c r="B198" s="38" t="s">
        <v>250</v>
      </c>
      <c r="C198" s="38" t="s">
        <v>23</v>
      </c>
      <c r="D198" s="45">
        <v>0.12330000000000001</v>
      </c>
    </row>
    <row r="199" spans="2:5" x14ac:dyDescent="0.25">
      <c r="B199" s="38" t="s">
        <v>250</v>
      </c>
      <c r="C199" s="38" t="s">
        <v>219</v>
      </c>
      <c r="D199" s="45">
        <v>0.10869999999999999</v>
      </c>
    </row>
    <row r="200" spans="2:5" x14ac:dyDescent="0.25">
      <c r="B200" s="38" t="s">
        <v>250</v>
      </c>
      <c r="C200" s="38" t="s">
        <v>220</v>
      </c>
      <c r="D200" s="45">
        <v>7.7000000000000002E-3</v>
      </c>
    </row>
    <row r="201" spans="2:5" x14ac:dyDescent="0.25">
      <c r="B201" s="38" t="s">
        <v>250</v>
      </c>
      <c r="C201" s="38" t="s">
        <v>13</v>
      </c>
      <c r="D201" s="45">
        <v>7.3000000000000001E-3</v>
      </c>
    </row>
    <row r="202" spans="2:5" x14ac:dyDescent="0.25">
      <c r="B202" s="38" t="s">
        <v>250</v>
      </c>
      <c r="C202" s="38" t="s">
        <v>221</v>
      </c>
      <c r="D202" s="45">
        <v>0.114</v>
      </c>
    </row>
    <row r="203" spans="2:5" x14ac:dyDescent="0.25">
      <c r="B203" s="38" t="s">
        <v>250</v>
      </c>
      <c r="C203" s="38" t="s">
        <v>14</v>
      </c>
      <c r="D203" s="45">
        <v>7.000000000000001E-4</v>
      </c>
    </row>
    <row r="204" spans="2:5" x14ac:dyDescent="0.25">
      <c r="B204" s="38" t="s">
        <v>250</v>
      </c>
      <c r="C204" s="38" t="s">
        <v>108</v>
      </c>
      <c r="D204" s="45">
        <v>4.0999999999999995E-3</v>
      </c>
    </row>
    <row r="205" spans="2:5" x14ac:dyDescent="0.25">
      <c r="B205" s="38" t="s">
        <v>250</v>
      </c>
      <c r="C205" s="38" t="s">
        <v>222</v>
      </c>
      <c r="D205" s="45">
        <v>6.1999999999999998E-3</v>
      </c>
    </row>
    <row r="206" spans="2:5" x14ac:dyDescent="0.25">
      <c r="B206" s="38" t="s">
        <v>250</v>
      </c>
      <c r="C206" s="38" t="s">
        <v>223</v>
      </c>
      <c r="D206" s="45">
        <v>2.3999999999999998E-3</v>
      </c>
    </row>
    <row r="207" spans="2:5" x14ac:dyDescent="0.25">
      <c r="B207" s="135"/>
      <c r="C207" s="38" t="s">
        <v>248</v>
      </c>
      <c r="D207" s="138">
        <f>SUM(D197:D206)</f>
        <v>0.9998999999999999</v>
      </c>
    </row>
    <row r="208" spans="2:5" x14ac:dyDescent="0.25">
      <c r="B208" s="23" t="s">
        <v>294</v>
      </c>
      <c r="C208" s="18"/>
      <c r="D208" s="60"/>
      <c r="E208" s="10"/>
    </row>
    <row r="209" spans="1:9" s="20" customFormat="1" x14ac:dyDescent="0.25"/>
    <row r="210" spans="1:9" x14ac:dyDescent="0.25">
      <c r="A210" s="3" t="s">
        <v>352</v>
      </c>
    </row>
    <row r="211" spans="1:9" x14ac:dyDescent="0.25">
      <c r="A211" s="4" t="s">
        <v>274</v>
      </c>
    </row>
    <row r="212" spans="1:9" x14ac:dyDescent="0.25">
      <c r="A212" s="4"/>
    </row>
    <row r="213" spans="1:9" x14ac:dyDescent="0.25">
      <c r="A213" s="4"/>
      <c r="B213" s="44" t="s">
        <v>276</v>
      </c>
      <c r="G213" s="44" t="s">
        <v>278</v>
      </c>
    </row>
    <row r="214" spans="1:9" x14ac:dyDescent="0.25">
      <c r="B214" s="82" t="s">
        <v>273</v>
      </c>
      <c r="C214" s="82" t="s">
        <v>272</v>
      </c>
      <c r="D214" s="82" t="s">
        <v>259</v>
      </c>
      <c r="E214" s="82" t="s">
        <v>255</v>
      </c>
      <c r="G214" s="82" t="s">
        <v>232</v>
      </c>
      <c r="H214" s="82" t="s">
        <v>240</v>
      </c>
      <c r="I214" s="82" t="s">
        <v>277</v>
      </c>
    </row>
    <row r="215" spans="1:9" x14ac:dyDescent="0.25">
      <c r="B215" s="38" t="s">
        <v>252</v>
      </c>
      <c r="C215" s="38" t="s">
        <v>269</v>
      </c>
      <c r="D215" s="45">
        <v>2.8000000000000001E-2</v>
      </c>
      <c r="E215" s="8" t="s">
        <v>261</v>
      </c>
      <c r="G215" s="38" t="s">
        <v>271</v>
      </c>
      <c r="H215" s="38" t="s">
        <v>269</v>
      </c>
      <c r="I215" s="91">
        <f t="shared" ref="I215:I224" si="9">($H$228*D215)+(D226*$H$229)</f>
        <v>0.11035999999999999</v>
      </c>
    </row>
    <row r="216" spans="1:9" x14ac:dyDescent="0.25">
      <c r="B216" s="38" t="s">
        <v>252</v>
      </c>
      <c r="C216" s="38" t="s">
        <v>268</v>
      </c>
      <c r="D216" s="45">
        <v>5.0000000000000001E-3</v>
      </c>
      <c r="E216" s="8" t="s">
        <v>261</v>
      </c>
      <c r="G216" s="38" t="s">
        <v>271</v>
      </c>
      <c r="H216" s="38" t="s">
        <v>268</v>
      </c>
      <c r="I216" s="91">
        <f t="shared" si="9"/>
        <v>4.2900000000000004E-3</v>
      </c>
    </row>
    <row r="217" spans="1:9" x14ac:dyDescent="0.25">
      <c r="B217" s="38" t="s">
        <v>252</v>
      </c>
      <c r="C217" s="38" t="s">
        <v>267</v>
      </c>
      <c r="D217" s="45">
        <v>1.2999999999999999E-2</v>
      </c>
      <c r="E217" s="8" t="s">
        <v>261</v>
      </c>
      <c r="G217" s="38" t="s">
        <v>271</v>
      </c>
      <c r="H217" s="38" t="s">
        <v>267</v>
      </c>
      <c r="I217" s="91">
        <f t="shared" si="9"/>
        <v>9.6069999999999989E-2</v>
      </c>
    </row>
    <row r="218" spans="1:9" x14ac:dyDescent="0.25">
      <c r="B218" s="38" t="s">
        <v>252</v>
      </c>
      <c r="C218" s="38" t="s">
        <v>265</v>
      </c>
      <c r="D218" s="45">
        <v>0.22</v>
      </c>
      <c r="E218" s="8" t="s">
        <v>261</v>
      </c>
      <c r="G218" s="38" t="s">
        <v>271</v>
      </c>
      <c r="H218" s="38" t="s">
        <v>265</v>
      </c>
      <c r="I218" s="91">
        <f t="shared" si="9"/>
        <v>0.50257999999999992</v>
      </c>
    </row>
    <row r="219" spans="1:9" x14ac:dyDescent="0.25">
      <c r="B219" s="38" t="s">
        <v>252</v>
      </c>
      <c r="C219" s="38" t="s">
        <v>142</v>
      </c>
      <c r="D219" s="45">
        <v>5.0000000000000001E-3</v>
      </c>
      <c r="E219" s="8" t="s">
        <v>261</v>
      </c>
      <c r="G219" s="38" t="s">
        <v>271</v>
      </c>
      <c r="H219" s="38" t="s">
        <v>142</v>
      </c>
      <c r="I219" s="91">
        <f t="shared" si="9"/>
        <v>3.5799999999999998E-3</v>
      </c>
    </row>
    <row r="220" spans="1:9" x14ac:dyDescent="0.25">
      <c r="B220" s="38" t="s">
        <v>252</v>
      </c>
      <c r="C220" s="38" t="s">
        <v>45</v>
      </c>
      <c r="D220" s="45">
        <v>4.2999999999999997E-2</v>
      </c>
      <c r="E220" s="8" t="s">
        <v>261</v>
      </c>
      <c r="G220" s="38" t="s">
        <v>271</v>
      </c>
      <c r="H220" s="38" t="s">
        <v>45</v>
      </c>
      <c r="I220" s="91">
        <f t="shared" si="9"/>
        <v>1.8149999999999999E-2</v>
      </c>
    </row>
    <row r="221" spans="1:9" x14ac:dyDescent="0.25">
      <c r="B221" s="38" t="s">
        <v>252</v>
      </c>
      <c r="C221" s="38" t="s">
        <v>13</v>
      </c>
      <c r="D221" s="45">
        <v>8.2000000000000003E-2</v>
      </c>
      <c r="E221" s="8" t="s">
        <v>261</v>
      </c>
      <c r="G221" s="38" t="s">
        <v>271</v>
      </c>
      <c r="H221" s="38" t="s">
        <v>13</v>
      </c>
      <c r="I221" s="91">
        <f t="shared" si="9"/>
        <v>2.9460000000000004E-2</v>
      </c>
    </row>
    <row r="222" spans="1:9" x14ac:dyDescent="0.25">
      <c r="B222" s="38" t="s">
        <v>252</v>
      </c>
      <c r="C222" s="38" t="s">
        <v>263</v>
      </c>
      <c r="D222" s="45">
        <v>0.58699999999999997</v>
      </c>
      <c r="E222" s="8" t="s">
        <v>261</v>
      </c>
      <c r="G222" s="38" t="s">
        <v>271</v>
      </c>
      <c r="H222" s="38" t="s">
        <v>263</v>
      </c>
      <c r="I222" s="91">
        <f t="shared" si="9"/>
        <v>0.22845000000000001</v>
      </c>
    </row>
    <row r="223" spans="1:9" x14ac:dyDescent="0.25">
      <c r="B223" s="38" t="s">
        <v>252</v>
      </c>
      <c r="C223" s="38" t="s">
        <v>14</v>
      </c>
      <c r="D223" s="45">
        <v>8.9999999999999993E-3</v>
      </c>
      <c r="E223" s="8" t="s">
        <v>261</v>
      </c>
      <c r="G223" s="38" t="s">
        <v>271</v>
      </c>
      <c r="H223" s="38" t="s">
        <v>14</v>
      </c>
      <c r="I223" s="91">
        <f t="shared" si="9"/>
        <v>3.32E-3</v>
      </c>
    </row>
    <row r="224" spans="1:9" x14ac:dyDescent="0.25">
      <c r="B224" s="38" t="s">
        <v>252</v>
      </c>
      <c r="C224" s="38" t="s">
        <v>262</v>
      </c>
      <c r="D224" s="45">
        <v>8.0000000000000002E-3</v>
      </c>
      <c r="E224" s="8" t="s">
        <v>261</v>
      </c>
      <c r="G224" s="38" t="s">
        <v>271</v>
      </c>
      <c r="H224" s="38" t="s">
        <v>262</v>
      </c>
      <c r="I224" s="91">
        <f t="shared" si="9"/>
        <v>3.7400000000000003E-3</v>
      </c>
    </row>
    <row r="225" spans="2:9" x14ac:dyDescent="0.25">
      <c r="B225" s="202" t="s">
        <v>270</v>
      </c>
      <c r="C225" s="202"/>
      <c r="D225" s="56">
        <f>SUM(D215:D224)</f>
        <v>1</v>
      </c>
      <c r="E225" s="135"/>
      <c r="I225" s="55">
        <f>SUM(I215:I224)</f>
        <v>0.99999999999999989</v>
      </c>
    </row>
    <row r="226" spans="2:9" x14ac:dyDescent="0.25">
      <c r="B226" s="38" t="s">
        <v>250</v>
      </c>
      <c r="C226" s="38" t="s">
        <v>269</v>
      </c>
      <c r="D226" s="45">
        <v>0.14399999999999999</v>
      </c>
      <c r="E226" s="8" t="s">
        <v>261</v>
      </c>
    </row>
    <row r="227" spans="2:9" x14ac:dyDescent="0.25">
      <c r="B227" s="38" t="s">
        <v>250</v>
      </c>
      <c r="C227" s="38" t="s">
        <v>268</v>
      </c>
      <c r="D227" s="46">
        <v>4.0000000000000001E-3</v>
      </c>
      <c r="E227" s="8" t="s">
        <v>261</v>
      </c>
    </row>
    <row r="228" spans="2:9" x14ac:dyDescent="0.25">
      <c r="B228" s="38" t="s">
        <v>250</v>
      </c>
      <c r="C228" s="38" t="s">
        <v>267</v>
      </c>
      <c r="D228" s="45">
        <v>0.13</v>
      </c>
      <c r="E228" s="8" t="s">
        <v>261</v>
      </c>
      <c r="G228" s="38" t="s">
        <v>266</v>
      </c>
      <c r="H228" s="45">
        <f>1-0.71</f>
        <v>0.29000000000000004</v>
      </c>
    </row>
    <row r="229" spans="2:9" x14ac:dyDescent="0.25">
      <c r="B229" s="38" t="s">
        <v>250</v>
      </c>
      <c r="C229" s="38" t="s">
        <v>265</v>
      </c>
      <c r="D229" s="45">
        <v>0.61799999999999999</v>
      </c>
      <c r="E229" s="8" t="s">
        <v>261</v>
      </c>
      <c r="G229" s="38" t="s">
        <v>264</v>
      </c>
      <c r="H229" s="45">
        <v>0.71</v>
      </c>
    </row>
    <row r="230" spans="2:9" x14ac:dyDescent="0.25">
      <c r="B230" s="38" t="s">
        <v>250</v>
      </c>
      <c r="C230" s="38" t="s">
        <v>142</v>
      </c>
      <c r="D230" s="46">
        <v>3.0000000000000001E-3</v>
      </c>
      <c r="E230" s="8" t="s">
        <v>261</v>
      </c>
    </row>
    <row r="231" spans="2:9" x14ac:dyDescent="0.25">
      <c r="B231" s="38" t="s">
        <v>250</v>
      </c>
      <c r="C231" s="38" t="s">
        <v>45</v>
      </c>
      <c r="D231" s="46">
        <v>8.0000000000000002E-3</v>
      </c>
      <c r="E231" s="8" t="s">
        <v>261</v>
      </c>
    </row>
    <row r="232" spans="2:9" x14ac:dyDescent="0.25">
      <c r="B232" s="38" t="s">
        <v>250</v>
      </c>
      <c r="C232" s="38" t="s">
        <v>13</v>
      </c>
      <c r="D232" s="46">
        <v>8.0000000000000002E-3</v>
      </c>
      <c r="E232" s="8" t="s">
        <v>261</v>
      </c>
    </row>
    <row r="233" spans="2:9" x14ac:dyDescent="0.25">
      <c r="B233" s="38" t="s">
        <v>250</v>
      </c>
      <c r="C233" s="38" t="s">
        <v>263</v>
      </c>
      <c r="D233" s="45">
        <v>8.2000000000000003E-2</v>
      </c>
      <c r="E233" s="8" t="s">
        <v>261</v>
      </c>
    </row>
    <row r="234" spans="2:9" x14ac:dyDescent="0.25">
      <c r="B234" s="38" t="s">
        <v>250</v>
      </c>
      <c r="C234" s="38" t="s">
        <v>14</v>
      </c>
      <c r="D234" s="46">
        <v>1E-3</v>
      </c>
      <c r="E234" s="8" t="s">
        <v>261</v>
      </c>
    </row>
    <row r="235" spans="2:9" x14ac:dyDescent="0.25">
      <c r="B235" s="38" t="s">
        <v>250</v>
      </c>
      <c r="C235" s="38" t="s">
        <v>262</v>
      </c>
      <c r="D235" s="46">
        <v>2E-3</v>
      </c>
      <c r="E235" s="8" t="s">
        <v>261</v>
      </c>
    </row>
    <row r="236" spans="2:9" x14ac:dyDescent="0.25">
      <c r="B236" s="202" t="s">
        <v>260</v>
      </c>
      <c r="C236" s="202"/>
      <c r="D236" s="138">
        <f>SUM(D226:D235)</f>
        <v>1</v>
      </c>
      <c r="E236" s="135"/>
    </row>
    <row r="237" spans="2:9" x14ac:dyDescent="0.25"/>
    <row r="238" spans="2:9" x14ac:dyDescent="0.25"/>
    <row r="239" spans="2:9" x14ac:dyDescent="0.25"/>
    <row r="240" spans="2:9"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sheetData>
  <mergeCells count="5">
    <mergeCell ref="F155:G162"/>
    <mergeCell ref="B236:C236"/>
    <mergeCell ref="B225:C225"/>
    <mergeCell ref="C85:D85"/>
    <mergeCell ref="E85:F85"/>
  </mergeCells>
  <pageMargins left="0.7" right="0.7" top="0.75" bottom="0.75" header="0.3" footer="0.3"/>
  <pageSetup orientation="portrait" horizontalDpi="300" verticalDpi="300" r:id="rId1"/>
  <ignoredErrors>
    <ignoredError sqref="F3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7"/>
  <sheetViews>
    <sheetView zoomScale="79" zoomScaleNormal="79" workbookViewId="0">
      <selection activeCell="H25" sqref="H25"/>
    </sheetView>
  </sheetViews>
  <sheetFormatPr defaultColWidth="0" defaultRowHeight="15.75" zeroHeight="1" x14ac:dyDescent="0.25"/>
  <cols>
    <col min="1" max="1" width="9.140625" style="5" customWidth="1"/>
    <col min="2" max="2" width="33.7109375" style="5" customWidth="1"/>
    <col min="3" max="3" width="40.140625" style="5" customWidth="1"/>
    <col min="4" max="4" width="35.7109375" style="5" customWidth="1"/>
    <col min="5" max="5" width="24.85546875" style="5" customWidth="1"/>
    <col min="6" max="6" width="26.140625" style="5" customWidth="1"/>
    <col min="7" max="7" width="30.140625" style="5" bestFit="1" customWidth="1"/>
    <col min="8" max="12" width="38.85546875" style="5" customWidth="1"/>
    <col min="13" max="13" width="29.5703125" style="5" customWidth="1"/>
    <col min="14" max="17" width="17.42578125" style="5" customWidth="1"/>
    <col min="18" max="23" width="9.140625" style="5" customWidth="1"/>
    <col min="24" max="29" width="9.140625" style="5" hidden="1" customWidth="1"/>
    <col min="30" max="30" width="30.42578125" style="5" hidden="1" customWidth="1"/>
    <col min="31" max="31" width="21.140625" style="5" hidden="1" customWidth="1"/>
    <col min="32" max="32" width="13" style="5" hidden="1" customWidth="1"/>
    <col min="33" max="33" width="25.28515625" style="5" hidden="1" customWidth="1"/>
    <col min="34" max="34" width="31.42578125" style="5" hidden="1" customWidth="1"/>
    <col min="35" max="35" width="28.85546875" style="5" hidden="1" customWidth="1"/>
    <col min="36" max="40" width="9.140625" style="5" hidden="1" customWidth="1"/>
    <col min="41" max="16384" width="9.140625" style="6" hidden="1"/>
  </cols>
  <sheetData>
    <row r="1" spans="1:40" s="5" customFormat="1" x14ac:dyDescent="0.25">
      <c r="A1" s="2" t="s">
        <v>314</v>
      </c>
    </row>
    <row r="2" spans="1:40" s="5" customFormat="1" x14ac:dyDescent="0.25">
      <c r="A2" s="4" t="s">
        <v>531</v>
      </c>
    </row>
    <row r="3" spans="1:40" s="5" customFormat="1" x14ac:dyDescent="0.25">
      <c r="A3" s="41"/>
    </row>
    <row r="4" spans="1:40" s="5" customFormat="1" ht="16.5" customHeight="1" x14ac:dyDescent="0.25">
      <c r="B4" s="194" t="s">
        <v>357</v>
      </c>
      <c r="C4" s="194"/>
    </row>
    <row r="5" spans="1:40" s="80" customFormat="1" ht="47.25" x14ac:dyDescent="0.25">
      <c r="A5" s="78"/>
      <c r="B5" s="218" t="s">
        <v>2</v>
      </c>
      <c r="C5" s="218"/>
      <c r="D5" s="14" t="s">
        <v>558</v>
      </c>
      <c r="E5" s="14" t="s">
        <v>3</v>
      </c>
      <c r="F5" s="14" t="s">
        <v>49</v>
      </c>
      <c r="G5" s="14" t="s">
        <v>5</v>
      </c>
      <c r="H5" s="14" t="s">
        <v>7</v>
      </c>
      <c r="I5" s="14" t="s">
        <v>50</v>
      </c>
      <c r="J5" s="14" t="s">
        <v>51</v>
      </c>
      <c r="K5" s="14" t="s">
        <v>52</v>
      </c>
      <c r="L5" s="14" t="s">
        <v>53</v>
      </c>
      <c r="M5" s="79"/>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row>
    <row r="6" spans="1:40" x14ac:dyDescent="0.25">
      <c r="B6" s="38" t="s">
        <v>106</v>
      </c>
      <c r="C6" s="140"/>
      <c r="D6" s="61">
        <v>0.26700000000000002</v>
      </c>
      <c r="E6" s="61">
        <v>0.26700000000000002</v>
      </c>
      <c r="F6" s="61">
        <v>0.26700000000000002</v>
      </c>
      <c r="G6" s="61">
        <v>6.7000000000000004E-2</v>
      </c>
      <c r="H6" s="61">
        <v>0.26700000000000002</v>
      </c>
      <c r="I6" s="61">
        <v>0.16700000000000001</v>
      </c>
      <c r="J6" s="61">
        <v>0.16700000000000001</v>
      </c>
      <c r="K6" s="61">
        <v>0.26700000000000002</v>
      </c>
      <c r="L6" s="61">
        <v>0.26700000000000002</v>
      </c>
    </row>
    <row r="7" spans="1:40" x14ac:dyDescent="0.25">
      <c r="B7" s="177">
        <v>0.55200000000000005</v>
      </c>
      <c r="C7" s="140" t="s">
        <v>57</v>
      </c>
      <c r="D7" s="61">
        <v>0.14738400000000001</v>
      </c>
      <c r="E7" s="61">
        <v>0.14738400000000001</v>
      </c>
      <c r="F7" s="61">
        <v>0.14738400000000001</v>
      </c>
      <c r="G7" s="61">
        <v>3.6984000000000003E-2</v>
      </c>
      <c r="H7" s="61">
        <v>0.14738400000000001</v>
      </c>
      <c r="I7" s="61">
        <v>9.2184000000000016E-2</v>
      </c>
      <c r="J7" s="61">
        <v>9.2184000000000016E-2</v>
      </c>
      <c r="K7" s="61">
        <v>0.14738400000000001</v>
      </c>
      <c r="L7" s="61">
        <v>6.6750000000000004E-2</v>
      </c>
    </row>
    <row r="8" spans="1:40" x14ac:dyDescent="0.25">
      <c r="B8" s="177">
        <v>0.44800000000000001</v>
      </c>
      <c r="C8" s="140" t="s">
        <v>58</v>
      </c>
      <c r="D8" s="61">
        <v>0.11961600000000001</v>
      </c>
      <c r="E8" s="61">
        <v>0.11961600000000001</v>
      </c>
      <c r="F8" s="61">
        <v>0.11961600000000001</v>
      </c>
      <c r="G8" s="61">
        <v>3.0016000000000001E-2</v>
      </c>
      <c r="H8" s="61">
        <v>0.11961600000000001</v>
      </c>
      <c r="I8" s="61">
        <v>7.4816000000000007E-2</v>
      </c>
      <c r="J8" s="61">
        <v>7.4816000000000007E-2</v>
      </c>
      <c r="K8" s="61">
        <v>0.11961600000000001</v>
      </c>
      <c r="L8" s="61">
        <v>0.20025000000000001</v>
      </c>
    </row>
    <row r="9" spans="1:40" x14ac:dyDescent="0.25">
      <c r="B9" s="38" t="s">
        <v>45</v>
      </c>
      <c r="C9" s="38"/>
      <c r="D9" s="61">
        <v>0.28899999999999998</v>
      </c>
      <c r="E9" s="61">
        <v>8.8999999999999968E-2</v>
      </c>
      <c r="F9" s="61">
        <v>8.8999999999999968E-2</v>
      </c>
      <c r="G9" s="61">
        <v>0.28899999999999998</v>
      </c>
      <c r="H9" s="61">
        <v>8.8999999999999968E-2</v>
      </c>
      <c r="I9" s="61">
        <v>0.18899999999999997</v>
      </c>
      <c r="J9" s="61">
        <v>0.18899999999999997</v>
      </c>
      <c r="K9" s="61">
        <v>0.28899999999999998</v>
      </c>
      <c r="L9" s="61">
        <v>0.28899999999999998</v>
      </c>
    </row>
    <row r="10" spans="1:40" ht="15" customHeight="1" x14ac:dyDescent="0.25">
      <c r="B10" s="177">
        <v>0.5</v>
      </c>
      <c r="C10" s="140" t="s">
        <v>54</v>
      </c>
      <c r="D10" s="61">
        <v>0.14449999999999999</v>
      </c>
      <c r="E10" s="61">
        <v>4.4499999999999984E-2</v>
      </c>
      <c r="F10" s="61">
        <v>4.4499999999999984E-2</v>
      </c>
      <c r="G10" s="61">
        <v>0.14449999999999999</v>
      </c>
      <c r="H10" s="61">
        <v>4.4499999999999984E-2</v>
      </c>
      <c r="I10" s="61">
        <v>9.4499999999999987E-2</v>
      </c>
      <c r="J10" s="61">
        <v>9.4499999999999987E-2</v>
      </c>
      <c r="K10" s="61">
        <v>7.2249999999999995E-2</v>
      </c>
      <c r="L10" s="61">
        <v>0.14449999999999999</v>
      </c>
    </row>
    <row r="11" spans="1:40" x14ac:dyDescent="0.25">
      <c r="B11" s="177">
        <v>0.25</v>
      </c>
      <c r="C11" s="140" t="s">
        <v>55</v>
      </c>
      <c r="D11" s="61">
        <v>7.2249999999999995E-2</v>
      </c>
      <c r="E11" s="61">
        <v>2.2249999999999992E-2</v>
      </c>
      <c r="F11" s="61">
        <v>2.2249999999999992E-2</v>
      </c>
      <c r="G11" s="61">
        <v>7.2249999999999995E-2</v>
      </c>
      <c r="H11" s="61">
        <v>2.2249999999999992E-2</v>
      </c>
      <c r="I11" s="61">
        <v>4.7249999999999993E-2</v>
      </c>
      <c r="J11" s="61">
        <v>4.7249999999999993E-2</v>
      </c>
      <c r="K11" s="61">
        <v>0.108375</v>
      </c>
      <c r="L11" s="61">
        <v>7.2249999999999995E-2</v>
      </c>
    </row>
    <row r="12" spans="1:40" x14ac:dyDescent="0.25">
      <c r="B12" s="177">
        <v>0.25</v>
      </c>
      <c r="C12" s="140" t="s">
        <v>56</v>
      </c>
      <c r="D12" s="61">
        <v>7.2249999999999995E-2</v>
      </c>
      <c r="E12" s="61">
        <v>2.2249999999999992E-2</v>
      </c>
      <c r="F12" s="61">
        <v>2.2249999999999992E-2</v>
      </c>
      <c r="G12" s="61">
        <v>7.2249999999999995E-2</v>
      </c>
      <c r="H12" s="61">
        <v>2.2249999999999992E-2</v>
      </c>
      <c r="I12" s="61">
        <v>4.7249999999999993E-2</v>
      </c>
      <c r="J12" s="61">
        <v>4.7249999999999993E-2</v>
      </c>
      <c r="K12" s="61">
        <v>0.108375</v>
      </c>
      <c r="L12" s="61">
        <v>7.2249999999999995E-2</v>
      </c>
    </row>
    <row r="13" spans="1:40" x14ac:dyDescent="0.25">
      <c r="B13" s="38" t="s">
        <v>13</v>
      </c>
      <c r="C13" s="38"/>
      <c r="D13" s="61">
        <v>3.0000000000000001E-3</v>
      </c>
      <c r="E13" s="61">
        <v>3.0000000000000001E-3</v>
      </c>
      <c r="F13" s="61">
        <v>3.0000000000000001E-3</v>
      </c>
      <c r="G13" s="61">
        <v>3.0000000000000001E-3</v>
      </c>
      <c r="H13" s="61">
        <v>3.0000000000000001E-3</v>
      </c>
      <c r="I13" s="61">
        <v>3.0000000000000001E-3</v>
      </c>
      <c r="J13" s="61">
        <v>3.0000000000000001E-3</v>
      </c>
      <c r="K13" s="61">
        <v>3.0000000000000001E-3</v>
      </c>
      <c r="L13" s="61">
        <v>3.0000000000000001E-3</v>
      </c>
    </row>
    <row r="14" spans="1:40" x14ac:dyDescent="0.25">
      <c r="B14" s="217" t="s">
        <v>27</v>
      </c>
      <c r="C14" s="217"/>
      <c r="D14" s="61">
        <v>0.311</v>
      </c>
      <c r="E14" s="61">
        <v>0.311</v>
      </c>
      <c r="F14" s="61">
        <v>0.51100000000000001</v>
      </c>
      <c r="G14" s="61">
        <v>0.51100000000000001</v>
      </c>
      <c r="H14" s="61">
        <v>0.311</v>
      </c>
      <c r="I14" s="61">
        <v>0.311</v>
      </c>
      <c r="J14" s="61">
        <v>0.311</v>
      </c>
      <c r="K14" s="61">
        <v>0.311</v>
      </c>
      <c r="L14" s="61">
        <v>0.311</v>
      </c>
    </row>
    <row r="15" spans="1:40" x14ac:dyDescent="0.25">
      <c r="B15" s="38" t="s">
        <v>59</v>
      </c>
      <c r="C15" s="38"/>
      <c r="D15" s="61">
        <v>2.4E-2</v>
      </c>
      <c r="E15" s="61">
        <v>2.4E-2</v>
      </c>
      <c r="F15" s="61">
        <v>2.4E-2</v>
      </c>
      <c r="G15" s="61">
        <v>2.4E-2</v>
      </c>
      <c r="H15" s="61">
        <v>2.4E-2</v>
      </c>
      <c r="I15" s="61">
        <v>2.4E-2</v>
      </c>
      <c r="J15" s="61">
        <v>2.4E-2</v>
      </c>
      <c r="K15" s="61">
        <v>2.4E-2</v>
      </c>
      <c r="L15" s="61">
        <v>2.4E-2</v>
      </c>
    </row>
    <row r="16" spans="1:40" x14ac:dyDescent="0.25">
      <c r="B16" s="38" t="s">
        <v>14</v>
      </c>
      <c r="C16" s="38"/>
      <c r="D16" s="61">
        <v>0.106</v>
      </c>
      <c r="E16" s="61">
        <v>0.30599999999999999</v>
      </c>
      <c r="F16" s="61">
        <v>0.106</v>
      </c>
      <c r="G16" s="61">
        <v>0.106</v>
      </c>
      <c r="H16" s="61">
        <v>0.30599999999999999</v>
      </c>
      <c r="I16" s="61">
        <v>0.106</v>
      </c>
      <c r="J16" s="61">
        <v>0.106</v>
      </c>
      <c r="K16" s="61">
        <v>0.106</v>
      </c>
      <c r="L16" s="61">
        <v>0.106</v>
      </c>
    </row>
    <row r="17" spans="1:40" x14ac:dyDescent="0.25">
      <c r="B17" s="217" t="s">
        <v>60</v>
      </c>
      <c r="C17" s="217"/>
      <c r="D17" s="61">
        <v>0</v>
      </c>
      <c r="E17" s="61">
        <v>0</v>
      </c>
      <c r="F17" s="61">
        <v>0</v>
      </c>
      <c r="G17" s="61">
        <v>0</v>
      </c>
      <c r="H17" s="61">
        <v>0</v>
      </c>
      <c r="I17" s="61">
        <v>0</v>
      </c>
      <c r="J17" s="61">
        <v>0.2</v>
      </c>
      <c r="K17" s="61">
        <v>0</v>
      </c>
      <c r="L17" s="61">
        <v>0</v>
      </c>
    </row>
    <row r="18" spans="1:40" x14ac:dyDescent="0.25">
      <c r="B18" s="38" t="s">
        <v>18</v>
      </c>
      <c r="C18" s="38"/>
      <c r="D18" s="61">
        <v>0</v>
      </c>
      <c r="E18" s="61">
        <v>0</v>
      </c>
      <c r="F18" s="61">
        <v>0</v>
      </c>
      <c r="G18" s="61">
        <v>0</v>
      </c>
      <c r="H18" s="61">
        <v>0</v>
      </c>
      <c r="I18" s="61">
        <v>0.2</v>
      </c>
      <c r="J18" s="61">
        <v>0</v>
      </c>
      <c r="K18" s="61">
        <v>0</v>
      </c>
      <c r="L18" s="61">
        <v>0</v>
      </c>
    </row>
    <row r="19" spans="1:40" x14ac:dyDescent="0.25">
      <c r="B19" s="217" t="s">
        <v>22</v>
      </c>
      <c r="C19" s="217"/>
      <c r="D19" s="178">
        <f>SUM(D14:D18,D6,D9)</f>
        <v>0.99699999999999989</v>
      </c>
      <c r="E19" s="178">
        <v>1</v>
      </c>
      <c r="F19" s="178">
        <v>1</v>
      </c>
      <c r="G19" s="178">
        <v>1</v>
      </c>
      <c r="H19" s="178">
        <v>1</v>
      </c>
      <c r="I19" s="178">
        <v>1</v>
      </c>
      <c r="J19" s="178">
        <v>1</v>
      </c>
      <c r="K19" s="178">
        <v>1</v>
      </c>
      <c r="L19" s="178">
        <v>1</v>
      </c>
    </row>
    <row r="20" spans="1:40" ht="18.75" x14ac:dyDescent="0.25">
      <c r="B20" s="5" t="s">
        <v>559</v>
      </c>
    </row>
    <row r="21" spans="1:40" ht="31.5" x14ac:dyDescent="0.25">
      <c r="B21" s="78" t="s">
        <v>508</v>
      </c>
      <c r="C21" s="63"/>
      <c r="H21" s="55"/>
    </row>
    <row r="22" spans="1:40" s="40" customFormat="1" x14ac:dyDescent="0.25">
      <c r="A22" s="20"/>
      <c r="B22" s="20"/>
      <c r="C22" s="20"/>
      <c r="D22" s="20"/>
      <c r="E22" s="20" t="s">
        <v>549</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row>
    <row r="23" spans="1:40" x14ac:dyDescent="0.25">
      <c r="A23" s="43" t="s">
        <v>301</v>
      </c>
    </row>
    <row r="24" spans="1:40" x14ac:dyDescent="0.25"/>
    <row r="25" spans="1:40" x14ac:dyDescent="0.25">
      <c r="B25" s="2" t="s">
        <v>214</v>
      </c>
      <c r="C25" s="71"/>
      <c r="D25" s="71"/>
      <c r="E25" s="71"/>
      <c r="F25" s="71"/>
    </row>
    <row r="26" spans="1:40" ht="31.5" x14ac:dyDescent="0.25">
      <c r="B26" s="82" t="s">
        <v>2</v>
      </c>
      <c r="C26" s="82" t="s">
        <v>211</v>
      </c>
      <c r="D26" s="82" t="s">
        <v>316</v>
      </c>
      <c r="E26" s="82" t="s">
        <v>126</v>
      </c>
      <c r="F26" s="179" t="s">
        <v>348</v>
      </c>
      <c r="G26" s="179" t="s">
        <v>349</v>
      </c>
      <c r="I26" s="13"/>
      <c r="J26" s="18"/>
      <c r="K26" s="18"/>
      <c r="L26" s="18"/>
      <c r="M26" s="18"/>
      <c r="N26" s="18"/>
    </row>
    <row r="27" spans="1:40" ht="15.75" customHeight="1" x14ac:dyDescent="0.25">
      <c r="B27" s="38" t="s">
        <v>45</v>
      </c>
      <c r="C27" s="64">
        <f>SUM(C28:C30)</f>
        <v>0.28899999999999998</v>
      </c>
      <c r="D27" s="64">
        <f>C89</f>
        <v>0.23684365330902557</v>
      </c>
      <c r="E27" s="64">
        <f>D136</f>
        <v>0.11842182665451279</v>
      </c>
      <c r="F27" s="64">
        <f>D157</f>
        <v>0.1457360374990303</v>
      </c>
      <c r="G27" s="64">
        <f>D177</f>
        <v>5.9210913327256393E-2</v>
      </c>
      <c r="I27" s="37"/>
      <c r="J27" s="205"/>
      <c r="K27" s="205"/>
      <c r="L27" s="205"/>
      <c r="M27" s="205"/>
      <c r="N27" s="205"/>
    </row>
    <row r="28" spans="1:40" x14ac:dyDescent="0.25">
      <c r="B28" s="130" t="s">
        <v>54</v>
      </c>
      <c r="C28" s="66">
        <f>D10</f>
        <v>0.14449999999999999</v>
      </c>
      <c r="D28" s="64">
        <f>C90</f>
        <v>0.11842182665451279</v>
      </c>
      <c r="E28" s="64">
        <f>D137</f>
        <v>5.9210913327256393E-2</v>
      </c>
      <c r="F28" s="64">
        <f>D158</f>
        <v>7.2868018749515151E-2</v>
      </c>
      <c r="G28" s="64">
        <f>D178</f>
        <v>2.9605456663628196E-2</v>
      </c>
      <c r="H28" s="55"/>
      <c r="I28" s="37"/>
      <c r="J28" s="18"/>
      <c r="K28" s="27"/>
      <c r="L28" s="27"/>
      <c r="M28" s="27"/>
      <c r="N28" s="18"/>
    </row>
    <row r="29" spans="1:40" x14ac:dyDescent="0.25">
      <c r="B29" s="130" t="s">
        <v>55</v>
      </c>
      <c r="C29" s="66">
        <f>D11</f>
        <v>7.2249999999999995E-2</v>
      </c>
      <c r="D29" s="64">
        <f>C91</f>
        <v>5.9210913327256393E-2</v>
      </c>
      <c r="E29" s="64">
        <f>D138</f>
        <v>2.9605456663628196E-2</v>
      </c>
      <c r="F29" s="64">
        <f>D159</f>
        <v>3.6434009374757576E-2</v>
      </c>
      <c r="G29" s="64">
        <f>D179</f>
        <v>1.4802728331814098E-2</v>
      </c>
      <c r="I29" s="18"/>
      <c r="J29" s="18"/>
      <c r="K29" s="18"/>
      <c r="L29" s="18"/>
      <c r="M29" s="18"/>
      <c r="N29" s="18"/>
    </row>
    <row r="30" spans="1:40" x14ac:dyDescent="0.25">
      <c r="B30" s="130" t="s">
        <v>104</v>
      </c>
      <c r="C30" s="66">
        <f>D12</f>
        <v>7.2249999999999995E-2</v>
      </c>
      <c r="D30" s="64">
        <f>C92</f>
        <v>5.9210913327256393E-2</v>
      </c>
      <c r="E30" s="64">
        <f>D139</f>
        <v>2.9605456663628196E-2</v>
      </c>
      <c r="F30" s="64">
        <f>D160</f>
        <v>3.6434009374757576E-2</v>
      </c>
      <c r="G30" s="64">
        <f>D180</f>
        <v>1.4802728331814098E-2</v>
      </c>
      <c r="I30" s="18"/>
      <c r="J30" s="18"/>
      <c r="K30" s="18"/>
      <c r="L30" s="18"/>
      <c r="M30" s="18"/>
      <c r="N30" s="18"/>
    </row>
    <row r="31" spans="1:40" x14ac:dyDescent="0.25">
      <c r="B31" s="38" t="s">
        <v>20</v>
      </c>
      <c r="C31" s="66">
        <f>D8</f>
        <v>0.11961600000000001</v>
      </c>
      <c r="D31" s="64">
        <f>C100</f>
        <v>5.1586075714275502E-2</v>
      </c>
      <c r="E31" s="64">
        <f>D147</f>
        <v>5.1586075714275502E-2</v>
      </c>
      <c r="F31" s="64">
        <f>D168</f>
        <v>1.973664E-2</v>
      </c>
      <c r="G31" s="64">
        <f>D188</f>
        <v>0</v>
      </c>
    </row>
    <row r="32" spans="1:40" x14ac:dyDescent="0.25">
      <c r="B32" s="38" t="s">
        <v>19</v>
      </c>
      <c r="C32" s="66">
        <f>D7</f>
        <v>0.14738400000000001</v>
      </c>
      <c r="D32" s="64">
        <f>C99</f>
        <v>6.3561414719375181E-2</v>
      </c>
      <c r="E32" s="64">
        <f>D146</f>
        <v>6.3561414719375181E-2</v>
      </c>
      <c r="F32" s="64">
        <f>D167</f>
        <v>2.4318360000000004E-2</v>
      </c>
      <c r="G32" s="64">
        <f>D187</f>
        <v>0</v>
      </c>
    </row>
    <row r="33" spans="1:40" x14ac:dyDescent="0.25">
      <c r="B33" s="38" t="s">
        <v>13</v>
      </c>
      <c r="C33" s="66">
        <f>D13</f>
        <v>3.0000000000000001E-3</v>
      </c>
      <c r="D33" s="64">
        <f>C93</f>
        <v>0</v>
      </c>
      <c r="E33" s="64">
        <f>D140</f>
        <v>0</v>
      </c>
      <c r="F33" s="64">
        <f>D161</f>
        <v>0</v>
      </c>
      <c r="G33" s="64">
        <f>D181</f>
        <v>0</v>
      </c>
    </row>
    <row r="34" spans="1:40" x14ac:dyDescent="0.25">
      <c r="B34" s="38" t="s">
        <v>27</v>
      </c>
      <c r="C34" s="66">
        <f>D14</f>
        <v>0.311</v>
      </c>
      <c r="D34" s="64">
        <f>C95</f>
        <v>0.44585544874072325</v>
      </c>
      <c r="E34" s="64">
        <f>D142</f>
        <v>0.37897713142961476</v>
      </c>
      <c r="F34" s="64">
        <f>D163</f>
        <v>0.33439158655554246</v>
      </c>
      <c r="G34" s="64">
        <f>D183</f>
        <v>0.45876290686547699</v>
      </c>
    </row>
    <row r="35" spans="1:40" x14ac:dyDescent="0.25">
      <c r="B35" s="38" t="s">
        <v>59</v>
      </c>
      <c r="C35" s="66">
        <f>D15</f>
        <v>2.4E-2</v>
      </c>
      <c r="D35" s="64">
        <f>C96</f>
        <v>0</v>
      </c>
      <c r="E35" s="64">
        <f>D143</f>
        <v>0</v>
      </c>
      <c r="F35" s="64">
        <f>D164</f>
        <v>0</v>
      </c>
      <c r="G35" s="64">
        <f>D184</f>
        <v>0.152920968955159</v>
      </c>
    </row>
    <row r="36" spans="1:40" x14ac:dyDescent="0.25">
      <c r="B36" s="38" t="s">
        <v>109</v>
      </c>
      <c r="C36" s="66">
        <f>D17</f>
        <v>0</v>
      </c>
      <c r="D36" s="64">
        <f>C97</f>
        <v>0.11642084340843038</v>
      </c>
      <c r="E36" s="64">
        <f>D144</f>
        <v>0.11642084340843038</v>
      </c>
      <c r="F36" s="64">
        <f>D165</f>
        <v>9.3136674726744306E-2</v>
      </c>
      <c r="G36" s="64">
        <f>D185</f>
        <v>2.9105210852107596E-2</v>
      </c>
    </row>
    <row r="37" spans="1:40" x14ac:dyDescent="0.25">
      <c r="B37" s="38" t="s">
        <v>14</v>
      </c>
      <c r="C37" s="66">
        <f>D16</f>
        <v>0.106</v>
      </c>
      <c r="D37" s="64">
        <f t="shared" ref="D37" si="0">C94</f>
        <v>7.9547706802097287E-2</v>
      </c>
      <c r="E37" s="64">
        <f t="shared" ref="E37" si="1">D141</f>
        <v>0.26484785076771855</v>
      </c>
      <c r="F37" s="64">
        <f>D162</f>
        <v>0.19101156898727806</v>
      </c>
      <c r="G37" s="64">
        <f>D182</f>
        <v>0.15</v>
      </c>
    </row>
    <row r="38" spans="1:40" x14ac:dyDescent="0.25">
      <c r="B38" s="38" t="s">
        <v>108</v>
      </c>
      <c r="C38" s="49">
        <v>0</v>
      </c>
      <c r="D38" s="64">
        <f>C101</f>
        <v>6.1848573060728643E-3</v>
      </c>
      <c r="E38" s="64">
        <f>D148</f>
        <v>6.1848573060728643E-3</v>
      </c>
      <c r="F38" s="64">
        <f t="shared" ref="F38" si="2">D169</f>
        <v>5.9504132231404959E-2</v>
      </c>
      <c r="G38" s="64">
        <f t="shared" ref="G38" si="3">D189</f>
        <v>0.06</v>
      </c>
    </row>
    <row r="39" spans="1:40" x14ac:dyDescent="0.25">
      <c r="B39" s="38" t="s">
        <v>18</v>
      </c>
      <c r="C39" s="66">
        <f>D18</f>
        <v>0</v>
      </c>
      <c r="D39" s="64">
        <f>C98</f>
        <v>0</v>
      </c>
      <c r="E39" s="64">
        <f>D145</f>
        <v>0</v>
      </c>
      <c r="F39" s="64">
        <f>D166</f>
        <v>0.132165</v>
      </c>
      <c r="G39" s="64">
        <f>D186</f>
        <v>0.09</v>
      </c>
    </row>
    <row r="40" spans="1:40" x14ac:dyDescent="0.25">
      <c r="B40" s="38" t="s">
        <v>22</v>
      </c>
      <c r="C40" s="138">
        <f>SUM(C28:C39)</f>
        <v>1.0000000000000002</v>
      </c>
      <c r="D40" s="138">
        <f t="shared" ref="D40:G40" si="4">SUM(D28:D39)</f>
        <v>1</v>
      </c>
      <c r="E40" s="138">
        <f t="shared" si="4"/>
        <v>1</v>
      </c>
      <c r="F40" s="138">
        <f t="shared" si="4"/>
        <v>1.0000000000000002</v>
      </c>
      <c r="G40" s="138">
        <f t="shared" si="4"/>
        <v>1.0000000000000002</v>
      </c>
    </row>
    <row r="41" spans="1:40" s="40" customFormat="1"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row>
    <row r="42" spans="1:40" x14ac:dyDescent="0.25">
      <c r="A42" s="43" t="s">
        <v>358</v>
      </c>
    </row>
    <row r="43" spans="1:40" x14ac:dyDescent="0.25">
      <c r="A43" s="43"/>
    </row>
    <row r="44" spans="1:40" x14ac:dyDescent="0.25">
      <c r="A44" s="43"/>
      <c r="B44" s="44" t="s">
        <v>216</v>
      </c>
      <c r="C44" s="6"/>
      <c r="D44" s="6"/>
      <c r="E44" s="6"/>
    </row>
    <row r="45" spans="1:40" x14ac:dyDescent="0.25">
      <c r="A45" s="43"/>
      <c r="B45" s="82" t="s">
        <v>28</v>
      </c>
      <c r="C45" s="82" t="s">
        <v>556</v>
      </c>
      <c r="D45" s="82" t="s">
        <v>312</v>
      </c>
      <c r="E45" s="82" t="s">
        <v>313</v>
      </c>
    </row>
    <row r="46" spans="1:40" x14ac:dyDescent="0.25">
      <c r="A46" s="43"/>
      <c r="B46" s="8" t="s">
        <v>106</v>
      </c>
      <c r="C46" s="46">
        <f>E198</f>
        <v>0.35472000000000004</v>
      </c>
      <c r="D46" s="46">
        <f>M122</f>
        <v>0.23902355828419686</v>
      </c>
      <c r="E46" s="91">
        <f>SUM(E47:E48)</f>
        <v>0.26700000000000002</v>
      </c>
    </row>
    <row r="47" spans="1:40" x14ac:dyDescent="0.25">
      <c r="A47" s="43"/>
      <c r="B47" s="180" t="s">
        <v>218</v>
      </c>
      <c r="C47" s="185" t="str">
        <f>"-"</f>
        <v>-</v>
      </c>
      <c r="D47" s="185" t="str">
        <f>"-"</f>
        <v>-</v>
      </c>
      <c r="E47" s="46">
        <v>0.14699999999999999</v>
      </c>
    </row>
    <row r="48" spans="1:40" x14ac:dyDescent="0.25">
      <c r="A48" s="43"/>
      <c r="B48" s="180" t="s">
        <v>23</v>
      </c>
      <c r="C48" s="185" t="str">
        <f>"-"</f>
        <v>-</v>
      </c>
      <c r="D48" s="185" t="str">
        <f>"-"</f>
        <v>-</v>
      </c>
      <c r="E48" s="46">
        <v>0.12</v>
      </c>
    </row>
    <row r="49" spans="1:40" x14ac:dyDescent="0.25">
      <c r="A49" s="43"/>
      <c r="B49" s="8" t="s">
        <v>45</v>
      </c>
      <c r="C49" s="46">
        <f>E199</f>
        <v>0.27023999999999998</v>
      </c>
      <c r="D49" s="46">
        <f>M123</f>
        <v>0.35095743240811794</v>
      </c>
      <c r="E49" s="46">
        <v>0.28899999999999998</v>
      </c>
    </row>
    <row r="50" spans="1:40" x14ac:dyDescent="0.25">
      <c r="A50" s="43"/>
      <c r="B50" s="8" t="s">
        <v>13</v>
      </c>
      <c r="C50" s="46">
        <v>0</v>
      </c>
      <c r="D50" s="46">
        <f>0</f>
        <v>0</v>
      </c>
      <c r="E50" s="46">
        <v>3.0000000000000001E-3</v>
      </c>
    </row>
    <row r="51" spans="1:40" x14ac:dyDescent="0.25">
      <c r="A51" s="43"/>
      <c r="B51" s="8" t="s">
        <v>27</v>
      </c>
      <c r="C51" s="46">
        <f>E200</f>
        <v>0.28373600000000004</v>
      </c>
      <c r="D51" s="46">
        <f>M124</f>
        <v>0.28156938645854207</v>
      </c>
      <c r="E51" s="46">
        <f>0.311</f>
        <v>0.311</v>
      </c>
    </row>
    <row r="52" spans="1:40" x14ac:dyDescent="0.25">
      <c r="A52" s="43"/>
      <c r="B52" s="8" t="s">
        <v>59</v>
      </c>
      <c r="C52" s="46">
        <v>0</v>
      </c>
      <c r="D52" s="46">
        <v>0</v>
      </c>
      <c r="E52" s="46">
        <v>2.4E-2</v>
      </c>
    </row>
    <row r="53" spans="1:40" x14ac:dyDescent="0.25">
      <c r="A53" s="43"/>
      <c r="B53" s="8" t="s">
        <v>14</v>
      </c>
      <c r="C53" s="85">
        <f>E202</f>
        <v>6.9599999999999995E-2</v>
      </c>
      <c r="D53" s="46">
        <f>M128</f>
        <v>5.8878976778647348E-2</v>
      </c>
      <c r="E53" s="46">
        <v>0.106</v>
      </c>
    </row>
    <row r="54" spans="1:40" x14ac:dyDescent="0.25">
      <c r="A54" s="43"/>
      <c r="B54" s="8" t="s">
        <v>108</v>
      </c>
      <c r="C54" s="85">
        <f>E201</f>
        <v>3.9200000000000007E-3</v>
      </c>
      <c r="D54" s="46">
        <f>M126</f>
        <v>4.565003022998412E-3</v>
      </c>
      <c r="E54" s="46">
        <v>0</v>
      </c>
    </row>
    <row r="55" spans="1:40" x14ac:dyDescent="0.25">
      <c r="A55" s="43"/>
      <c r="B55" s="8" t="s">
        <v>109</v>
      </c>
      <c r="C55" s="180" t="s">
        <v>557</v>
      </c>
      <c r="D55" s="46">
        <f>M125</f>
        <v>6.5005643047497397E-2</v>
      </c>
      <c r="E55" s="46">
        <v>0</v>
      </c>
    </row>
    <row r="56" spans="1:40" x14ac:dyDescent="0.25">
      <c r="A56" s="43"/>
      <c r="B56" s="8" t="s">
        <v>24</v>
      </c>
      <c r="C56" s="85">
        <f>E203</f>
        <v>1.7784000000000001E-2</v>
      </c>
      <c r="D56" s="180" t="s">
        <v>557</v>
      </c>
      <c r="E56" s="180" t="s">
        <v>557</v>
      </c>
    </row>
    <row r="57" spans="1:40" x14ac:dyDescent="0.25">
      <c r="A57" s="43"/>
      <c r="B57" s="8" t="s">
        <v>84</v>
      </c>
      <c r="C57" s="84">
        <f>SUM(C46:C56)</f>
        <v>1</v>
      </c>
      <c r="D57" s="84">
        <f t="shared" ref="D57:E57" si="5">SUM(D46:D56)</f>
        <v>1</v>
      </c>
      <c r="E57" s="84">
        <f t="shared" si="5"/>
        <v>1.2670000000000001</v>
      </c>
    </row>
    <row r="58" spans="1:40" ht="18.75" x14ac:dyDescent="0.25">
      <c r="A58" s="43"/>
      <c r="B58" s="75" t="s">
        <v>560</v>
      </c>
      <c r="C58" s="76"/>
      <c r="D58" s="76"/>
      <c r="E58" s="76"/>
    </row>
    <row r="59" spans="1:40" s="40" customFormat="1" x14ac:dyDescent="0.25">
      <c r="A59" s="77"/>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row>
    <row r="60" spans="1:40" x14ac:dyDescent="0.25">
      <c r="A60" s="43" t="s">
        <v>310</v>
      </c>
    </row>
    <row r="61" spans="1:40" x14ac:dyDescent="0.25">
      <c r="A61" s="4" t="s">
        <v>311</v>
      </c>
    </row>
    <row r="62" spans="1:40" x14ac:dyDescent="0.25">
      <c r="A62" s="4"/>
    </row>
    <row r="63" spans="1:40" x14ac:dyDescent="0.25">
      <c r="B63" s="2" t="s">
        <v>310</v>
      </c>
      <c r="AD63" s="6"/>
      <c r="AE63" s="6"/>
      <c r="AF63" s="6"/>
      <c r="AG63" s="6"/>
      <c r="AH63" s="6"/>
      <c r="AI63" s="6"/>
    </row>
    <row r="64" spans="1:40" x14ac:dyDescent="0.25">
      <c r="B64" s="82" t="s">
        <v>232</v>
      </c>
      <c r="C64" s="82" t="s">
        <v>233</v>
      </c>
      <c r="D64" s="82" t="s">
        <v>234</v>
      </c>
      <c r="E64" s="82" t="s">
        <v>74</v>
      </c>
      <c r="M64" s="18"/>
      <c r="N64" s="18"/>
      <c r="O64" s="18"/>
      <c r="P64" s="18"/>
      <c r="Q64" s="18"/>
      <c r="R64" s="18"/>
      <c r="S64" s="18"/>
      <c r="T64" s="18"/>
      <c r="U64" s="18"/>
      <c r="V64" s="18"/>
      <c r="W64" s="18"/>
      <c r="X64" s="18"/>
      <c r="Y64" s="18"/>
      <c r="AD64" s="6"/>
      <c r="AE64" s="6"/>
      <c r="AF64" s="6"/>
      <c r="AG64" s="6"/>
      <c r="AH64" s="6"/>
      <c r="AI64" s="6"/>
    </row>
    <row r="65" spans="2:35" x14ac:dyDescent="0.25">
      <c r="B65" s="38" t="s">
        <v>61</v>
      </c>
      <c r="C65" s="186">
        <v>326</v>
      </c>
      <c r="D65" s="62" t="s">
        <v>62</v>
      </c>
      <c r="E65" s="128" t="s">
        <v>71</v>
      </c>
      <c r="AD65" s="6"/>
      <c r="AE65" s="6"/>
      <c r="AF65" s="6"/>
      <c r="AG65" s="6"/>
      <c r="AH65" s="6"/>
      <c r="AI65" s="6"/>
    </row>
    <row r="66" spans="2:35" x14ac:dyDescent="0.25">
      <c r="B66" s="38" t="s">
        <v>63</v>
      </c>
      <c r="C66" s="187">
        <v>3.05</v>
      </c>
      <c r="D66" s="62" t="s">
        <v>64</v>
      </c>
      <c r="E66" s="128" t="s">
        <v>71</v>
      </c>
      <c r="AD66" s="6"/>
      <c r="AE66" s="6"/>
      <c r="AF66" s="6"/>
      <c r="AG66" s="6"/>
      <c r="AH66" s="6"/>
      <c r="AI66" s="6"/>
    </row>
    <row r="67" spans="2:35" x14ac:dyDescent="0.25">
      <c r="B67" s="38" t="s">
        <v>65</v>
      </c>
      <c r="C67" s="186">
        <v>158</v>
      </c>
      <c r="D67" s="62" t="s">
        <v>62</v>
      </c>
      <c r="E67" s="128" t="s">
        <v>71</v>
      </c>
      <c r="AD67" s="6"/>
      <c r="AE67" s="6"/>
      <c r="AF67" s="6"/>
      <c r="AG67" s="6"/>
      <c r="AH67" s="6"/>
      <c r="AI67" s="6"/>
    </row>
    <row r="68" spans="2:35" x14ac:dyDescent="0.25">
      <c r="B68" s="38" t="s">
        <v>63</v>
      </c>
      <c r="C68" s="187">
        <v>3.4</v>
      </c>
      <c r="D68" s="62" t="s">
        <v>66</v>
      </c>
      <c r="E68" s="128" t="s">
        <v>71</v>
      </c>
      <c r="H68" s="12"/>
      <c r="AD68" s="6"/>
      <c r="AE68" s="6"/>
      <c r="AF68" s="6"/>
      <c r="AG68" s="6"/>
      <c r="AH68" s="6"/>
      <c r="AI68" s="6"/>
    </row>
    <row r="69" spans="2:35" x14ac:dyDescent="0.25">
      <c r="B69" s="38" t="s">
        <v>67</v>
      </c>
      <c r="C69" s="186">
        <f>(C65*C66)</f>
        <v>994.3</v>
      </c>
      <c r="D69" s="62" t="s">
        <v>62</v>
      </c>
      <c r="E69" s="181" t="s">
        <v>73</v>
      </c>
      <c r="H69" s="12"/>
      <c r="AD69" s="6"/>
      <c r="AE69" s="6"/>
      <c r="AF69" s="6"/>
      <c r="AG69" s="6"/>
      <c r="AH69" s="6"/>
      <c r="AI69" s="6"/>
    </row>
    <row r="70" spans="2:35" x14ac:dyDescent="0.25">
      <c r="B70" s="38" t="s">
        <v>68</v>
      </c>
      <c r="C70" s="186">
        <f>(C67*C68)</f>
        <v>537.19999999999993</v>
      </c>
      <c r="D70" s="62" t="s">
        <v>62</v>
      </c>
      <c r="E70" s="181" t="s">
        <v>73</v>
      </c>
      <c r="H70" s="12"/>
      <c r="AD70" s="6"/>
      <c r="AE70" s="6"/>
      <c r="AF70" s="6"/>
      <c r="AG70" s="6"/>
      <c r="AH70" s="6"/>
      <c r="AI70" s="6"/>
    </row>
    <row r="71" spans="2:35" x14ac:dyDescent="0.25">
      <c r="B71" s="38" t="s">
        <v>69</v>
      </c>
      <c r="C71" s="48">
        <f>C69/SUM($C$69:$C$70)</f>
        <v>0.64923277832190662</v>
      </c>
      <c r="D71" s="62"/>
      <c r="E71" s="181" t="s">
        <v>73</v>
      </c>
      <c r="H71" s="12"/>
      <c r="AD71" s="6"/>
      <c r="AE71" s="6"/>
      <c r="AF71" s="6"/>
      <c r="AG71" s="6"/>
      <c r="AH71" s="6"/>
      <c r="AI71" s="6"/>
    </row>
    <row r="72" spans="2:35" x14ac:dyDescent="0.25">
      <c r="B72" s="38" t="s">
        <v>70</v>
      </c>
      <c r="C72" s="48">
        <f>C70/SUM($C$69:$C$70)</f>
        <v>0.35076722167809332</v>
      </c>
      <c r="D72" s="62"/>
      <c r="E72" s="181" t="s">
        <v>73</v>
      </c>
      <c r="H72" s="12"/>
      <c r="AD72" s="6"/>
      <c r="AE72" s="6"/>
      <c r="AF72" s="6"/>
      <c r="AG72" s="6"/>
      <c r="AH72" s="6"/>
      <c r="AI72" s="6"/>
    </row>
    <row r="73" spans="2:35" x14ac:dyDescent="0.25">
      <c r="B73" s="38" t="s">
        <v>96</v>
      </c>
      <c r="C73" s="188">
        <f>SUM(C69:C70)</f>
        <v>1531.5</v>
      </c>
      <c r="D73" s="62"/>
      <c r="E73" s="181" t="s">
        <v>73</v>
      </c>
      <c r="H73" s="12"/>
      <c r="AD73" s="6"/>
      <c r="AE73" s="6"/>
      <c r="AF73" s="6"/>
      <c r="AG73" s="6"/>
      <c r="AH73" s="6"/>
      <c r="AI73" s="6"/>
    </row>
    <row r="74" spans="2:35" x14ac:dyDescent="0.25">
      <c r="B74" s="38" t="s">
        <v>139</v>
      </c>
      <c r="C74" s="49">
        <v>0.54</v>
      </c>
      <c r="D74" s="62"/>
      <c r="E74" s="62" t="s">
        <v>511</v>
      </c>
      <c r="H74" s="12"/>
      <c r="AD74" s="6"/>
      <c r="AE74" s="6"/>
      <c r="AF74" s="6"/>
      <c r="AG74" s="6"/>
      <c r="AH74" s="6"/>
      <c r="AI74" s="6"/>
    </row>
    <row r="75" spans="2:35" x14ac:dyDescent="0.25">
      <c r="B75" s="38" t="s">
        <v>140</v>
      </c>
      <c r="C75" s="49">
        <v>0.46</v>
      </c>
      <c r="D75" s="62"/>
      <c r="E75" s="62" t="s">
        <v>511</v>
      </c>
      <c r="H75" s="12"/>
      <c r="AD75" s="6"/>
      <c r="AE75" s="6"/>
      <c r="AF75" s="6"/>
      <c r="AG75" s="6"/>
      <c r="AH75" s="6"/>
      <c r="AI75" s="6"/>
    </row>
    <row r="76" spans="2:35" x14ac:dyDescent="0.25">
      <c r="B76" s="38" t="s">
        <v>141</v>
      </c>
      <c r="C76" s="189">
        <v>1364270000</v>
      </c>
      <c r="D76" s="62"/>
      <c r="E76" s="62" t="s">
        <v>315</v>
      </c>
      <c r="AD76" s="6"/>
      <c r="AE76" s="6"/>
      <c r="AF76" s="6"/>
      <c r="AG76" s="6"/>
      <c r="AH76" s="6"/>
      <c r="AI76" s="6"/>
    </row>
    <row r="77" spans="2:35" x14ac:dyDescent="0.25">
      <c r="B77" s="38" t="s">
        <v>114</v>
      </c>
      <c r="C77" s="186">
        <f>C74*$C$76/1000000</f>
        <v>736.70579999999995</v>
      </c>
      <c r="D77" s="62" t="s">
        <v>62</v>
      </c>
      <c r="E77" s="62" t="s">
        <v>511</v>
      </c>
      <c r="AD77" s="6"/>
      <c r="AE77" s="6"/>
      <c r="AF77" s="6"/>
      <c r="AG77" s="6"/>
      <c r="AH77" s="6"/>
      <c r="AI77" s="6"/>
    </row>
    <row r="78" spans="2:35" x14ac:dyDescent="0.25">
      <c r="B78" s="38" t="s">
        <v>115</v>
      </c>
      <c r="C78" s="186">
        <f>C75*$C$76/1000000</f>
        <v>627.56420000000003</v>
      </c>
      <c r="D78" s="62" t="s">
        <v>62</v>
      </c>
      <c r="E78" s="62" t="s">
        <v>511</v>
      </c>
      <c r="AD78" s="6"/>
      <c r="AE78" s="6"/>
      <c r="AF78" s="6"/>
      <c r="AG78" s="6"/>
      <c r="AH78" s="6"/>
      <c r="AI78" s="6"/>
    </row>
    <row r="79" spans="2:35" x14ac:dyDescent="0.25">
      <c r="B79" s="38" t="s">
        <v>459</v>
      </c>
      <c r="C79" s="48">
        <v>0.50800000000000001</v>
      </c>
      <c r="D79" s="62"/>
      <c r="E79" s="62" t="s">
        <v>511</v>
      </c>
      <c r="AD79" s="6"/>
      <c r="AE79" s="6"/>
      <c r="AF79" s="6"/>
      <c r="AG79" s="6"/>
      <c r="AH79" s="6"/>
      <c r="AI79" s="6"/>
    </row>
    <row r="80" spans="2:35" x14ac:dyDescent="0.25">
      <c r="B80" s="38" t="s">
        <v>460</v>
      </c>
      <c r="C80" s="48">
        <f>1-C79</f>
        <v>0.49199999999999999</v>
      </c>
      <c r="D80" s="62"/>
      <c r="E80" s="62" t="s">
        <v>511</v>
      </c>
      <c r="AD80" s="6"/>
      <c r="AE80" s="6"/>
      <c r="AF80" s="6"/>
      <c r="AG80" s="6"/>
      <c r="AH80" s="6"/>
      <c r="AI80" s="6"/>
    </row>
    <row r="81" spans="1:40" x14ac:dyDescent="0.25">
      <c r="B81" s="38" t="s">
        <v>127</v>
      </c>
      <c r="C81" s="186">
        <f>C77/C66</f>
        <v>241.54288524590163</v>
      </c>
      <c r="D81" s="62" t="s">
        <v>62</v>
      </c>
      <c r="E81" s="181" t="s">
        <v>73</v>
      </c>
      <c r="AD81" s="6"/>
      <c r="AE81" s="6"/>
      <c r="AF81" s="6"/>
      <c r="AG81" s="6"/>
      <c r="AH81" s="6"/>
      <c r="AI81" s="6"/>
    </row>
    <row r="82" spans="1:40" x14ac:dyDescent="0.25">
      <c r="B82" s="38" t="s">
        <v>128</v>
      </c>
      <c r="C82" s="186">
        <f>C78/C68</f>
        <v>184.57770588235294</v>
      </c>
      <c r="D82" s="62" t="s">
        <v>62</v>
      </c>
      <c r="E82" s="181" t="s">
        <v>73</v>
      </c>
      <c r="AD82" s="6"/>
      <c r="AE82" s="6"/>
      <c r="AF82" s="6"/>
      <c r="AG82" s="6"/>
      <c r="AH82" s="6"/>
      <c r="AI82" s="6"/>
    </row>
    <row r="83" spans="1:40" s="40" customFormat="1"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39"/>
      <c r="AE83" s="72"/>
      <c r="AF83" s="72"/>
      <c r="AG83" s="72"/>
      <c r="AH83" s="72"/>
      <c r="AI83" s="72"/>
      <c r="AJ83" s="20"/>
      <c r="AK83" s="20"/>
      <c r="AL83" s="20"/>
      <c r="AM83" s="20"/>
      <c r="AN83" s="20"/>
    </row>
    <row r="84" spans="1:40" s="10" customFormat="1" x14ac:dyDescent="0.25">
      <c r="A84" s="3" t="s">
        <v>303</v>
      </c>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3"/>
      <c r="AE84" s="60"/>
      <c r="AF84" s="60"/>
      <c r="AG84" s="60"/>
      <c r="AH84" s="60"/>
      <c r="AI84" s="60"/>
      <c r="AJ84" s="18"/>
      <c r="AK84" s="18"/>
      <c r="AL84" s="18"/>
      <c r="AM84" s="18"/>
      <c r="AN84" s="18"/>
    </row>
    <row r="85" spans="1:40" s="10" customFormat="1" x14ac:dyDescent="0.25">
      <c r="A85" s="11" t="s">
        <v>304</v>
      </c>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3"/>
      <c r="AE85" s="60"/>
      <c r="AF85" s="60"/>
      <c r="AG85" s="60"/>
      <c r="AH85" s="60"/>
      <c r="AI85" s="60"/>
      <c r="AJ85" s="18"/>
      <c r="AK85" s="18"/>
      <c r="AL85" s="18"/>
      <c r="AM85" s="18"/>
      <c r="AN85" s="18"/>
    </row>
    <row r="86" spans="1:40" x14ac:dyDescent="0.25">
      <c r="AD86" s="13"/>
      <c r="AE86" s="60"/>
      <c r="AF86" s="60"/>
      <c r="AG86" s="60"/>
      <c r="AH86" s="60"/>
      <c r="AI86" s="60"/>
    </row>
    <row r="87" spans="1:40" x14ac:dyDescent="0.25">
      <c r="A87" s="18"/>
      <c r="B87" s="21" t="s">
        <v>302</v>
      </c>
      <c r="C87" s="21"/>
      <c r="D87" s="68"/>
      <c r="E87" s="18"/>
      <c r="F87" s="18"/>
      <c r="G87" s="18"/>
      <c r="H87" s="18"/>
      <c r="I87" s="18"/>
      <c r="J87" s="18"/>
      <c r="K87" s="18"/>
      <c r="L87" s="18"/>
      <c r="M87" s="18"/>
      <c r="N87" s="18"/>
      <c r="O87" s="18"/>
      <c r="P87" s="18"/>
      <c r="Q87" s="18"/>
      <c r="R87" s="18"/>
      <c r="S87" s="18"/>
      <c r="T87" s="18"/>
      <c r="U87" s="18"/>
      <c r="V87" s="18"/>
    </row>
    <row r="88" spans="1:40" x14ac:dyDescent="0.25">
      <c r="A88" s="18"/>
      <c r="B88" s="82" t="s">
        <v>2</v>
      </c>
      <c r="C88" s="82" t="s">
        <v>25</v>
      </c>
      <c r="D88" s="82" t="s">
        <v>206</v>
      </c>
      <c r="E88" s="13"/>
      <c r="F88" s="13" t="s">
        <v>307</v>
      </c>
      <c r="G88" s="18"/>
      <c r="J88" s="18"/>
      <c r="K88" s="18"/>
      <c r="L88" s="18"/>
      <c r="M88" s="18"/>
      <c r="N88" s="18"/>
      <c r="O88" s="18"/>
      <c r="P88" s="18"/>
      <c r="Q88" s="18"/>
      <c r="R88" s="18"/>
      <c r="S88" s="18"/>
      <c r="T88" s="18"/>
      <c r="U88" s="18"/>
      <c r="V88" s="18"/>
    </row>
    <row r="89" spans="1:40" x14ac:dyDescent="0.25">
      <c r="A89" s="18"/>
      <c r="B89" s="38" t="s">
        <v>45</v>
      </c>
      <c r="C89" s="48">
        <f>K123</f>
        <v>0.23684365330902557</v>
      </c>
      <c r="D89" s="184" t="s">
        <v>309</v>
      </c>
      <c r="E89" s="18"/>
      <c r="F89" s="82" t="s">
        <v>240</v>
      </c>
      <c r="G89" s="82" t="s">
        <v>305</v>
      </c>
      <c r="J89" s="18"/>
      <c r="K89" s="18"/>
      <c r="L89" s="18"/>
      <c r="M89" s="18"/>
      <c r="N89" s="18"/>
      <c r="O89" s="18"/>
      <c r="P89" s="18"/>
      <c r="Q89" s="18"/>
      <c r="R89" s="18"/>
      <c r="S89" s="18"/>
      <c r="T89" s="18"/>
      <c r="U89" s="18"/>
      <c r="V89" s="18"/>
    </row>
    <row r="90" spans="1:40" x14ac:dyDescent="0.25">
      <c r="A90" s="18"/>
      <c r="B90" s="130" t="s">
        <v>54</v>
      </c>
      <c r="C90" s="48">
        <f>$C$89*G90</f>
        <v>0.11842182665451279</v>
      </c>
      <c r="D90" s="184" t="s">
        <v>326</v>
      </c>
      <c r="E90" s="18"/>
      <c r="F90" s="130" t="s">
        <v>54</v>
      </c>
      <c r="G90" s="65">
        <f>B10</f>
        <v>0.5</v>
      </c>
      <c r="J90" s="18"/>
      <c r="K90" s="18"/>
      <c r="L90" s="18"/>
      <c r="M90" s="18"/>
      <c r="N90" s="18"/>
      <c r="O90" s="18"/>
      <c r="P90" s="18"/>
      <c r="Q90" s="18"/>
      <c r="R90" s="18"/>
      <c r="S90" s="18"/>
      <c r="T90" s="18"/>
      <c r="U90" s="18"/>
      <c r="V90" s="18"/>
    </row>
    <row r="91" spans="1:40" x14ac:dyDescent="0.25">
      <c r="A91" s="18"/>
      <c r="B91" s="130" t="s">
        <v>55</v>
      </c>
      <c r="C91" s="48">
        <f>$C$89*G91</f>
        <v>5.9210913327256393E-2</v>
      </c>
      <c r="D91" s="184" t="s">
        <v>326</v>
      </c>
      <c r="E91" s="18"/>
      <c r="F91" s="130" t="s">
        <v>55</v>
      </c>
      <c r="G91" s="65">
        <f>B11</f>
        <v>0.25</v>
      </c>
      <c r="J91" s="18"/>
      <c r="K91" s="18"/>
      <c r="L91" s="18"/>
      <c r="M91" s="18"/>
      <c r="N91" s="18"/>
      <c r="O91" s="18"/>
      <c r="P91" s="18"/>
      <c r="Q91" s="18"/>
      <c r="R91" s="18"/>
      <c r="S91" s="18"/>
      <c r="T91" s="18"/>
      <c r="U91" s="18"/>
      <c r="V91" s="18"/>
    </row>
    <row r="92" spans="1:40" x14ac:dyDescent="0.25">
      <c r="A92" s="18"/>
      <c r="B92" s="130" t="s">
        <v>104</v>
      </c>
      <c r="C92" s="48">
        <f>$C$89*G92</f>
        <v>5.9210913327256393E-2</v>
      </c>
      <c r="D92" s="184" t="s">
        <v>326</v>
      </c>
      <c r="E92" s="18"/>
      <c r="F92" s="130" t="s">
        <v>104</v>
      </c>
      <c r="G92" s="65">
        <f>B12</f>
        <v>0.25</v>
      </c>
      <c r="J92" s="18"/>
      <c r="K92" s="18"/>
      <c r="L92" s="18"/>
      <c r="M92" s="18"/>
      <c r="N92" s="18"/>
      <c r="O92" s="18"/>
      <c r="P92" s="18"/>
      <c r="Q92" s="18"/>
      <c r="R92" s="18"/>
      <c r="S92" s="18"/>
      <c r="T92" s="18"/>
      <c r="U92" s="18"/>
      <c r="V92" s="18"/>
    </row>
    <row r="93" spans="1:40" x14ac:dyDescent="0.25">
      <c r="A93" s="18"/>
      <c r="B93" s="38" t="s">
        <v>13</v>
      </c>
      <c r="C93" s="48">
        <v>0</v>
      </c>
      <c r="D93" s="184" t="s">
        <v>309</v>
      </c>
      <c r="E93" s="18"/>
      <c r="F93" s="18"/>
      <c r="G93" s="18"/>
      <c r="J93" s="18"/>
      <c r="K93" s="18"/>
      <c r="L93" s="18"/>
      <c r="M93" s="18"/>
      <c r="N93" s="18"/>
      <c r="O93" s="18"/>
      <c r="P93" s="18"/>
      <c r="Q93" s="18"/>
      <c r="R93" s="18"/>
      <c r="S93" s="18"/>
      <c r="T93" s="18"/>
      <c r="U93" s="18"/>
      <c r="V93" s="18"/>
    </row>
    <row r="94" spans="1:40" x14ac:dyDescent="0.25">
      <c r="A94" s="18"/>
      <c r="B94" s="38" t="s">
        <v>14</v>
      </c>
      <c r="C94" s="48">
        <f>K128</f>
        <v>7.9547706802097287E-2</v>
      </c>
      <c r="D94" s="184" t="s">
        <v>309</v>
      </c>
      <c r="E94" s="18"/>
      <c r="F94" s="13" t="s">
        <v>308</v>
      </c>
      <c r="G94" s="18"/>
      <c r="J94" s="18"/>
      <c r="K94" s="18"/>
      <c r="L94" s="18"/>
      <c r="M94" s="18"/>
      <c r="N94" s="18"/>
      <c r="O94" s="18"/>
      <c r="P94" s="18"/>
      <c r="Q94" s="18"/>
      <c r="R94" s="18"/>
      <c r="S94" s="18"/>
      <c r="T94" s="18"/>
      <c r="U94" s="18"/>
      <c r="V94" s="18"/>
    </row>
    <row r="95" spans="1:40" x14ac:dyDescent="0.25">
      <c r="A95" s="18"/>
      <c r="B95" s="38" t="s">
        <v>27</v>
      </c>
      <c r="C95" s="48">
        <f>K124</f>
        <v>0.44585544874072325</v>
      </c>
      <c r="D95" s="184" t="s">
        <v>309</v>
      </c>
      <c r="E95" s="18"/>
      <c r="F95" s="82" t="s">
        <v>240</v>
      </c>
      <c r="G95" s="82" t="s">
        <v>306</v>
      </c>
      <c r="J95" s="18"/>
      <c r="K95" s="18"/>
      <c r="L95" s="18"/>
      <c r="M95" s="18"/>
      <c r="N95" s="18"/>
      <c r="O95" s="18"/>
      <c r="P95" s="18"/>
      <c r="Q95" s="18"/>
      <c r="R95" s="18"/>
      <c r="S95" s="18"/>
      <c r="T95" s="18"/>
      <c r="U95" s="18"/>
      <c r="V95" s="18"/>
    </row>
    <row r="96" spans="1:40" x14ac:dyDescent="0.25">
      <c r="A96" s="18"/>
      <c r="B96" s="38" t="s">
        <v>59</v>
      </c>
      <c r="C96" s="48">
        <v>0</v>
      </c>
      <c r="D96" s="184" t="s">
        <v>309</v>
      </c>
      <c r="E96" s="18"/>
      <c r="F96" s="140" t="s">
        <v>57</v>
      </c>
      <c r="G96" s="65">
        <f>B7</f>
        <v>0.55200000000000005</v>
      </c>
      <c r="J96" s="18"/>
      <c r="K96" s="18"/>
      <c r="L96" s="18"/>
      <c r="M96" s="18"/>
      <c r="N96" s="18"/>
      <c r="O96" s="18"/>
      <c r="P96" s="18"/>
      <c r="Q96" s="18"/>
      <c r="R96" s="18"/>
      <c r="S96" s="18"/>
      <c r="T96" s="18"/>
      <c r="U96" s="18"/>
      <c r="V96" s="18"/>
    </row>
    <row r="97" spans="1:22" x14ac:dyDescent="0.25">
      <c r="A97" s="18"/>
      <c r="B97" s="38" t="s">
        <v>109</v>
      </c>
      <c r="C97" s="48">
        <f>K125</f>
        <v>0.11642084340843038</v>
      </c>
      <c r="D97" s="184" t="s">
        <v>309</v>
      </c>
      <c r="E97" s="18"/>
      <c r="F97" s="140" t="s">
        <v>58</v>
      </c>
      <c r="G97" s="65">
        <f>B8</f>
        <v>0.44800000000000001</v>
      </c>
      <c r="J97" s="18"/>
      <c r="K97" s="18"/>
      <c r="L97" s="18"/>
      <c r="M97" s="18"/>
      <c r="N97" s="18"/>
      <c r="O97" s="18"/>
      <c r="P97" s="18"/>
      <c r="Q97" s="18"/>
      <c r="R97" s="18"/>
      <c r="S97" s="18"/>
      <c r="T97" s="18"/>
      <c r="U97" s="18"/>
      <c r="V97" s="18"/>
    </row>
    <row r="98" spans="1:22" x14ac:dyDescent="0.25">
      <c r="A98" s="18"/>
      <c r="B98" s="38" t="s">
        <v>18</v>
      </c>
      <c r="C98" s="48">
        <v>0</v>
      </c>
      <c r="D98" s="184" t="s">
        <v>309</v>
      </c>
      <c r="E98" s="18"/>
      <c r="F98" s="18"/>
      <c r="G98" s="18"/>
      <c r="H98" s="18"/>
      <c r="I98" s="18"/>
      <c r="J98" s="18"/>
      <c r="K98" s="18"/>
      <c r="L98" s="18"/>
      <c r="M98" s="18"/>
      <c r="N98" s="18"/>
      <c r="O98" s="18"/>
      <c r="P98" s="18"/>
      <c r="Q98" s="18"/>
      <c r="R98" s="18"/>
      <c r="S98" s="18"/>
      <c r="T98" s="18"/>
      <c r="U98" s="18"/>
      <c r="V98" s="18"/>
    </row>
    <row r="99" spans="1:22" x14ac:dyDescent="0.25">
      <c r="A99" s="18"/>
      <c r="B99" s="38" t="s">
        <v>19</v>
      </c>
      <c r="C99" s="48">
        <f>$K$122*G96</f>
        <v>6.3561414719375181E-2</v>
      </c>
      <c r="D99" s="184" t="s">
        <v>330</v>
      </c>
      <c r="E99" s="18"/>
      <c r="F99" s="2" t="s">
        <v>324</v>
      </c>
      <c r="K99" s="18"/>
      <c r="L99" s="18"/>
      <c r="M99" s="18"/>
      <c r="N99" s="18"/>
      <c r="O99" s="18"/>
      <c r="P99" s="18"/>
      <c r="Q99" s="18"/>
      <c r="R99" s="18"/>
      <c r="S99" s="18"/>
      <c r="T99" s="18"/>
      <c r="U99" s="18"/>
      <c r="V99" s="18"/>
    </row>
    <row r="100" spans="1:22" x14ac:dyDescent="0.25">
      <c r="A100" s="18"/>
      <c r="B100" s="38" t="s">
        <v>20</v>
      </c>
      <c r="C100" s="48">
        <f>$K$122*G97</f>
        <v>5.1586075714275502E-2</v>
      </c>
      <c r="D100" s="184" t="s">
        <v>330</v>
      </c>
      <c r="E100" s="18"/>
      <c r="F100" s="82" t="s">
        <v>232</v>
      </c>
      <c r="G100" s="82" t="s">
        <v>320</v>
      </c>
      <c r="H100" s="82" t="s">
        <v>321</v>
      </c>
      <c r="I100" s="82" t="s">
        <v>322</v>
      </c>
      <c r="J100" s="82" t="s">
        <v>323</v>
      </c>
      <c r="K100" s="18"/>
      <c r="L100" s="18"/>
      <c r="M100" s="18"/>
      <c r="N100" s="18"/>
      <c r="O100" s="18"/>
      <c r="P100" s="18"/>
      <c r="Q100" s="18"/>
      <c r="R100" s="18"/>
      <c r="S100" s="18"/>
      <c r="T100" s="18"/>
      <c r="U100" s="18"/>
      <c r="V100" s="18"/>
    </row>
    <row r="101" spans="1:22" x14ac:dyDescent="0.25">
      <c r="A101" s="18"/>
      <c r="B101" s="38" t="s">
        <v>108</v>
      </c>
      <c r="C101" s="49">
        <f>K126</f>
        <v>6.1848573060728643E-3</v>
      </c>
      <c r="D101" s="184" t="s">
        <v>309</v>
      </c>
      <c r="E101" s="18"/>
      <c r="F101" s="38" t="s">
        <v>317</v>
      </c>
      <c r="G101" s="190">
        <f>G115/G103</f>
        <v>0.24857704918032786</v>
      </c>
      <c r="H101" s="190">
        <f>G101*(H102/G102)</f>
        <v>0.40908088462407288</v>
      </c>
      <c r="I101" s="190">
        <f>H101*(I102/H102)</f>
        <v>0.47426498446843035</v>
      </c>
      <c r="J101" s="190">
        <f>I101*(J102/I102)</f>
        <v>0.43980428636517011</v>
      </c>
      <c r="K101" s="18"/>
      <c r="L101" s="18"/>
      <c r="M101" s="18"/>
      <c r="N101" s="18"/>
      <c r="O101" s="18"/>
      <c r="P101" s="18"/>
      <c r="Q101" s="18"/>
      <c r="R101" s="18"/>
      <c r="S101" s="18"/>
      <c r="T101" s="18"/>
      <c r="U101" s="18"/>
      <c r="V101" s="18"/>
    </row>
    <row r="102" spans="1:22" x14ac:dyDescent="0.25">
      <c r="A102" s="18"/>
      <c r="B102" s="38" t="s">
        <v>22</v>
      </c>
      <c r="C102" s="49">
        <f>SUM(C90:C101)</f>
        <v>1</v>
      </c>
      <c r="D102" s="184" t="s">
        <v>309</v>
      </c>
      <c r="E102" s="18"/>
      <c r="F102" s="38" t="s">
        <v>318</v>
      </c>
      <c r="G102" s="190">
        <f>G111/G103</f>
        <v>0.62983079541385456</v>
      </c>
      <c r="H102" s="187">
        <f>H111/H103</f>
        <v>1.0365065471690915</v>
      </c>
      <c r="I102" s="187">
        <f>I111/I103</f>
        <v>1.2016664184793542</v>
      </c>
      <c r="J102" s="187">
        <f>J111/J103</f>
        <v>1.114351805290154</v>
      </c>
      <c r="K102" s="18"/>
      <c r="L102" s="18"/>
      <c r="M102" s="18"/>
      <c r="N102" s="18"/>
      <c r="O102" s="18"/>
      <c r="P102" s="18"/>
      <c r="Q102" s="18"/>
      <c r="R102" s="18"/>
      <c r="S102" s="18"/>
      <c r="T102" s="18"/>
      <c r="U102" s="18"/>
      <c r="V102" s="18"/>
    </row>
    <row r="103" spans="1:22" x14ac:dyDescent="0.25">
      <c r="A103" s="18"/>
      <c r="B103" s="23" t="s">
        <v>300</v>
      </c>
      <c r="C103" s="18"/>
      <c r="D103" s="30"/>
      <c r="E103" s="18"/>
      <c r="F103" s="38" t="s">
        <v>319</v>
      </c>
      <c r="G103" s="186">
        <f>C77</f>
        <v>736.70579999999995</v>
      </c>
      <c r="H103" s="186">
        <f>$G$103+((H108-G108)*(($J$103-$G$103)/25))</f>
        <v>788.22463999999991</v>
      </c>
      <c r="I103" s="186">
        <f>H103+((I108-H108)*(($J$103-$G$103)/25))</f>
        <v>891.26231999999993</v>
      </c>
      <c r="J103" s="186">
        <f>C69</f>
        <v>994.3</v>
      </c>
      <c r="K103" s="18"/>
      <c r="L103" s="18"/>
      <c r="M103" s="18"/>
      <c r="N103" s="18"/>
      <c r="O103" s="18"/>
      <c r="P103" s="18"/>
      <c r="Q103" s="18"/>
      <c r="R103" s="18"/>
      <c r="S103" s="18"/>
      <c r="T103" s="18"/>
      <c r="U103" s="18"/>
      <c r="V103" s="18"/>
    </row>
    <row r="104" spans="1:22" x14ac:dyDescent="0.25">
      <c r="A104" s="18"/>
      <c r="B104" s="13"/>
      <c r="C104" s="18"/>
      <c r="D104" s="30"/>
      <c r="E104" s="18"/>
      <c r="F104" s="11" t="s">
        <v>325</v>
      </c>
      <c r="K104" s="69"/>
      <c r="L104" s="18"/>
      <c r="M104" s="18"/>
      <c r="N104" s="18"/>
      <c r="O104" s="18"/>
      <c r="P104" s="18"/>
      <c r="Q104" s="18"/>
      <c r="R104" s="18"/>
      <c r="S104" s="18"/>
      <c r="T104" s="18"/>
      <c r="U104" s="18"/>
      <c r="V104" s="18"/>
    </row>
    <row r="105" spans="1:22" x14ac:dyDescent="0.25">
      <c r="A105" s="18"/>
      <c r="B105" s="13"/>
      <c r="C105" s="18"/>
      <c r="D105" s="30"/>
      <c r="E105" s="18"/>
      <c r="K105" s="18"/>
      <c r="L105" s="18"/>
      <c r="M105" s="18"/>
      <c r="N105" s="18"/>
      <c r="O105" s="18"/>
      <c r="P105" s="18"/>
      <c r="Q105" s="18"/>
      <c r="R105" s="18"/>
      <c r="S105" s="18"/>
      <c r="T105" s="18"/>
      <c r="U105" s="18"/>
      <c r="V105" s="18"/>
    </row>
    <row r="106" spans="1:22" x14ac:dyDescent="0.25">
      <c r="A106" s="18"/>
      <c r="B106" s="9" t="s">
        <v>327</v>
      </c>
      <c r="C106" s="18"/>
      <c r="D106" s="18"/>
      <c r="E106" s="18"/>
      <c r="K106" s="18"/>
      <c r="L106" s="18"/>
      <c r="M106" s="18"/>
      <c r="N106" s="18"/>
      <c r="O106" s="18"/>
      <c r="P106" s="18"/>
      <c r="Q106" s="18"/>
      <c r="R106" s="18"/>
      <c r="S106" s="18"/>
      <c r="T106" s="18"/>
      <c r="U106" s="18"/>
      <c r="V106" s="18"/>
    </row>
    <row r="107" spans="1:22" x14ac:dyDescent="0.25">
      <c r="A107" s="18"/>
      <c r="B107" s="82"/>
      <c r="C107" s="203" t="s">
        <v>110</v>
      </c>
      <c r="D107" s="203"/>
      <c r="E107" s="203"/>
      <c r="F107" s="203"/>
      <c r="G107" s="203" t="s">
        <v>111</v>
      </c>
      <c r="H107" s="203"/>
      <c r="I107" s="203"/>
      <c r="J107" s="203"/>
      <c r="K107" s="18"/>
      <c r="L107" s="18"/>
      <c r="M107" s="18"/>
      <c r="N107" s="18"/>
      <c r="O107" s="18"/>
      <c r="P107" s="18"/>
      <c r="Q107" s="18"/>
      <c r="R107" s="18"/>
      <c r="S107" s="18"/>
      <c r="T107" s="18"/>
      <c r="U107" s="18"/>
      <c r="V107" s="18"/>
    </row>
    <row r="108" spans="1:22" x14ac:dyDescent="0.25">
      <c r="A108" s="18"/>
      <c r="B108" s="82" t="s">
        <v>105</v>
      </c>
      <c r="C108" s="82">
        <v>2005</v>
      </c>
      <c r="D108" s="82">
        <v>2010</v>
      </c>
      <c r="E108" s="82">
        <v>2020</v>
      </c>
      <c r="F108" s="82">
        <v>2030</v>
      </c>
      <c r="G108" s="82">
        <v>2005</v>
      </c>
      <c r="H108" s="82">
        <v>2010</v>
      </c>
      <c r="I108" s="82">
        <v>2020</v>
      </c>
      <c r="J108" s="82">
        <v>2030</v>
      </c>
      <c r="K108" s="18"/>
      <c r="L108" s="18"/>
      <c r="M108" s="18"/>
      <c r="N108" s="18"/>
      <c r="O108" s="18"/>
      <c r="P108" s="18"/>
      <c r="Q108" s="18"/>
      <c r="R108" s="18"/>
      <c r="S108" s="18"/>
      <c r="T108" s="18"/>
      <c r="U108" s="18"/>
      <c r="V108" s="18"/>
    </row>
    <row r="109" spans="1:22" x14ac:dyDescent="0.25">
      <c r="A109" s="18"/>
      <c r="B109" s="62" t="s">
        <v>106</v>
      </c>
      <c r="C109" s="188">
        <v>2123</v>
      </c>
      <c r="D109" s="188">
        <v>1309</v>
      </c>
      <c r="E109" s="186">
        <v>903</v>
      </c>
      <c r="F109" s="186">
        <v>633</v>
      </c>
      <c r="G109" s="62" t="s">
        <v>107</v>
      </c>
      <c r="H109" s="62" t="s">
        <v>107</v>
      </c>
      <c r="I109" s="62" t="s">
        <v>107</v>
      </c>
      <c r="J109" s="62" t="s">
        <v>107</v>
      </c>
      <c r="K109" s="18"/>
      <c r="L109" s="18"/>
      <c r="M109" s="18"/>
      <c r="N109" s="18"/>
      <c r="O109" s="18"/>
      <c r="P109" s="18"/>
      <c r="Q109" s="18"/>
      <c r="R109" s="18"/>
      <c r="S109" s="18"/>
      <c r="T109" s="18"/>
      <c r="U109" s="18"/>
      <c r="V109" s="18"/>
    </row>
    <row r="110" spans="1:22" x14ac:dyDescent="0.25">
      <c r="A110" s="18"/>
      <c r="B110" s="62" t="s">
        <v>45</v>
      </c>
      <c r="C110" s="188">
        <v>1897</v>
      </c>
      <c r="D110" s="188">
        <v>1039</v>
      </c>
      <c r="E110" s="186">
        <v>752</v>
      </c>
      <c r="F110" s="186">
        <v>553</v>
      </c>
      <c r="G110" s="186">
        <v>685</v>
      </c>
      <c r="H110" s="186">
        <v>883</v>
      </c>
      <c r="I110" s="186">
        <v>812</v>
      </c>
      <c r="J110" s="186">
        <v>749</v>
      </c>
      <c r="K110" s="18"/>
      <c r="L110" s="18"/>
      <c r="M110" s="18"/>
      <c r="N110" s="18"/>
      <c r="O110" s="18"/>
      <c r="P110" s="18"/>
      <c r="Q110" s="18"/>
      <c r="R110" s="18"/>
      <c r="S110" s="18"/>
      <c r="T110" s="18"/>
      <c r="U110" s="18"/>
      <c r="V110" s="18"/>
    </row>
    <row r="111" spans="1:22" x14ac:dyDescent="0.25">
      <c r="A111" s="18"/>
      <c r="B111" s="62" t="s">
        <v>27</v>
      </c>
      <c r="C111" s="191">
        <v>81</v>
      </c>
      <c r="D111" s="186">
        <v>725</v>
      </c>
      <c r="E111" s="188">
        <v>1135</v>
      </c>
      <c r="F111" s="188">
        <v>1343</v>
      </c>
      <c r="G111" s="186">
        <v>464</v>
      </c>
      <c r="H111" s="186">
        <v>817</v>
      </c>
      <c r="I111" s="188">
        <v>1071</v>
      </c>
      <c r="J111" s="188">
        <v>1108</v>
      </c>
      <c r="K111" s="18"/>
      <c r="L111" s="18"/>
      <c r="M111" s="18"/>
      <c r="N111" s="18"/>
      <c r="O111" s="18"/>
      <c r="P111" s="18"/>
      <c r="Q111" s="18"/>
      <c r="R111" s="18"/>
      <c r="S111" s="18"/>
      <c r="T111" s="18"/>
      <c r="U111" s="18"/>
      <c r="V111" s="18"/>
    </row>
    <row r="112" spans="1:22" x14ac:dyDescent="0.25">
      <c r="A112" s="18"/>
      <c r="B112" s="62" t="s">
        <v>109</v>
      </c>
      <c r="C112" s="62" t="s">
        <v>107</v>
      </c>
      <c r="D112" s="62" t="s">
        <v>107</v>
      </c>
      <c r="E112" s="62" t="s">
        <v>107</v>
      </c>
      <c r="F112" s="62" t="s">
        <v>107</v>
      </c>
      <c r="G112" s="186">
        <v>174</v>
      </c>
      <c r="H112" s="186">
        <v>356</v>
      </c>
      <c r="I112" s="186">
        <v>422</v>
      </c>
      <c r="J112" s="186">
        <v>640</v>
      </c>
      <c r="K112" s="18"/>
      <c r="L112" s="18"/>
      <c r="M112" s="18"/>
      <c r="N112" s="18"/>
      <c r="O112" s="18"/>
      <c r="P112" s="18"/>
      <c r="Q112" s="18"/>
      <c r="R112" s="18"/>
      <c r="S112" s="18"/>
      <c r="T112" s="18"/>
      <c r="U112" s="18"/>
      <c r="V112" s="18"/>
    </row>
    <row r="113" spans="1:22" x14ac:dyDescent="0.25">
      <c r="A113" s="18"/>
      <c r="B113" s="62" t="s">
        <v>108</v>
      </c>
      <c r="C113" s="191">
        <v>20</v>
      </c>
      <c r="D113" s="191">
        <v>25</v>
      </c>
      <c r="E113" s="191">
        <v>31</v>
      </c>
      <c r="F113" s="191">
        <v>34</v>
      </c>
      <c r="G113" s="62" t="s">
        <v>107</v>
      </c>
      <c r="H113" s="62" t="s">
        <v>107</v>
      </c>
      <c r="I113" s="62" t="s">
        <v>107</v>
      </c>
      <c r="J113" s="62" t="s">
        <v>107</v>
      </c>
      <c r="K113" s="18"/>
      <c r="L113" s="18"/>
      <c r="M113" s="18"/>
      <c r="N113" s="18"/>
      <c r="O113" s="18"/>
      <c r="P113" s="18"/>
      <c r="Q113" s="18"/>
      <c r="R113" s="18"/>
      <c r="S113" s="18"/>
      <c r="T113" s="18"/>
      <c r="U113" s="18"/>
      <c r="V113" s="18"/>
    </row>
    <row r="114" spans="1:22" x14ac:dyDescent="0.25">
      <c r="A114" s="18"/>
      <c r="B114" s="62" t="s">
        <v>42</v>
      </c>
      <c r="C114" s="188">
        <f>SUM(C109:C113, C115)</f>
        <v>4121</v>
      </c>
      <c r="D114" s="188">
        <f>SUM(D109:D113, D115)</f>
        <v>3098</v>
      </c>
      <c r="E114" s="188">
        <f t="shared" ref="E114:J114" si="6">SUM(E109:E113, E115)</f>
        <v>2821</v>
      </c>
      <c r="F114" s="188">
        <f t="shared" si="6"/>
        <v>2563</v>
      </c>
      <c r="G114" s="188">
        <f t="shared" si="6"/>
        <v>1506.1281538780327</v>
      </c>
      <c r="H114" s="188">
        <f t="shared" si="6"/>
        <v>2378.4476330136913</v>
      </c>
      <c r="I114" s="188">
        <f t="shared" si="6"/>
        <v>2727.694510352097</v>
      </c>
      <c r="J114" s="188">
        <f t="shared" si="6"/>
        <v>2934.2974019328885</v>
      </c>
      <c r="K114" s="18"/>
      <c r="L114" s="18"/>
      <c r="M114" s="18"/>
      <c r="N114" s="18"/>
      <c r="O114" s="18"/>
      <c r="P114" s="18"/>
      <c r="Q114" s="18"/>
      <c r="R114" s="18"/>
      <c r="S114" s="18"/>
      <c r="T114" s="18"/>
      <c r="U114" s="18"/>
      <c r="V114" s="18"/>
    </row>
    <row r="115" spans="1:22" x14ac:dyDescent="0.25">
      <c r="A115" s="18"/>
      <c r="B115" s="62" t="s">
        <v>14</v>
      </c>
      <c r="C115" s="192"/>
      <c r="D115" s="192"/>
      <c r="E115" s="192"/>
      <c r="F115" s="192"/>
      <c r="G115" s="186">
        <f>(0.13*1620*3.6*(C77/C66)*1000000)/1000000000</f>
        <v>183.12815387803278</v>
      </c>
      <c r="H115" s="186">
        <f>H101*H103</f>
        <v>322.44763301369136</v>
      </c>
      <c r="I115" s="186">
        <f>I101*I103</f>
        <v>422.69451035209715</v>
      </c>
      <c r="J115" s="186">
        <f>J101*J103</f>
        <v>437.29740193288859</v>
      </c>
      <c r="K115" s="18"/>
      <c r="L115" s="18"/>
      <c r="M115" s="18"/>
      <c r="N115" s="18"/>
      <c r="O115" s="18"/>
      <c r="P115" s="18"/>
      <c r="Q115" s="18"/>
      <c r="R115" s="18"/>
      <c r="S115" s="18"/>
      <c r="T115" s="18"/>
      <c r="U115" s="18"/>
      <c r="V115" s="18"/>
    </row>
    <row r="116" spans="1:22" x14ac:dyDescent="0.25">
      <c r="A116" s="18"/>
      <c r="B116" s="23" t="s">
        <v>329</v>
      </c>
      <c r="C116" s="18"/>
      <c r="D116" s="18"/>
      <c r="E116" s="18"/>
      <c r="F116" s="18"/>
      <c r="G116" s="83"/>
      <c r="H116" s="83"/>
      <c r="I116" s="83"/>
      <c r="J116" s="83"/>
      <c r="K116" s="18"/>
      <c r="L116" s="18"/>
      <c r="M116" s="18"/>
      <c r="N116" s="18"/>
      <c r="O116" s="18"/>
      <c r="P116" s="18"/>
      <c r="Q116" s="18"/>
      <c r="R116" s="18"/>
      <c r="S116" s="18"/>
      <c r="T116" s="18"/>
      <c r="U116" s="18"/>
      <c r="V116" s="18"/>
    </row>
    <row r="117" spans="1:22" x14ac:dyDescent="0.25">
      <c r="A117" s="18"/>
      <c r="B117" s="183" t="s">
        <v>516</v>
      </c>
      <c r="C117" s="18"/>
      <c r="D117" s="18"/>
      <c r="E117" s="18"/>
      <c r="F117" s="18"/>
      <c r="G117" s="83"/>
      <c r="H117" s="83"/>
      <c r="I117" s="83"/>
      <c r="J117" s="83"/>
      <c r="K117" s="18"/>
      <c r="L117" s="18"/>
      <c r="M117" s="18"/>
      <c r="N117" s="18"/>
      <c r="O117" s="18"/>
      <c r="P117" s="18"/>
      <c r="Q117" s="18"/>
      <c r="R117" s="18"/>
      <c r="S117" s="18"/>
      <c r="T117" s="18"/>
      <c r="U117" s="18"/>
      <c r="V117" s="18"/>
    </row>
    <row r="118" spans="1:22" x14ac:dyDescent="0.25">
      <c r="A118" s="18"/>
      <c r="B118" s="18"/>
      <c r="C118" s="18"/>
      <c r="D118" s="18"/>
      <c r="E118" s="18"/>
      <c r="F118" s="18"/>
      <c r="G118" s="83"/>
      <c r="H118" s="83"/>
      <c r="I118" s="83"/>
      <c r="J118" s="83"/>
      <c r="K118" s="18"/>
      <c r="L118" s="18"/>
      <c r="M118" s="18"/>
      <c r="N118" s="18"/>
      <c r="O118" s="18"/>
      <c r="P118" s="18"/>
      <c r="Q118" s="18"/>
      <c r="R118" s="18"/>
      <c r="S118" s="18"/>
      <c r="T118" s="18"/>
      <c r="U118" s="18"/>
      <c r="V118" s="18"/>
    </row>
    <row r="119" spans="1:22" x14ac:dyDescent="0.25">
      <c r="A119" s="18"/>
      <c r="B119" s="13" t="s">
        <v>328</v>
      </c>
      <c r="C119" s="18"/>
      <c r="D119" s="18"/>
      <c r="E119" s="18"/>
      <c r="F119" s="18"/>
      <c r="G119" s="18"/>
      <c r="H119" s="18"/>
      <c r="I119" s="18"/>
      <c r="J119" s="18"/>
      <c r="K119" s="18"/>
      <c r="L119" s="18"/>
      <c r="M119" s="18"/>
      <c r="N119" s="18"/>
      <c r="O119" s="13" t="s">
        <v>117</v>
      </c>
      <c r="P119" s="18"/>
      <c r="Q119" s="18"/>
      <c r="R119" s="18"/>
      <c r="S119" s="18"/>
      <c r="T119" s="18"/>
      <c r="U119" s="18"/>
      <c r="V119" s="18"/>
    </row>
    <row r="120" spans="1:22" ht="15.75" customHeight="1" x14ac:dyDescent="0.25">
      <c r="A120" s="18"/>
      <c r="B120" s="82"/>
      <c r="C120" s="203" t="s">
        <v>113</v>
      </c>
      <c r="D120" s="203"/>
      <c r="E120" s="203"/>
      <c r="F120" s="203"/>
      <c r="G120" s="203" t="s">
        <v>112</v>
      </c>
      <c r="H120" s="203"/>
      <c r="I120" s="203"/>
      <c r="J120" s="203"/>
      <c r="K120" s="82" t="s">
        <v>118</v>
      </c>
      <c r="L120" s="82" t="s">
        <v>119</v>
      </c>
      <c r="M120" s="82" t="s">
        <v>138</v>
      </c>
      <c r="N120" s="18"/>
      <c r="O120" s="208" t="s">
        <v>116</v>
      </c>
      <c r="P120" s="209"/>
      <c r="Q120" s="209"/>
      <c r="R120" s="209"/>
      <c r="S120" s="209"/>
      <c r="T120" s="209"/>
      <c r="U120" s="209"/>
      <c r="V120" s="210"/>
    </row>
    <row r="121" spans="1:22" x14ac:dyDescent="0.25">
      <c r="A121" s="18"/>
      <c r="B121" s="82" t="s">
        <v>105</v>
      </c>
      <c r="C121" s="82">
        <v>2005</v>
      </c>
      <c r="D121" s="82">
        <v>2010</v>
      </c>
      <c r="E121" s="82">
        <v>2020</v>
      </c>
      <c r="F121" s="82">
        <v>2030</v>
      </c>
      <c r="G121" s="82">
        <v>2005</v>
      </c>
      <c r="H121" s="82">
        <v>2010</v>
      </c>
      <c r="I121" s="82">
        <v>2020</v>
      </c>
      <c r="J121" s="82">
        <v>2030</v>
      </c>
      <c r="K121" s="82">
        <v>2030</v>
      </c>
      <c r="L121" s="82">
        <v>2005</v>
      </c>
      <c r="M121" s="82">
        <v>2010</v>
      </c>
      <c r="N121" s="52"/>
      <c r="O121" s="211"/>
      <c r="P121" s="212"/>
      <c r="Q121" s="212"/>
      <c r="R121" s="212"/>
      <c r="S121" s="212"/>
      <c r="T121" s="212"/>
      <c r="U121" s="212"/>
      <c r="V121" s="213"/>
    </row>
    <row r="122" spans="1:22" x14ac:dyDescent="0.25">
      <c r="A122" s="18"/>
      <c r="B122" s="62" t="s">
        <v>106</v>
      </c>
      <c r="C122" s="49">
        <f t="shared" ref="C122:F124" si="7">C109/C$114</f>
        <v>0.51516622179082749</v>
      </c>
      <c r="D122" s="49">
        <f t="shared" si="7"/>
        <v>0.42253066494512587</v>
      </c>
      <c r="E122" s="49">
        <f t="shared" si="7"/>
        <v>0.32009925558312657</v>
      </c>
      <c r="F122" s="49">
        <f t="shared" si="7"/>
        <v>0.24697619976589932</v>
      </c>
      <c r="G122" s="49">
        <v>0</v>
      </c>
      <c r="H122" s="49">
        <v>0</v>
      </c>
      <c r="I122" s="49">
        <v>0</v>
      </c>
      <c r="J122" s="49">
        <v>0</v>
      </c>
      <c r="K122" s="49">
        <f>SUM(F109,J109)/SUM($J$114,$F$114)</f>
        <v>0.11514749043365068</v>
      </c>
      <c r="L122" s="49">
        <f>(C122*0.71)+(G122*(1-0.71))</f>
        <v>0.36576801747148752</v>
      </c>
      <c r="M122" s="49">
        <f>SUM(H109,D109)/SUM($H$114,$D$114)</f>
        <v>0.23902355828419686</v>
      </c>
      <c r="N122" s="18"/>
      <c r="O122" s="211"/>
      <c r="P122" s="212"/>
      <c r="Q122" s="212"/>
      <c r="R122" s="212"/>
      <c r="S122" s="212"/>
      <c r="T122" s="212"/>
      <c r="U122" s="212"/>
      <c r="V122" s="213"/>
    </row>
    <row r="123" spans="1:22" x14ac:dyDescent="0.25">
      <c r="A123" s="18"/>
      <c r="B123" s="62" t="s">
        <v>45</v>
      </c>
      <c r="C123" s="49">
        <f t="shared" si="7"/>
        <v>0.46032516379519534</v>
      </c>
      <c r="D123" s="49">
        <f t="shared" si="7"/>
        <v>0.3353776630083925</v>
      </c>
      <c r="E123" s="49">
        <f t="shared" si="7"/>
        <v>0.26657213753987946</v>
      </c>
      <c r="F123" s="49">
        <f t="shared" si="7"/>
        <v>0.21576277799453766</v>
      </c>
      <c r="G123" s="49">
        <f t="shared" ref="G123:J125" si="8">G110/G$114</f>
        <v>0.45480857537669522</v>
      </c>
      <c r="H123" s="49">
        <f t="shared" si="8"/>
        <v>0.37125055340451851</v>
      </c>
      <c r="I123" s="49">
        <f t="shared" si="8"/>
        <v>0.29768729486323053</v>
      </c>
      <c r="J123" s="49">
        <f t="shared" si="8"/>
        <v>0.25525701638375736</v>
      </c>
      <c r="K123" s="49">
        <f>SUM(F110,J110)/SUM($J$114,$F$114)</f>
        <v>0.23684365330902557</v>
      </c>
      <c r="L123" s="49">
        <f>(C123*0.71)+(G123*(1-0.71))</f>
        <v>0.45872535315383034</v>
      </c>
      <c r="M123" s="49">
        <f>SUM(H110,D110)/SUM($H$114,$D$114)</f>
        <v>0.35095743240811794</v>
      </c>
      <c r="N123" s="18"/>
      <c r="O123" s="211"/>
      <c r="P123" s="212"/>
      <c r="Q123" s="212"/>
      <c r="R123" s="212"/>
      <c r="S123" s="212"/>
      <c r="T123" s="212"/>
      <c r="U123" s="212"/>
      <c r="V123" s="213"/>
    </row>
    <row r="124" spans="1:22" x14ac:dyDescent="0.25">
      <c r="A124" s="18"/>
      <c r="B124" s="62" t="s">
        <v>27</v>
      </c>
      <c r="C124" s="49">
        <f t="shared" si="7"/>
        <v>1.9655423440912399E-2</v>
      </c>
      <c r="D124" s="49">
        <f t="shared" si="7"/>
        <v>0.23402194964493223</v>
      </c>
      <c r="E124" s="49">
        <f t="shared" si="7"/>
        <v>0.40233959588798296</v>
      </c>
      <c r="F124" s="49">
        <f t="shared" si="7"/>
        <v>0.52399531798673427</v>
      </c>
      <c r="G124" s="49">
        <f t="shared" si="8"/>
        <v>0.30807471383180524</v>
      </c>
      <c r="H124" s="49">
        <f t="shared" si="8"/>
        <v>0.3435013614173178</v>
      </c>
      <c r="I124" s="49">
        <f t="shared" si="8"/>
        <v>0.3926392768454679</v>
      </c>
      <c r="J124" s="49">
        <f t="shared" si="8"/>
        <v>0.37760316976395614</v>
      </c>
      <c r="K124" s="49">
        <f>SUM(F111,J111)/SUM($J$114,$F$114)</f>
        <v>0.44585544874072325</v>
      </c>
      <c r="L124" s="49">
        <f>(C124*0.71)+(G124*(1-0.71))</f>
        <v>0.10329701765427134</v>
      </c>
      <c r="M124" s="49">
        <f>SUM(H111,D111)/SUM($H$114,$D$114)</f>
        <v>0.28156938645854207</v>
      </c>
      <c r="N124" s="18"/>
      <c r="O124" s="211"/>
      <c r="P124" s="212"/>
      <c r="Q124" s="212"/>
      <c r="R124" s="212"/>
      <c r="S124" s="212"/>
      <c r="T124" s="212"/>
      <c r="U124" s="212"/>
      <c r="V124" s="213"/>
    </row>
    <row r="125" spans="1:22" x14ac:dyDescent="0.25">
      <c r="A125" s="18"/>
      <c r="B125" s="62" t="s">
        <v>109</v>
      </c>
      <c r="C125" s="49">
        <v>0</v>
      </c>
      <c r="D125" s="49">
        <v>0</v>
      </c>
      <c r="E125" s="49">
        <v>0</v>
      </c>
      <c r="F125" s="49">
        <v>0</v>
      </c>
      <c r="G125" s="49">
        <f t="shared" si="8"/>
        <v>0.11552801768692696</v>
      </c>
      <c r="H125" s="49">
        <f t="shared" si="8"/>
        <v>0.14967745980974925</v>
      </c>
      <c r="I125" s="49">
        <f t="shared" si="8"/>
        <v>0.15470940693630947</v>
      </c>
      <c r="J125" s="49">
        <f t="shared" si="8"/>
        <v>0.21811013415968586</v>
      </c>
      <c r="K125" s="49">
        <f>SUM(F112,J112)/SUM($J$114,$F$114)</f>
        <v>0.11642084340843038</v>
      </c>
      <c r="L125" s="49">
        <f>(C125*0.71)+(G125*(1-0.71))</f>
        <v>3.3503125129208819E-2</v>
      </c>
      <c r="M125" s="49">
        <f>SUM(H112,D112)/SUM($H$114,$D$114)</f>
        <v>6.5005643047497397E-2</v>
      </c>
      <c r="N125" s="18"/>
      <c r="O125" s="211"/>
      <c r="P125" s="212"/>
      <c r="Q125" s="212"/>
      <c r="R125" s="212"/>
      <c r="S125" s="212"/>
      <c r="T125" s="212"/>
      <c r="U125" s="212"/>
      <c r="V125" s="213"/>
    </row>
    <row r="126" spans="1:22" x14ac:dyDescent="0.25">
      <c r="A126" s="18"/>
      <c r="B126" s="62" t="s">
        <v>108</v>
      </c>
      <c r="C126" s="49">
        <f>C113/C$114</f>
        <v>4.8531909730647905E-3</v>
      </c>
      <c r="D126" s="49">
        <f>D113/D$114</f>
        <v>8.0697224015493872E-3</v>
      </c>
      <c r="E126" s="49">
        <f>E113/E$114</f>
        <v>1.098901098901099E-2</v>
      </c>
      <c r="F126" s="49">
        <f>F113/F$114</f>
        <v>1.3265704252828716E-2</v>
      </c>
      <c r="G126" s="49">
        <v>0</v>
      </c>
      <c r="H126" s="49">
        <v>0</v>
      </c>
      <c r="I126" s="49">
        <v>0</v>
      </c>
      <c r="J126" s="49">
        <v>0</v>
      </c>
      <c r="K126" s="49">
        <f>SUM(F113,J113)/SUM($J$114,$F$114)</f>
        <v>6.1848573060728643E-3</v>
      </c>
      <c r="L126" s="49">
        <f>(C126*0.71)+(G126*(1-0.71))</f>
        <v>3.4457655908760013E-3</v>
      </c>
      <c r="M126" s="49">
        <f>SUM(H113,D113)/SUM($H$114,$D$114)</f>
        <v>4.565003022998412E-3</v>
      </c>
      <c r="N126" s="18"/>
      <c r="O126" s="211"/>
      <c r="P126" s="212"/>
      <c r="Q126" s="212"/>
      <c r="R126" s="212"/>
      <c r="S126" s="212"/>
      <c r="T126" s="212"/>
      <c r="U126" s="212"/>
      <c r="V126" s="213"/>
    </row>
    <row r="127" spans="1:22" x14ac:dyDescent="0.25">
      <c r="A127" s="18"/>
      <c r="B127" s="62" t="s">
        <v>42</v>
      </c>
      <c r="C127" s="67">
        <f t="shared" ref="C127:M127" si="9">SUM(C122:C126,C128)</f>
        <v>1</v>
      </c>
      <c r="D127" s="67">
        <f t="shared" si="9"/>
        <v>1</v>
      </c>
      <c r="E127" s="67">
        <f t="shared" si="9"/>
        <v>1</v>
      </c>
      <c r="F127" s="67">
        <f t="shared" si="9"/>
        <v>0.99999999999999989</v>
      </c>
      <c r="G127" s="67">
        <f t="shared" si="9"/>
        <v>1.0000000000000002</v>
      </c>
      <c r="H127" s="67">
        <f t="shared" si="9"/>
        <v>1</v>
      </c>
      <c r="I127" s="67">
        <f t="shared" si="9"/>
        <v>1</v>
      </c>
      <c r="J127" s="67">
        <f t="shared" si="9"/>
        <v>0.99999999999999989</v>
      </c>
      <c r="K127" s="67">
        <f t="shared" si="9"/>
        <v>1</v>
      </c>
      <c r="L127" s="67">
        <f t="shared" si="9"/>
        <v>1.0000000000000002</v>
      </c>
      <c r="M127" s="67">
        <f t="shared" si="9"/>
        <v>1</v>
      </c>
      <c r="N127" s="18"/>
      <c r="O127" s="211"/>
      <c r="P127" s="212"/>
      <c r="Q127" s="212"/>
      <c r="R127" s="212"/>
      <c r="S127" s="212"/>
      <c r="T127" s="212"/>
      <c r="U127" s="212"/>
      <c r="V127" s="213"/>
    </row>
    <row r="128" spans="1:22" x14ac:dyDescent="0.25">
      <c r="A128" s="18"/>
      <c r="B128" s="62" t="s">
        <v>14</v>
      </c>
      <c r="C128" s="62">
        <v>0</v>
      </c>
      <c r="D128" s="62">
        <v>0</v>
      </c>
      <c r="E128" s="62">
        <v>0</v>
      </c>
      <c r="F128" s="62">
        <v>0</v>
      </c>
      <c r="G128" s="49">
        <f>G115/G114</f>
        <v>0.12158869310457271</v>
      </c>
      <c r="H128" s="49">
        <f>H115/H114</f>
        <v>0.13557062536841449</v>
      </c>
      <c r="I128" s="49">
        <f>I115/I114</f>
        <v>0.15496402135499213</v>
      </c>
      <c r="J128" s="49">
        <f>J115/J114</f>
        <v>0.14902967969260064</v>
      </c>
      <c r="K128" s="49">
        <f>SUM(F115,J115)/SUM($J$114,$F$114)</f>
        <v>7.9547706802097287E-2</v>
      </c>
      <c r="L128" s="49">
        <f>(C128*0.71)+(G128*(1-0.71))</f>
        <v>3.5260721000326088E-2</v>
      </c>
      <c r="M128" s="49">
        <f>SUM(H115,D115)/SUM($H$114,$D$114)</f>
        <v>5.8878976778647348E-2</v>
      </c>
      <c r="N128" s="18"/>
      <c r="O128" s="214"/>
      <c r="P128" s="215"/>
      <c r="Q128" s="215"/>
      <c r="R128" s="215"/>
      <c r="S128" s="215"/>
      <c r="T128" s="215"/>
      <c r="U128" s="215"/>
      <c r="V128" s="216"/>
    </row>
    <row r="129" spans="1:40"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row>
    <row r="130" spans="1:40" s="40" customForma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row>
    <row r="131" spans="1:40" s="10" customFormat="1" x14ac:dyDescent="0.25">
      <c r="A131" s="22" t="s">
        <v>280</v>
      </c>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row>
    <row r="132" spans="1:40" s="10" customFormat="1" x14ac:dyDescent="0.25">
      <c r="A132" s="11" t="s">
        <v>533</v>
      </c>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row>
    <row r="133" spans="1:40"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row>
    <row r="134" spans="1:40" x14ac:dyDescent="0.25">
      <c r="A134" s="18"/>
      <c r="B134" s="21" t="s">
        <v>282</v>
      </c>
      <c r="C134" s="21"/>
      <c r="D134" s="68"/>
      <c r="E134" s="18"/>
      <c r="F134" s="18"/>
      <c r="G134" s="18"/>
      <c r="H134" s="18"/>
      <c r="I134" s="18"/>
      <c r="J134" s="18"/>
      <c r="K134" s="18"/>
      <c r="L134" s="18"/>
      <c r="M134" s="18"/>
      <c r="N134" s="18"/>
      <c r="O134" s="18"/>
      <c r="P134" s="18"/>
      <c r="Q134" s="18"/>
      <c r="R134" s="18"/>
      <c r="S134" s="18"/>
      <c r="T134" s="18"/>
      <c r="U134" s="18"/>
      <c r="V134" s="18"/>
    </row>
    <row r="135" spans="1:40" x14ac:dyDescent="0.25">
      <c r="A135" s="18"/>
      <c r="B135" s="82" t="s">
        <v>2</v>
      </c>
      <c r="C135" s="82" t="s">
        <v>120</v>
      </c>
      <c r="D135" s="82" t="s">
        <v>532</v>
      </c>
      <c r="E135" s="204" t="s">
        <v>206</v>
      </c>
      <c r="F135" s="204"/>
      <c r="G135" s="18"/>
      <c r="H135" s="18"/>
      <c r="I135" s="18"/>
      <c r="J135" s="18"/>
      <c r="K135" s="18"/>
      <c r="L135" s="18"/>
      <c r="M135" s="18"/>
      <c r="N135" s="18"/>
      <c r="O135" s="18"/>
      <c r="P135" s="18"/>
      <c r="Q135" s="18"/>
      <c r="R135" s="18"/>
      <c r="S135" s="18"/>
      <c r="T135" s="18"/>
      <c r="U135" s="18"/>
      <c r="V135" s="18"/>
    </row>
    <row r="136" spans="1:40" x14ac:dyDescent="0.25">
      <c r="A136" s="18"/>
      <c r="B136" s="38" t="s">
        <v>45</v>
      </c>
      <c r="C136" s="48">
        <f t="shared" ref="C136:C148" si="10">C89</f>
        <v>0.23684365330902557</v>
      </c>
      <c r="D136" s="48">
        <f>SUM(D137:D139)</f>
        <v>0.11842182665451279</v>
      </c>
      <c r="E136" s="206" t="s">
        <v>331</v>
      </c>
      <c r="F136" s="206"/>
      <c r="G136" s="18"/>
      <c r="H136" s="18"/>
      <c r="I136" s="18"/>
      <c r="J136" s="18"/>
      <c r="K136" s="18"/>
      <c r="L136" s="18"/>
      <c r="M136" s="18"/>
      <c r="N136" s="18"/>
      <c r="O136" s="18"/>
      <c r="P136" s="18"/>
      <c r="Q136" s="18"/>
      <c r="R136" s="18"/>
      <c r="S136" s="18"/>
      <c r="T136" s="18"/>
      <c r="U136" s="18"/>
      <c r="V136" s="18"/>
    </row>
    <row r="137" spans="1:40" x14ac:dyDescent="0.25">
      <c r="A137" s="18"/>
      <c r="B137" s="130" t="s">
        <v>54</v>
      </c>
      <c r="C137" s="48">
        <f t="shared" si="10"/>
        <v>0.11842182665451279</v>
      </c>
      <c r="D137" s="48">
        <f>0.5*C137</f>
        <v>5.9210913327256393E-2</v>
      </c>
      <c r="E137" s="206" t="s">
        <v>332</v>
      </c>
      <c r="F137" s="206"/>
      <c r="G137" s="18"/>
      <c r="H137" s="18"/>
      <c r="I137" s="18"/>
      <c r="J137" s="18"/>
      <c r="K137" s="18"/>
      <c r="L137" s="18"/>
      <c r="M137" s="18"/>
      <c r="N137" s="18"/>
      <c r="O137" s="18"/>
      <c r="P137" s="18"/>
      <c r="Q137" s="18"/>
      <c r="R137" s="18"/>
      <c r="S137" s="18"/>
      <c r="T137" s="18"/>
      <c r="U137" s="18"/>
      <c r="V137" s="18"/>
    </row>
    <row r="138" spans="1:40" x14ac:dyDescent="0.25">
      <c r="A138" s="18"/>
      <c r="B138" s="130" t="s">
        <v>55</v>
      </c>
      <c r="C138" s="48">
        <f t="shared" si="10"/>
        <v>5.9210913327256393E-2</v>
      </c>
      <c r="D138" s="48">
        <f>0.5*C138</f>
        <v>2.9605456663628196E-2</v>
      </c>
      <c r="E138" s="206" t="s">
        <v>332</v>
      </c>
      <c r="F138" s="206"/>
      <c r="G138" s="18"/>
      <c r="H138" s="18"/>
      <c r="I138" s="18"/>
      <c r="J138" s="18"/>
      <c r="K138" s="18"/>
      <c r="L138" s="18"/>
      <c r="M138" s="18"/>
      <c r="N138" s="18"/>
      <c r="O138" s="18"/>
      <c r="P138" s="18"/>
      <c r="Q138" s="18"/>
      <c r="R138" s="18"/>
      <c r="S138" s="18"/>
      <c r="T138" s="18"/>
      <c r="U138" s="18"/>
      <c r="V138" s="18"/>
    </row>
    <row r="139" spans="1:40" x14ac:dyDescent="0.25">
      <c r="A139" s="18"/>
      <c r="B139" s="130" t="s">
        <v>104</v>
      </c>
      <c r="C139" s="48">
        <f t="shared" si="10"/>
        <v>5.9210913327256393E-2</v>
      </c>
      <c r="D139" s="48">
        <f>0.5*C139</f>
        <v>2.9605456663628196E-2</v>
      </c>
      <c r="E139" s="206" t="s">
        <v>332</v>
      </c>
      <c r="F139" s="206"/>
      <c r="G139" s="18"/>
      <c r="H139" s="18"/>
      <c r="I139" s="18"/>
      <c r="J139" s="18"/>
      <c r="K139" s="18"/>
      <c r="L139" s="18"/>
      <c r="M139" s="18"/>
      <c r="N139" s="18"/>
      <c r="O139" s="18"/>
      <c r="P139" s="18"/>
      <c r="Q139" s="18"/>
      <c r="R139" s="18"/>
      <c r="S139" s="18"/>
      <c r="T139" s="18"/>
      <c r="U139" s="18"/>
      <c r="V139" s="18"/>
    </row>
    <row r="140" spans="1:40" s="5" customFormat="1" x14ac:dyDescent="0.25">
      <c r="A140" s="18"/>
      <c r="B140" s="38" t="s">
        <v>13</v>
      </c>
      <c r="C140" s="48">
        <f t="shared" si="10"/>
        <v>0</v>
      </c>
      <c r="D140" s="48">
        <v>0</v>
      </c>
      <c r="E140" s="206" t="s">
        <v>309</v>
      </c>
      <c r="F140" s="206"/>
      <c r="G140" s="18"/>
      <c r="H140" s="18"/>
      <c r="I140" s="18"/>
      <c r="J140" s="18"/>
      <c r="K140" s="18"/>
      <c r="L140" s="18"/>
      <c r="M140" s="18"/>
      <c r="N140" s="18"/>
      <c r="O140" s="18"/>
      <c r="P140" s="18"/>
      <c r="Q140" s="18"/>
      <c r="R140" s="18"/>
      <c r="S140" s="18"/>
      <c r="T140" s="18"/>
      <c r="U140" s="18"/>
      <c r="V140" s="18"/>
    </row>
    <row r="141" spans="1:40" s="5" customFormat="1" x14ac:dyDescent="0.25">
      <c r="A141" s="18"/>
      <c r="B141" s="38" t="s">
        <v>14</v>
      </c>
      <c r="C141" s="48">
        <f t="shared" si="10"/>
        <v>7.9547706802097287E-2</v>
      </c>
      <c r="D141" s="48">
        <f>1-SUM(D137:D140,D142:D148)</f>
        <v>0.26484785076771855</v>
      </c>
      <c r="E141" s="206" t="s">
        <v>333</v>
      </c>
      <c r="F141" s="206"/>
      <c r="G141" s="18"/>
      <c r="H141" s="18"/>
      <c r="I141" s="18"/>
      <c r="J141" s="18"/>
      <c r="K141" s="18"/>
      <c r="L141" s="18"/>
      <c r="M141" s="18"/>
      <c r="N141" s="18"/>
      <c r="O141" s="18"/>
      <c r="P141" s="18"/>
      <c r="Q141" s="18"/>
      <c r="R141" s="18"/>
      <c r="S141" s="18"/>
      <c r="T141" s="18"/>
      <c r="U141" s="18"/>
      <c r="V141" s="18"/>
    </row>
    <row r="142" spans="1:40" s="5" customFormat="1" x14ac:dyDescent="0.25">
      <c r="A142" s="18"/>
      <c r="B142" s="38" t="s">
        <v>27</v>
      </c>
      <c r="C142" s="48">
        <f t="shared" si="10"/>
        <v>0.44585544874072325</v>
      </c>
      <c r="D142" s="48">
        <f>0.85*C142</f>
        <v>0.37897713142961476</v>
      </c>
      <c r="E142" s="206" t="s">
        <v>461</v>
      </c>
      <c r="F142" s="206"/>
      <c r="G142" s="18"/>
      <c r="H142" s="18"/>
      <c r="I142" s="18"/>
      <c r="J142" s="18"/>
      <c r="K142" s="18"/>
      <c r="L142" s="18"/>
      <c r="M142" s="18"/>
      <c r="N142" s="18"/>
      <c r="O142" s="18"/>
      <c r="P142" s="18"/>
      <c r="Q142" s="18"/>
      <c r="R142" s="18"/>
      <c r="S142" s="18"/>
      <c r="T142" s="18"/>
      <c r="U142" s="18"/>
      <c r="V142" s="18"/>
    </row>
    <row r="143" spans="1:40" s="5" customFormat="1" x14ac:dyDescent="0.25">
      <c r="A143" s="18"/>
      <c r="B143" s="38" t="s">
        <v>59</v>
      </c>
      <c r="C143" s="48">
        <f t="shared" si="10"/>
        <v>0</v>
      </c>
      <c r="D143" s="48">
        <f>C143</f>
        <v>0</v>
      </c>
      <c r="E143" s="206" t="s">
        <v>309</v>
      </c>
      <c r="F143" s="206"/>
      <c r="G143" s="18"/>
      <c r="H143" s="18"/>
      <c r="I143" s="18"/>
      <c r="J143" s="18"/>
      <c r="K143" s="18"/>
      <c r="L143" s="18"/>
      <c r="M143" s="18"/>
      <c r="N143" s="18"/>
      <c r="O143" s="18"/>
      <c r="P143" s="18"/>
      <c r="Q143" s="18"/>
      <c r="R143" s="18"/>
      <c r="S143" s="18"/>
      <c r="T143" s="18"/>
      <c r="U143" s="18"/>
      <c r="V143" s="18"/>
    </row>
    <row r="144" spans="1:40" s="5" customFormat="1" x14ac:dyDescent="0.25">
      <c r="A144" s="18"/>
      <c r="B144" s="38" t="s">
        <v>109</v>
      </c>
      <c r="C144" s="48">
        <f t="shared" si="10"/>
        <v>0.11642084340843038</v>
      </c>
      <c r="D144" s="48">
        <f t="shared" ref="D144:D148" si="11">C144</f>
        <v>0.11642084340843038</v>
      </c>
      <c r="E144" s="206" t="s">
        <v>309</v>
      </c>
      <c r="F144" s="206"/>
      <c r="G144" s="18"/>
      <c r="H144" s="18"/>
      <c r="I144" s="18"/>
      <c r="J144" s="18"/>
      <c r="K144" s="18"/>
      <c r="L144" s="18"/>
      <c r="M144" s="18"/>
      <c r="N144" s="18"/>
      <c r="O144" s="18"/>
      <c r="P144" s="18"/>
      <c r="Q144" s="18"/>
      <c r="R144" s="18"/>
      <c r="S144" s="18"/>
      <c r="T144" s="18"/>
      <c r="U144" s="18"/>
      <c r="V144" s="18"/>
    </row>
    <row r="145" spans="1:22" s="5" customFormat="1" x14ac:dyDescent="0.25">
      <c r="A145" s="18"/>
      <c r="B145" s="38" t="s">
        <v>18</v>
      </c>
      <c r="C145" s="48">
        <f t="shared" si="10"/>
        <v>0</v>
      </c>
      <c r="D145" s="48">
        <f t="shared" si="11"/>
        <v>0</v>
      </c>
      <c r="E145" s="206" t="s">
        <v>309</v>
      </c>
      <c r="F145" s="206"/>
      <c r="G145" s="18"/>
      <c r="H145" s="18"/>
      <c r="I145" s="18"/>
      <c r="J145" s="18"/>
      <c r="K145" s="18"/>
      <c r="L145" s="18"/>
      <c r="M145" s="18"/>
      <c r="N145" s="18"/>
      <c r="O145" s="18"/>
      <c r="P145" s="18"/>
      <c r="Q145" s="18"/>
      <c r="R145" s="18"/>
      <c r="S145" s="18"/>
      <c r="T145" s="18"/>
      <c r="U145" s="18"/>
      <c r="V145" s="18"/>
    </row>
    <row r="146" spans="1:22" s="5" customFormat="1" x14ac:dyDescent="0.25">
      <c r="A146" s="18"/>
      <c r="B146" s="38" t="s">
        <v>19</v>
      </c>
      <c r="C146" s="48">
        <f t="shared" si="10"/>
        <v>6.3561414719375181E-2</v>
      </c>
      <c r="D146" s="48">
        <f t="shared" si="11"/>
        <v>6.3561414719375181E-2</v>
      </c>
      <c r="E146" s="206" t="s">
        <v>309</v>
      </c>
      <c r="F146" s="206"/>
      <c r="G146" s="18"/>
      <c r="H146" s="18"/>
      <c r="I146" s="18"/>
      <c r="J146" s="18"/>
      <c r="K146" s="18"/>
      <c r="L146" s="18"/>
      <c r="M146" s="18"/>
      <c r="N146" s="18"/>
      <c r="O146" s="18"/>
      <c r="P146" s="18"/>
      <c r="Q146" s="18"/>
      <c r="R146" s="18"/>
      <c r="S146" s="18"/>
      <c r="T146" s="18"/>
      <c r="U146" s="18"/>
      <c r="V146" s="18"/>
    </row>
    <row r="147" spans="1:22" s="5" customFormat="1" x14ac:dyDescent="0.25">
      <c r="A147" s="18"/>
      <c r="B147" s="38" t="s">
        <v>20</v>
      </c>
      <c r="C147" s="48">
        <f t="shared" si="10"/>
        <v>5.1586075714275502E-2</v>
      </c>
      <c r="D147" s="48">
        <f t="shared" si="11"/>
        <v>5.1586075714275502E-2</v>
      </c>
      <c r="E147" s="206" t="s">
        <v>309</v>
      </c>
      <c r="F147" s="206"/>
      <c r="G147" s="18"/>
      <c r="H147" s="18"/>
      <c r="I147" s="18"/>
      <c r="J147" s="18"/>
      <c r="K147" s="18"/>
      <c r="L147" s="18"/>
      <c r="M147" s="18"/>
      <c r="N147" s="18"/>
      <c r="O147" s="18"/>
      <c r="P147" s="18"/>
      <c r="Q147" s="18"/>
      <c r="R147" s="18"/>
      <c r="S147" s="18"/>
      <c r="T147" s="18"/>
      <c r="U147" s="18"/>
      <c r="V147" s="18"/>
    </row>
    <row r="148" spans="1:22" s="5" customFormat="1" x14ac:dyDescent="0.25">
      <c r="A148" s="18"/>
      <c r="B148" s="38" t="s">
        <v>108</v>
      </c>
      <c r="C148" s="49">
        <f t="shared" si="10"/>
        <v>6.1848573060728643E-3</v>
      </c>
      <c r="D148" s="48">
        <f t="shared" si="11"/>
        <v>6.1848573060728643E-3</v>
      </c>
      <c r="E148" s="206" t="s">
        <v>309</v>
      </c>
      <c r="F148" s="206"/>
      <c r="G148" s="18"/>
      <c r="H148" s="18"/>
      <c r="I148" s="18"/>
      <c r="J148" s="18"/>
      <c r="K148" s="18"/>
      <c r="L148" s="18"/>
      <c r="M148" s="18"/>
      <c r="N148" s="18"/>
      <c r="O148" s="18"/>
      <c r="P148" s="18"/>
      <c r="Q148" s="18"/>
      <c r="R148" s="18"/>
      <c r="S148" s="18"/>
      <c r="T148" s="18"/>
      <c r="U148" s="18"/>
      <c r="V148" s="18"/>
    </row>
    <row r="149" spans="1:22" s="5" customFormat="1" x14ac:dyDescent="0.25">
      <c r="A149" s="18"/>
      <c r="B149" s="38" t="s">
        <v>22</v>
      </c>
      <c r="C149" s="67">
        <f>SUM(C137:C148)</f>
        <v>1</v>
      </c>
      <c r="D149" s="67">
        <f>SUM(D137:D148)</f>
        <v>1</v>
      </c>
      <c r="E149" s="207"/>
      <c r="F149" s="207"/>
      <c r="G149" s="18"/>
      <c r="H149" s="18"/>
      <c r="I149" s="18"/>
      <c r="J149" s="18"/>
      <c r="K149" s="18"/>
      <c r="L149" s="18"/>
      <c r="M149" s="18"/>
      <c r="N149" s="18"/>
      <c r="O149" s="18"/>
      <c r="P149" s="18"/>
      <c r="Q149" s="18"/>
      <c r="R149" s="18"/>
      <c r="S149" s="18"/>
      <c r="T149" s="18"/>
      <c r="U149" s="18"/>
      <c r="V149" s="18"/>
    </row>
    <row r="150" spans="1:22" s="5" customFormat="1" x14ac:dyDescent="0.25">
      <c r="A150" s="18"/>
      <c r="B150" s="23" t="s">
        <v>334</v>
      </c>
      <c r="C150" s="18"/>
      <c r="D150" s="18"/>
      <c r="E150" s="18"/>
      <c r="F150" s="18"/>
      <c r="G150" s="18"/>
      <c r="H150" s="18"/>
      <c r="I150" s="18"/>
      <c r="J150" s="18"/>
      <c r="K150" s="18"/>
      <c r="L150" s="18"/>
      <c r="M150" s="18"/>
      <c r="N150" s="18"/>
      <c r="O150" s="18"/>
      <c r="P150" s="18"/>
      <c r="Q150" s="18"/>
      <c r="R150" s="18"/>
      <c r="S150" s="18"/>
      <c r="T150" s="18"/>
      <c r="U150" s="18"/>
      <c r="V150" s="18"/>
    </row>
    <row r="151" spans="1:22" s="20" customFormat="1" x14ac:dyDescent="0.25"/>
    <row r="152" spans="1:22" s="5" customFormat="1" x14ac:dyDescent="0.25">
      <c r="A152" s="22" t="s">
        <v>335</v>
      </c>
      <c r="B152" s="18"/>
      <c r="C152" s="18"/>
      <c r="D152" s="18"/>
      <c r="E152" s="18"/>
      <c r="F152" s="18"/>
      <c r="G152" s="18"/>
      <c r="H152" s="18"/>
      <c r="I152" s="18"/>
      <c r="J152" s="18"/>
      <c r="K152" s="18"/>
      <c r="L152" s="18"/>
      <c r="M152" s="18"/>
      <c r="N152" s="18"/>
      <c r="O152" s="18"/>
      <c r="P152" s="18"/>
      <c r="Q152" s="18"/>
      <c r="R152" s="18"/>
      <c r="S152" s="18"/>
      <c r="T152" s="18"/>
      <c r="U152" s="18"/>
      <c r="V152" s="18"/>
    </row>
    <row r="153" spans="1:22" s="5" customFormat="1" x14ac:dyDescent="0.25">
      <c r="A153" s="11" t="s">
        <v>534</v>
      </c>
      <c r="B153" s="18"/>
      <c r="C153" s="18"/>
      <c r="D153" s="18"/>
      <c r="E153" s="18"/>
      <c r="F153" s="18"/>
      <c r="G153" s="18"/>
      <c r="H153" s="18"/>
      <c r="I153" s="18"/>
      <c r="J153" s="18"/>
      <c r="K153" s="18"/>
      <c r="L153" s="18"/>
      <c r="M153" s="18"/>
      <c r="N153" s="18"/>
      <c r="O153" s="18"/>
      <c r="P153" s="18"/>
      <c r="Q153" s="18"/>
      <c r="R153" s="18"/>
      <c r="S153" s="18"/>
      <c r="T153" s="18"/>
      <c r="U153" s="18"/>
      <c r="V153" s="18"/>
    </row>
    <row r="154" spans="1:22" s="5" customForma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row>
    <row r="155" spans="1:22" s="5" customFormat="1" x14ac:dyDescent="0.25">
      <c r="A155" s="18"/>
      <c r="B155" s="21" t="s">
        <v>336</v>
      </c>
      <c r="C155" s="21"/>
      <c r="D155" s="68"/>
      <c r="E155" s="18"/>
      <c r="F155" s="18"/>
      <c r="G155" s="18"/>
      <c r="H155" s="18"/>
      <c r="I155" s="18"/>
      <c r="J155" s="18"/>
      <c r="K155" s="18"/>
      <c r="L155" s="18"/>
      <c r="M155" s="18"/>
      <c r="N155" s="18"/>
      <c r="O155" s="18"/>
      <c r="P155" s="18"/>
      <c r="Q155" s="18"/>
      <c r="R155" s="18"/>
      <c r="S155" s="18"/>
      <c r="T155" s="18"/>
      <c r="U155" s="18"/>
      <c r="V155" s="18"/>
    </row>
    <row r="156" spans="1:22" s="5" customFormat="1" x14ac:dyDescent="0.25">
      <c r="A156" s="18"/>
      <c r="B156" s="82" t="s">
        <v>2</v>
      </c>
      <c r="C156" s="82" t="s">
        <v>120</v>
      </c>
      <c r="D156" s="82" t="s">
        <v>121</v>
      </c>
      <c r="E156" s="204" t="s">
        <v>206</v>
      </c>
      <c r="F156" s="204"/>
      <c r="G156" s="18"/>
      <c r="H156" s="18"/>
      <c r="I156" s="18"/>
      <c r="J156" s="18"/>
      <c r="K156" s="18"/>
      <c r="L156" s="18"/>
      <c r="M156" s="18"/>
      <c r="N156" s="18"/>
      <c r="O156" s="18"/>
      <c r="P156" s="18"/>
      <c r="Q156" s="18"/>
      <c r="R156" s="18"/>
      <c r="S156" s="18"/>
      <c r="T156" s="18"/>
      <c r="U156" s="18"/>
      <c r="V156" s="18"/>
    </row>
    <row r="157" spans="1:22" s="5" customFormat="1" x14ac:dyDescent="0.25">
      <c r="A157" s="70">
        <v>0.28899999999999998</v>
      </c>
      <c r="B157" s="38" t="s">
        <v>45</v>
      </c>
      <c r="C157" s="48">
        <f t="shared" ref="C157:C169" si="12">C89</f>
        <v>0.23684365330902557</v>
      </c>
      <c r="D157" s="48">
        <f>1-SUM(D161:D169)</f>
        <v>0.1457360374990303</v>
      </c>
      <c r="E157" s="206" t="s">
        <v>133</v>
      </c>
      <c r="F157" s="206"/>
      <c r="G157" s="18"/>
      <c r="H157" s="18"/>
      <c r="I157" s="18"/>
      <c r="J157" s="18"/>
      <c r="K157" s="18"/>
      <c r="L157" s="18"/>
      <c r="M157" s="18"/>
      <c r="N157" s="18"/>
      <c r="O157" s="18"/>
      <c r="P157" s="18"/>
      <c r="Q157" s="18"/>
      <c r="R157" s="18"/>
      <c r="S157" s="18"/>
      <c r="T157" s="18"/>
      <c r="U157" s="18"/>
      <c r="V157" s="18"/>
    </row>
    <row r="158" spans="1:22" s="5" customFormat="1" x14ac:dyDescent="0.25">
      <c r="A158" s="70">
        <v>0.14449999999999999</v>
      </c>
      <c r="B158" s="130" t="s">
        <v>54</v>
      </c>
      <c r="C158" s="48">
        <f t="shared" si="12"/>
        <v>0.11842182665451279</v>
      </c>
      <c r="D158" s="67">
        <f>C158/SUM($C$158:$C$160)*$D$157</f>
        <v>7.2868018749515151E-2</v>
      </c>
      <c r="E158" s="206" t="s">
        <v>332</v>
      </c>
      <c r="F158" s="206"/>
      <c r="G158" s="18"/>
      <c r="H158" s="18"/>
      <c r="I158" s="18"/>
      <c r="J158" s="18"/>
      <c r="K158" s="18"/>
      <c r="L158" s="18"/>
      <c r="M158" s="18"/>
      <c r="N158" s="18"/>
      <c r="O158" s="18"/>
      <c r="P158" s="18"/>
      <c r="Q158" s="18"/>
      <c r="R158" s="18"/>
      <c r="S158" s="18"/>
      <c r="T158" s="18"/>
      <c r="U158" s="18"/>
      <c r="V158" s="18"/>
    </row>
    <row r="159" spans="1:22" s="5" customFormat="1" x14ac:dyDescent="0.25">
      <c r="A159" s="70">
        <v>7.2249999999999995E-2</v>
      </c>
      <c r="B159" s="130" t="s">
        <v>55</v>
      </c>
      <c r="C159" s="48">
        <f t="shared" si="12"/>
        <v>5.9210913327256393E-2</v>
      </c>
      <c r="D159" s="67">
        <f>C159/SUM($C$158:$C$160)*$D$157</f>
        <v>3.6434009374757576E-2</v>
      </c>
      <c r="E159" s="206" t="s">
        <v>332</v>
      </c>
      <c r="F159" s="206"/>
      <c r="G159" s="18"/>
      <c r="H159" s="18"/>
      <c r="I159" s="18"/>
      <c r="J159" s="18"/>
      <c r="K159" s="18"/>
      <c r="L159" s="18"/>
      <c r="M159" s="18"/>
      <c r="N159" s="18"/>
      <c r="O159" s="18"/>
      <c r="P159" s="18"/>
      <c r="Q159" s="18"/>
      <c r="R159" s="18"/>
      <c r="S159" s="18"/>
      <c r="T159" s="18"/>
      <c r="U159" s="18"/>
      <c r="V159" s="18"/>
    </row>
    <row r="160" spans="1:22" s="5" customFormat="1" x14ac:dyDescent="0.25">
      <c r="A160" s="70">
        <v>7.2249999999999995E-2</v>
      </c>
      <c r="B160" s="130" t="s">
        <v>104</v>
      </c>
      <c r="C160" s="48">
        <f t="shared" si="12"/>
        <v>5.9210913327256393E-2</v>
      </c>
      <c r="D160" s="67">
        <f>C160/SUM($C$158:$C$160)*$D$157</f>
        <v>3.6434009374757576E-2</v>
      </c>
      <c r="E160" s="206" t="s">
        <v>332</v>
      </c>
      <c r="F160" s="206"/>
      <c r="G160" s="18"/>
      <c r="H160" s="18"/>
      <c r="I160" s="18"/>
      <c r="J160" s="18"/>
      <c r="K160" s="18"/>
      <c r="L160" s="18"/>
      <c r="M160" s="18"/>
      <c r="N160" s="18"/>
      <c r="O160" s="18"/>
      <c r="P160" s="18"/>
      <c r="Q160" s="18"/>
      <c r="R160" s="18"/>
      <c r="S160" s="18"/>
      <c r="T160" s="18"/>
      <c r="U160" s="18"/>
      <c r="V160" s="18"/>
    </row>
    <row r="161" spans="1:22" s="5" customFormat="1" x14ac:dyDescent="0.25">
      <c r="A161" s="70">
        <v>3.0000000000000001E-3</v>
      </c>
      <c r="B161" s="38" t="s">
        <v>13</v>
      </c>
      <c r="C161" s="48">
        <f t="shared" si="12"/>
        <v>0</v>
      </c>
      <c r="D161" s="48">
        <v>0</v>
      </c>
      <c r="E161" s="206" t="s">
        <v>309</v>
      </c>
      <c r="F161" s="206"/>
      <c r="G161" s="18"/>
      <c r="H161" s="18"/>
      <c r="I161" s="18"/>
      <c r="J161" s="18"/>
      <c r="K161" s="18"/>
      <c r="L161" s="18"/>
      <c r="M161" s="18"/>
      <c r="N161" s="18"/>
      <c r="O161" s="18"/>
      <c r="P161" s="18"/>
      <c r="Q161" s="18"/>
      <c r="R161" s="18"/>
      <c r="S161" s="18"/>
      <c r="T161" s="18"/>
      <c r="U161" s="18"/>
      <c r="V161" s="18"/>
    </row>
    <row r="162" spans="1:22" s="5" customFormat="1" x14ac:dyDescent="0.25">
      <c r="A162" s="70">
        <v>0.106</v>
      </c>
      <c r="B162" s="38" t="s">
        <v>14</v>
      </c>
      <c r="C162" s="48">
        <f t="shared" si="12"/>
        <v>7.9547706802097287E-2</v>
      </c>
      <c r="D162" s="48">
        <f>C162+(C163-D163)</f>
        <v>0.19101156898727806</v>
      </c>
      <c r="E162" s="206" t="s">
        <v>132</v>
      </c>
      <c r="F162" s="206"/>
      <c r="G162" s="18"/>
      <c r="H162" s="18"/>
      <c r="I162" s="18"/>
      <c r="J162" s="18"/>
      <c r="K162" s="18"/>
      <c r="L162" s="18"/>
      <c r="M162" s="18"/>
      <c r="N162" s="18"/>
      <c r="O162" s="18"/>
      <c r="P162" s="18"/>
      <c r="Q162" s="18"/>
      <c r="R162" s="18"/>
      <c r="S162" s="18"/>
      <c r="T162" s="18"/>
      <c r="U162" s="18"/>
      <c r="V162" s="18"/>
    </row>
    <row r="163" spans="1:22" s="5" customFormat="1" x14ac:dyDescent="0.25">
      <c r="A163" s="70">
        <v>0.311</v>
      </c>
      <c r="B163" s="38" t="s">
        <v>27</v>
      </c>
      <c r="C163" s="48">
        <f t="shared" si="12"/>
        <v>0.44585544874072325</v>
      </c>
      <c r="D163" s="48">
        <f>C163*0.75</f>
        <v>0.33439158655554246</v>
      </c>
      <c r="E163" s="206" t="s">
        <v>345</v>
      </c>
      <c r="F163" s="206"/>
      <c r="G163" s="18"/>
      <c r="H163" s="18"/>
      <c r="I163" s="18"/>
      <c r="J163" s="18"/>
      <c r="K163" s="18"/>
      <c r="L163" s="18"/>
      <c r="M163" s="18"/>
      <c r="N163" s="18"/>
      <c r="O163" s="18"/>
      <c r="P163" s="18"/>
      <c r="Q163" s="18"/>
      <c r="R163" s="18"/>
      <c r="S163" s="18"/>
      <c r="T163" s="18"/>
      <c r="U163" s="18"/>
      <c r="V163" s="18"/>
    </row>
    <row r="164" spans="1:22" s="5" customFormat="1" x14ac:dyDescent="0.25">
      <c r="A164" s="70">
        <v>2.4E-2</v>
      </c>
      <c r="B164" s="38" t="s">
        <v>59</v>
      </c>
      <c r="C164" s="48">
        <f t="shared" si="12"/>
        <v>0</v>
      </c>
      <c r="D164" s="48">
        <v>0</v>
      </c>
      <c r="E164" s="206" t="s">
        <v>309</v>
      </c>
      <c r="F164" s="206"/>
      <c r="G164" s="18"/>
      <c r="H164" s="18"/>
      <c r="I164" s="18"/>
      <c r="J164" s="18"/>
      <c r="K164" s="18"/>
      <c r="L164" s="18"/>
      <c r="M164" s="18"/>
      <c r="N164" s="18"/>
      <c r="O164" s="18"/>
      <c r="P164" s="18"/>
      <c r="Q164" s="18"/>
      <c r="R164" s="18"/>
      <c r="S164" s="18"/>
      <c r="T164" s="18"/>
      <c r="U164" s="18"/>
      <c r="V164" s="18"/>
    </row>
    <row r="165" spans="1:22" s="5" customFormat="1" x14ac:dyDescent="0.25">
      <c r="A165" s="70">
        <v>0</v>
      </c>
      <c r="B165" s="38" t="s">
        <v>109</v>
      </c>
      <c r="C165" s="48">
        <f t="shared" si="12"/>
        <v>0.11642084340843038</v>
      </c>
      <c r="D165" s="48">
        <f>0.8*C165</f>
        <v>9.3136674726744306E-2</v>
      </c>
      <c r="E165" s="206" t="s">
        <v>462</v>
      </c>
      <c r="F165" s="206"/>
      <c r="G165" s="18"/>
      <c r="H165" s="18"/>
      <c r="I165" s="18"/>
      <c r="J165" s="18"/>
      <c r="K165" s="18"/>
      <c r="L165" s="18"/>
      <c r="M165" s="18"/>
      <c r="N165" s="18"/>
      <c r="O165" s="18"/>
      <c r="P165" s="18"/>
      <c r="Q165" s="18"/>
      <c r="R165" s="18"/>
      <c r="S165" s="18"/>
      <c r="T165" s="18"/>
      <c r="U165" s="18"/>
      <c r="V165" s="18"/>
    </row>
    <row r="166" spans="1:22" s="5" customFormat="1" x14ac:dyDescent="0.25">
      <c r="A166" s="70">
        <v>0</v>
      </c>
      <c r="B166" s="38" t="s">
        <v>18</v>
      </c>
      <c r="C166" s="48">
        <f t="shared" si="12"/>
        <v>0</v>
      </c>
      <c r="D166" s="49">
        <f>0.267*0.66*0.75</f>
        <v>0.132165</v>
      </c>
      <c r="E166" s="206" t="s">
        <v>131</v>
      </c>
      <c r="F166" s="206"/>
      <c r="G166" s="18"/>
      <c r="H166" s="18"/>
      <c r="I166" s="18"/>
      <c r="J166" s="18"/>
      <c r="K166" s="18"/>
      <c r="L166" s="18"/>
      <c r="M166" s="18"/>
      <c r="N166" s="18"/>
      <c r="O166" s="18"/>
      <c r="P166" s="18"/>
      <c r="Q166" s="18"/>
      <c r="R166" s="18"/>
      <c r="S166" s="18"/>
      <c r="T166" s="18"/>
      <c r="U166" s="18"/>
      <c r="V166" s="18"/>
    </row>
    <row r="167" spans="1:22" s="5" customFormat="1" x14ac:dyDescent="0.25">
      <c r="A167" s="70">
        <v>0.14738400000000001</v>
      </c>
      <c r="B167" s="38" t="s">
        <v>19</v>
      </c>
      <c r="C167" s="48">
        <f t="shared" si="12"/>
        <v>6.3561414719375181E-2</v>
      </c>
      <c r="D167" s="49">
        <f>(C167/SUM($C$167:$C$168))*0.267*0.66*0.25</f>
        <v>2.4318360000000004E-2</v>
      </c>
      <c r="E167" s="206"/>
      <c r="F167" s="206"/>
      <c r="G167" s="18"/>
      <c r="H167" s="18"/>
      <c r="I167" s="18"/>
      <c r="J167" s="18"/>
      <c r="K167" s="18"/>
      <c r="L167" s="18"/>
      <c r="M167" s="18"/>
      <c r="N167" s="18"/>
      <c r="O167" s="18"/>
      <c r="P167" s="18"/>
      <c r="Q167" s="18"/>
      <c r="R167" s="18"/>
      <c r="S167" s="18"/>
      <c r="T167" s="18"/>
      <c r="U167" s="18"/>
      <c r="V167" s="18"/>
    </row>
    <row r="168" spans="1:22" s="5" customFormat="1" x14ac:dyDescent="0.25">
      <c r="A168" s="70">
        <v>0.11961600000000001</v>
      </c>
      <c r="B168" s="38" t="s">
        <v>20</v>
      </c>
      <c r="C168" s="48">
        <f t="shared" si="12"/>
        <v>5.1586075714275502E-2</v>
      </c>
      <c r="D168" s="49">
        <f>(C168/SUM($C$167:$C$168))*0.267*0.66*0.25</f>
        <v>1.973664E-2</v>
      </c>
      <c r="E168" s="206" t="s">
        <v>346</v>
      </c>
      <c r="F168" s="206"/>
      <c r="G168" s="18"/>
      <c r="H168" s="18"/>
      <c r="I168" s="18"/>
      <c r="J168" s="18"/>
      <c r="K168" s="18"/>
      <c r="L168" s="18"/>
      <c r="M168" s="18"/>
      <c r="N168" s="18"/>
      <c r="O168" s="18"/>
      <c r="P168" s="18"/>
      <c r="Q168" s="18"/>
      <c r="R168" s="18"/>
      <c r="S168" s="18"/>
      <c r="T168" s="18"/>
      <c r="U168" s="18"/>
      <c r="V168" s="18"/>
    </row>
    <row r="169" spans="1:22" s="5" customFormat="1" x14ac:dyDescent="0.25">
      <c r="A169" s="70">
        <v>0</v>
      </c>
      <c r="B169" s="38" t="s">
        <v>108</v>
      </c>
      <c r="C169" s="49">
        <f t="shared" si="12"/>
        <v>6.1848573060728643E-3</v>
      </c>
      <c r="D169" s="49">
        <f>((115.2)/SUM($C$65,$C$67))*0.5*0.5</f>
        <v>5.9504132231404959E-2</v>
      </c>
      <c r="E169" s="206" t="s">
        <v>347</v>
      </c>
      <c r="F169" s="206"/>
      <c r="G169" s="18"/>
      <c r="H169" s="18"/>
      <c r="I169" s="18"/>
      <c r="J169" s="18"/>
      <c r="K169" s="18"/>
      <c r="L169" s="18"/>
      <c r="M169" s="18"/>
      <c r="N169" s="18"/>
      <c r="O169" s="18"/>
      <c r="P169" s="18"/>
      <c r="Q169" s="18"/>
      <c r="R169" s="18"/>
      <c r="S169" s="18"/>
      <c r="T169" s="18"/>
      <c r="U169" s="18"/>
      <c r="V169" s="18"/>
    </row>
    <row r="170" spans="1:22" s="5" customFormat="1" x14ac:dyDescent="0.25">
      <c r="A170" s="18"/>
      <c r="B170" s="38" t="s">
        <v>22</v>
      </c>
      <c r="C170" s="131">
        <f>SUM(C158:C169)</f>
        <v>1</v>
      </c>
      <c r="D170" s="131">
        <f>SUM(D157,D161:D169)</f>
        <v>1.0000000000000002</v>
      </c>
      <c r="E170" s="207"/>
      <c r="F170" s="207"/>
      <c r="G170" s="18"/>
      <c r="H170" s="18"/>
      <c r="I170" s="18"/>
      <c r="J170" s="18"/>
      <c r="K170" s="18"/>
      <c r="L170" s="18"/>
      <c r="M170" s="18"/>
      <c r="N170" s="18"/>
      <c r="O170" s="18"/>
      <c r="P170" s="18"/>
      <c r="Q170" s="18"/>
      <c r="R170" s="18"/>
      <c r="S170" s="18"/>
      <c r="T170" s="18"/>
      <c r="U170" s="18"/>
      <c r="V170" s="18"/>
    </row>
    <row r="171" spans="1:22" s="5" customFormat="1" x14ac:dyDescent="0.25">
      <c r="A171" s="18"/>
      <c r="B171" s="23" t="s">
        <v>334</v>
      </c>
      <c r="C171" s="18"/>
      <c r="D171" s="18"/>
      <c r="E171" s="18"/>
      <c r="F171" s="18"/>
      <c r="G171" s="18"/>
      <c r="H171" s="18"/>
      <c r="I171" s="18"/>
      <c r="J171" s="18"/>
      <c r="K171" s="18"/>
      <c r="L171" s="18"/>
      <c r="M171" s="18"/>
      <c r="N171" s="18"/>
      <c r="O171" s="18"/>
      <c r="P171" s="18"/>
      <c r="Q171" s="18"/>
      <c r="R171" s="18"/>
      <c r="S171" s="18"/>
      <c r="T171" s="18"/>
      <c r="U171" s="18"/>
      <c r="V171" s="18"/>
    </row>
    <row r="172" spans="1:22" s="20" customFormat="1" x14ac:dyDescent="0.25"/>
    <row r="173" spans="1:22" s="5" customFormat="1" x14ac:dyDescent="0.25">
      <c r="A173" s="22" t="s">
        <v>338</v>
      </c>
      <c r="B173" s="18"/>
      <c r="C173" s="18"/>
      <c r="D173" s="18"/>
      <c r="E173" s="18"/>
      <c r="F173" s="18"/>
      <c r="G173" s="18"/>
      <c r="H173" s="18"/>
      <c r="I173" s="18"/>
      <c r="J173" s="18"/>
      <c r="K173" s="18"/>
      <c r="L173" s="18"/>
      <c r="M173" s="18"/>
      <c r="N173" s="18"/>
      <c r="O173" s="18"/>
      <c r="P173" s="18"/>
      <c r="Q173" s="18"/>
      <c r="R173" s="18"/>
      <c r="S173" s="18"/>
      <c r="T173" s="18"/>
      <c r="U173" s="18"/>
      <c r="V173" s="18"/>
    </row>
    <row r="174" spans="1:22" s="5" customForma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row>
    <row r="175" spans="1:22" s="5" customFormat="1" x14ac:dyDescent="0.25">
      <c r="A175" s="18"/>
      <c r="B175" s="21" t="s">
        <v>337</v>
      </c>
      <c r="C175" s="21"/>
      <c r="D175" s="68"/>
      <c r="E175" s="18"/>
      <c r="F175" s="18"/>
      <c r="G175" s="18"/>
      <c r="H175" s="18"/>
      <c r="I175" s="18"/>
      <c r="J175" s="18"/>
      <c r="K175" s="18"/>
      <c r="L175" s="18"/>
      <c r="M175" s="18"/>
      <c r="N175" s="18"/>
      <c r="O175" s="18"/>
      <c r="P175" s="18"/>
      <c r="Q175" s="18"/>
      <c r="R175" s="18"/>
      <c r="S175" s="18"/>
      <c r="T175" s="18"/>
      <c r="U175" s="18"/>
      <c r="V175" s="18"/>
    </row>
    <row r="176" spans="1:22" s="5" customFormat="1" x14ac:dyDescent="0.25">
      <c r="A176" s="18"/>
      <c r="B176" s="82" t="s">
        <v>2</v>
      </c>
      <c r="C176" s="82" t="s">
        <v>120</v>
      </c>
      <c r="D176" s="82" t="s">
        <v>121</v>
      </c>
      <c r="E176" s="204" t="s">
        <v>206</v>
      </c>
      <c r="F176" s="204"/>
      <c r="G176" s="204"/>
      <c r="H176" s="18"/>
      <c r="I176" s="18"/>
      <c r="J176" s="18"/>
      <c r="K176" s="18"/>
      <c r="L176" s="18"/>
      <c r="M176" s="18"/>
      <c r="N176" s="18"/>
      <c r="O176" s="18"/>
      <c r="P176" s="18"/>
      <c r="Q176" s="18"/>
      <c r="R176" s="18"/>
      <c r="S176" s="18"/>
      <c r="T176" s="18"/>
      <c r="U176" s="18"/>
      <c r="V176" s="18"/>
    </row>
    <row r="177" spans="1:22" s="5" customFormat="1" x14ac:dyDescent="0.25">
      <c r="A177" s="18"/>
      <c r="B177" s="38" t="s">
        <v>45</v>
      </c>
      <c r="C177" s="48">
        <f t="shared" ref="C177:C189" si="13">C89</f>
        <v>0.23684365330902557</v>
      </c>
      <c r="D177" s="48">
        <f>C177*0.25</f>
        <v>5.9210913327256393E-2</v>
      </c>
      <c r="E177" s="206" t="s">
        <v>134</v>
      </c>
      <c r="F177" s="206"/>
      <c r="G177" s="206"/>
      <c r="H177" s="18"/>
      <c r="I177" s="18"/>
      <c r="J177" s="18"/>
      <c r="K177" s="18"/>
      <c r="L177" s="18"/>
      <c r="M177" s="18"/>
      <c r="N177" s="18"/>
      <c r="O177" s="18"/>
      <c r="P177" s="18"/>
      <c r="Q177" s="18"/>
      <c r="R177" s="18"/>
      <c r="S177" s="18"/>
      <c r="T177" s="18"/>
      <c r="U177" s="18"/>
      <c r="V177" s="18"/>
    </row>
    <row r="178" spans="1:22" s="5" customFormat="1" x14ac:dyDescent="0.25">
      <c r="A178" s="18"/>
      <c r="B178" s="130" t="s">
        <v>54</v>
      </c>
      <c r="C178" s="48">
        <f t="shared" si="13"/>
        <v>0.11842182665451279</v>
      </c>
      <c r="D178" s="49">
        <f>C178/SUM($C$178:$C$180)*$D$177</f>
        <v>2.9605456663628196E-2</v>
      </c>
      <c r="E178" s="206" t="s">
        <v>332</v>
      </c>
      <c r="F178" s="206"/>
      <c r="G178" s="206"/>
      <c r="H178" s="18"/>
      <c r="I178" s="18"/>
      <c r="J178" s="18"/>
      <c r="K178" s="18"/>
      <c r="L178" s="18"/>
      <c r="M178" s="18"/>
      <c r="N178" s="18"/>
      <c r="O178" s="18"/>
      <c r="P178" s="18"/>
      <c r="Q178" s="18"/>
      <c r="R178" s="18"/>
      <c r="S178" s="18"/>
      <c r="T178" s="18"/>
      <c r="U178" s="18"/>
      <c r="V178" s="18"/>
    </row>
    <row r="179" spans="1:22" s="5" customFormat="1" x14ac:dyDescent="0.25">
      <c r="A179" s="18"/>
      <c r="B179" s="130" t="s">
        <v>55</v>
      </c>
      <c r="C179" s="48">
        <f t="shared" si="13"/>
        <v>5.9210913327256393E-2</v>
      </c>
      <c r="D179" s="49">
        <f>C179/SUM($C$178:$C$180)*$D$177</f>
        <v>1.4802728331814098E-2</v>
      </c>
      <c r="E179" s="206" t="s">
        <v>332</v>
      </c>
      <c r="F179" s="206"/>
      <c r="G179" s="206"/>
      <c r="H179" s="18"/>
      <c r="I179" s="18"/>
      <c r="J179" s="18"/>
      <c r="K179" s="18"/>
      <c r="L179" s="18"/>
      <c r="M179" s="18"/>
      <c r="N179" s="18"/>
      <c r="O179" s="18"/>
      <c r="P179" s="18"/>
      <c r="Q179" s="18"/>
      <c r="R179" s="18"/>
      <c r="S179" s="18"/>
      <c r="T179" s="18"/>
      <c r="U179" s="18"/>
      <c r="V179" s="18"/>
    </row>
    <row r="180" spans="1:22" s="5" customFormat="1" x14ac:dyDescent="0.25">
      <c r="A180" s="18"/>
      <c r="B180" s="130" t="s">
        <v>104</v>
      </c>
      <c r="C180" s="48">
        <f t="shared" si="13"/>
        <v>5.9210913327256393E-2</v>
      </c>
      <c r="D180" s="49">
        <f>C180/SUM($C$178:$C$180)*$D$177</f>
        <v>1.4802728331814098E-2</v>
      </c>
      <c r="E180" s="206" t="s">
        <v>332</v>
      </c>
      <c r="F180" s="206"/>
      <c r="G180" s="206"/>
      <c r="H180" s="18"/>
      <c r="I180" s="18"/>
      <c r="J180" s="18"/>
      <c r="K180" s="18"/>
      <c r="L180" s="18"/>
      <c r="M180" s="18"/>
      <c r="N180" s="18"/>
      <c r="O180" s="18"/>
      <c r="P180" s="18"/>
      <c r="Q180" s="18"/>
      <c r="R180" s="18"/>
      <c r="S180" s="18"/>
      <c r="T180" s="18"/>
      <c r="U180" s="18"/>
      <c r="V180" s="18"/>
    </row>
    <row r="181" spans="1:22" s="5" customFormat="1" x14ac:dyDescent="0.25">
      <c r="A181" s="18"/>
      <c r="B181" s="38" t="s">
        <v>13</v>
      </c>
      <c r="C181" s="48">
        <f t="shared" si="13"/>
        <v>0</v>
      </c>
      <c r="D181" s="48">
        <v>0</v>
      </c>
      <c r="E181" s="206" t="s">
        <v>309</v>
      </c>
      <c r="F181" s="206"/>
      <c r="G181" s="206"/>
      <c r="H181" s="18"/>
      <c r="I181" s="18"/>
      <c r="J181" s="18"/>
      <c r="K181" s="18"/>
      <c r="L181" s="18"/>
      <c r="M181" s="18"/>
      <c r="N181" s="18"/>
      <c r="O181" s="18"/>
      <c r="P181" s="18"/>
      <c r="Q181" s="18"/>
      <c r="R181" s="18"/>
      <c r="S181" s="18"/>
      <c r="T181" s="18"/>
      <c r="U181" s="18"/>
      <c r="V181" s="18"/>
    </row>
    <row r="182" spans="1:22" s="5" customFormat="1" x14ac:dyDescent="0.25">
      <c r="A182" s="18"/>
      <c r="B182" s="38" t="s">
        <v>14</v>
      </c>
      <c r="C182" s="48">
        <f t="shared" si="13"/>
        <v>7.9547706802097287E-2</v>
      </c>
      <c r="D182" s="48">
        <v>0.15</v>
      </c>
      <c r="E182" s="206" t="s">
        <v>137</v>
      </c>
      <c r="F182" s="206"/>
      <c r="G182" s="206"/>
      <c r="H182" s="18"/>
      <c r="I182" s="18"/>
      <c r="J182" s="18"/>
      <c r="K182" s="18"/>
      <c r="L182" s="18"/>
      <c r="M182" s="18"/>
      <c r="N182" s="18"/>
      <c r="O182" s="18"/>
      <c r="P182" s="18"/>
      <c r="Q182" s="18"/>
      <c r="R182" s="18"/>
      <c r="S182" s="18"/>
      <c r="T182" s="18"/>
      <c r="U182" s="18"/>
      <c r="V182" s="18"/>
    </row>
    <row r="183" spans="1:22" s="5" customFormat="1" x14ac:dyDescent="0.25">
      <c r="A183" s="18"/>
      <c r="B183" s="38" t="s">
        <v>27</v>
      </c>
      <c r="C183" s="48">
        <f t="shared" si="13"/>
        <v>0.44585544874072325</v>
      </c>
      <c r="D183" s="48">
        <f>(1-SUM($D$185:$D$189,$D$182, $D$178:$D$180))*0.75</f>
        <v>0.45876290686547699</v>
      </c>
      <c r="E183" s="206" t="s">
        <v>354</v>
      </c>
      <c r="F183" s="206"/>
      <c r="G183" s="206"/>
      <c r="H183" s="18"/>
      <c r="I183" s="18"/>
      <c r="J183" s="18"/>
      <c r="K183" s="18"/>
      <c r="L183" s="18"/>
      <c r="M183" s="18"/>
      <c r="N183" s="18"/>
      <c r="O183" s="18"/>
      <c r="P183" s="18"/>
      <c r="Q183" s="18"/>
      <c r="R183" s="18"/>
      <c r="S183" s="18"/>
      <c r="T183" s="18"/>
      <c r="U183" s="18"/>
      <c r="V183" s="18"/>
    </row>
    <row r="184" spans="1:22" s="5" customFormat="1" x14ac:dyDescent="0.25">
      <c r="A184" s="18"/>
      <c r="B184" s="38" t="s">
        <v>59</v>
      </c>
      <c r="C184" s="48">
        <f t="shared" si="13"/>
        <v>0</v>
      </c>
      <c r="D184" s="48">
        <f>(1-SUM($D$185:$D$189,$D$182, $D$178:$D$180))*0.25</f>
        <v>0.152920968955159</v>
      </c>
      <c r="E184" s="206" t="s">
        <v>136</v>
      </c>
      <c r="F184" s="206"/>
      <c r="G184" s="206"/>
      <c r="H184" s="18"/>
      <c r="I184" s="18"/>
      <c r="J184" s="18"/>
      <c r="K184" s="18"/>
      <c r="L184" s="18"/>
      <c r="M184" s="18"/>
      <c r="N184" s="18"/>
      <c r="O184" s="18"/>
      <c r="P184" s="18"/>
      <c r="Q184" s="18"/>
      <c r="R184" s="18"/>
      <c r="S184" s="18"/>
      <c r="T184" s="18"/>
      <c r="U184" s="18"/>
      <c r="V184" s="18"/>
    </row>
    <row r="185" spans="1:22" s="5" customFormat="1" x14ac:dyDescent="0.25">
      <c r="A185" s="18"/>
      <c r="B185" s="38" t="s">
        <v>109</v>
      </c>
      <c r="C185" s="48">
        <f t="shared" si="13"/>
        <v>0.11642084340843038</v>
      </c>
      <c r="D185" s="48">
        <f>C185*0.25</f>
        <v>2.9105210852107596E-2</v>
      </c>
      <c r="E185" s="206" t="s">
        <v>463</v>
      </c>
      <c r="F185" s="206"/>
      <c r="G185" s="206"/>
      <c r="H185" s="18"/>
      <c r="I185" s="18"/>
      <c r="J185" s="18"/>
      <c r="K185" s="18"/>
      <c r="L185" s="18"/>
      <c r="M185" s="18"/>
      <c r="N185" s="18"/>
      <c r="O185" s="18"/>
      <c r="P185" s="18"/>
      <c r="Q185" s="18"/>
      <c r="R185" s="18"/>
      <c r="S185" s="18"/>
      <c r="T185" s="18"/>
      <c r="U185" s="18"/>
      <c r="V185" s="18"/>
    </row>
    <row r="186" spans="1:22" s="5" customFormat="1" x14ac:dyDescent="0.25">
      <c r="A186" s="18"/>
      <c r="B186" s="38" t="s">
        <v>18</v>
      </c>
      <c r="C186" s="48">
        <f t="shared" si="13"/>
        <v>0</v>
      </c>
      <c r="D186" s="48">
        <v>0.09</v>
      </c>
      <c r="E186" s="206"/>
      <c r="F186" s="206"/>
      <c r="G186" s="206"/>
      <c r="H186" s="18"/>
      <c r="I186" s="18"/>
      <c r="J186" s="18"/>
      <c r="K186" s="18"/>
      <c r="L186" s="18"/>
      <c r="M186" s="18"/>
      <c r="N186" s="18"/>
      <c r="O186" s="18"/>
      <c r="P186" s="18"/>
      <c r="Q186" s="18"/>
      <c r="R186" s="18"/>
      <c r="S186" s="18"/>
      <c r="T186" s="18"/>
      <c r="U186" s="18"/>
      <c r="V186" s="18"/>
    </row>
    <row r="187" spans="1:22" s="5" customFormat="1" x14ac:dyDescent="0.25">
      <c r="A187" s="18"/>
      <c r="B187" s="38" t="s">
        <v>19</v>
      </c>
      <c r="C187" s="48">
        <f t="shared" si="13"/>
        <v>6.3561414719375181E-2</v>
      </c>
      <c r="D187" s="48">
        <v>0</v>
      </c>
      <c r="E187" s="206" t="s">
        <v>356</v>
      </c>
      <c r="F187" s="206"/>
      <c r="G187" s="206"/>
      <c r="H187" s="18"/>
      <c r="I187" s="18"/>
      <c r="J187" s="18"/>
      <c r="K187" s="18"/>
      <c r="L187" s="18"/>
      <c r="M187" s="18"/>
      <c r="N187" s="18"/>
      <c r="O187" s="18"/>
      <c r="P187" s="18"/>
      <c r="Q187" s="18"/>
      <c r="R187" s="18"/>
      <c r="S187" s="18"/>
      <c r="T187" s="18"/>
      <c r="U187" s="18"/>
      <c r="V187" s="18"/>
    </row>
    <row r="188" spans="1:22" s="5" customFormat="1" x14ac:dyDescent="0.25">
      <c r="A188" s="18"/>
      <c r="B188" s="38" t="s">
        <v>20</v>
      </c>
      <c r="C188" s="48">
        <f t="shared" si="13"/>
        <v>5.1586075714275502E-2</v>
      </c>
      <c r="D188" s="48">
        <v>0</v>
      </c>
      <c r="E188" s="206" t="s">
        <v>355</v>
      </c>
      <c r="F188" s="206"/>
      <c r="G188" s="206"/>
      <c r="H188" s="18"/>
      <c r="I188" s="18"/>
      <c r="J188" s="18"/>
      <c r="K188" s="18"/>
      <c r="L188" s="18"/>
      <c r="M188" s="18"/>
      <c r="N188" s="18"/>
      <c r="O188" s="18"/>
      <c r="P188" s="18"/>
      <c r="Q188" s="18"/>
      <c r="R188" s="18"/>
      <c r="S188" s="18"/>
      <c r="T188" s="18"/>
      <c r="U188" s="18"/>
      <c r="V188" s="18"/>
    </row>
    <row r="189" spans="1:22" s="5" customFormat="1" x14ac:dyDescent="0.25">
      <c r="A189" s="18"/>
      <c r="B189" s="38" t="s">
        <v>108</v>
      </c>
      <c r="C189" s="49">
        <f t="shared" si="13"/>
        <v>6.1848573060728643E-3</v>
      </c>
      <c r="D189" s="49">
        <v>0.06</v>
      </c>
      <c r="E189" s="206" t="s">
        <v>347</v>
      </c>
      <c r="F189" s="206"/>
      <c r="G189" s="206"/>
      <c r="H189" s="18"/>
      <c r="I189" s="18"/>
      <c r="J189" s="18"/>
      <c r="K189" s="18"/>
      <c r="L189" s="18"/>
      <c r="M189" s="18"/>
      <c r="N189" s="18"/>
      <c r="O189" s="18"/>
      <c r="P189" s="18"/>
      <c r="Q189" s="18"/>
      <c r="R189" s="18"/>
      <c r="S189" s="18"/>
      <c r="T189" s="18"/>
      <c r="U189" s="18"/>
      <c r="V189" s="18"/>
    </row>
    <row r="190" spans="1:22" s="5" customFormat="1" x14ac:dyDescent="0.25">
      <c r="A190" s="18"/>
      <c r="B190" s="38" t="s">
        <v>22</v>
      </c>
      <c r="C190" s="67">
        <f>SUM(C178:C189)</f>
        <v>1</v>
      </c>
      <c r="D190" s="67">
        <f>SUM(D178:D189)</f>
        <v>1</v>
      </c>
      <c r="E190" s="206"/>
      <c r="F190" s="206"/>
      <c r="G190" s="206"/>
      <c r="H190" s="18"/>
      <c r="I190" s="18"/>
      <c r="J190" s="18"/>
      <c r="K190" s="18"/>
      <c r="L190" s="18"/>
      <c r="M190" s="18"/>
      <c r="N190" s="18"/>
      <c r="O190" s="18"/>
      <c r="P190" s="18"/>
      <c r="Q190" s="18"/>
      <c r="R190" s="18"/>
      <c r="S190" s="18"/>
      <c r="T190" s="18"/>
      <c r="U190" s="18"/>
      <c r="V190" s="18"/>
    </row>
    <row r="191" spans="1:22" s="5" customFormat="1" x14ac:dyDescent="0.25">
      <c r="A191" s="18"/>
      <c r="B191" s="23" t="s">
        <v>334</v>
      </c>
      <c r="C191" s="18"/>
      <c r="D191" s="18"/>
      <c r="E191" s="18"/>
      <c r="F191" s="18"/>
      <c r="G191" s="18"/>
      <c r="H191" s="18"/>
      <c r="I191" s="18"/>
      <c r="J191" s="18"/>
      <c r="K191" s="18"/>
      <c r="L191" s="18"/>
      <c r="M191" s="18"/>
      <c r="N191" s="18"/>
      <c r="O191" s="18"/>
      <c r="P191" s="18"/>
      <c r="Q191" s="18"/>
      <c r="R191" s="18"/>
      <c r="S191" s="18"/>
      <c r="T191" s="18"/>
      <c r="U191" s="18"/>
      <c r="V191" s="18"/>
    </row>
    <row r="192" spans="1:22" s="20" customFormat="1" x14ac:dyDescent="0.25"/>
    <row r="193" spans="1:22" s="5" customFormat="1" x14ac:dyDescent="0.25">
      <c r="A193" s="3" t="s">
        <v>351</v>
      </c>
      <c r="B193" s="18"/>
      <c r="C193" s="18"/>
      <c r="D193" s="18"/>
      <c r="E193" s="18"/>
      <c r="F193" s="18"/>
      <c r="G193" s="18"/>
      <c r="H193" s="18"/>
      <c r="I193" s="18"/>
      <c r="J193" s="18"/>
      <c r="K193" s="18"/>
      <c r="L193" s="18"/>
      <c r="M193" s="18"/>
      <c r="N193" s="18"/>
      <c r="O193" s="18"/>
      <c r="P193" s="18"/>
      <c r="Q193" s="18"/>
      <c r="R193" s="18"/>
      <c r="S193" s="18"/>
      <c r="T193" s="18"/>
      <c r="U193" s="18"/>
      <c r="V193" s="18"/>
    </row>
    <row r="194" spans="1:22" s="5" customFormat="1" x14ac:dyDescent="0.25">
      <c r="A194" s="4" t="s">
        <v>350</v>
      </c>
      <c r="B194" s="18"/>
      <c r="C194" s="18"/>
      <c r="D194" s="18"/>
      <c r="E194" s="18"/>
      <c r="F194" s="18"/>
      <c r="G194" s="18"/>
      <c r="H194" s="18"/>
      <c r="I194" s="18"/>
      <c r="J194" s="18"/>
      <c r="K194" s="18"/>
      <c r="L194" s="18"/>
      <c r="M194" s="18"/>
      <c r="N194" s="18"/>
      <c r="O194" s="18"/>
      <c r="P194" s="18"/>
      <c r="Q194" s="18"/>
      <c r="R194" s="18"/>
      <c r="S194" s="18"/>
      <c r="T194" s="18"/>
      <c r="U194" s="18"/>
      <c r="V194" s="18"/>
    </row>
    <row r="195" spans="1:22" s="5" customFormat="1" x14ac:dyDescent="0.25">
      <c r="A195" s="4"/>
      <c r="B195" s="18"/>
      <c r="C195" s="18"/>
      <c r="D195" s="18"/>
      <c r="E195" s="18"/>
      <c r="F195" s="18"/>
      <c r="G195" s="18"/>
      <c r="H195" s="18"/>
      <c r="I195" s="18"/>
      <c r="J195" s="18"/>
      <c r="K195" s="18"/>
      <c r="L195" s="18"/>
      <c r="M195" s="18"/>
      <c r="N195" s="18"/>
      <c r="O195" s="18"/>
      <c r="P195" s="18"/>
      <c r="Q195" s="18"/>
      <c r="R195" s="18"/>
      <c r="S195" s="18"/>
      <c r="T195" s="18"/>
      <c r="U195" s="18"/>
      <c r="V195" s="18"/>
    </row>
    <row r="196" spans="1:22" s="5" customFormat="1" x14ac:dyDescent="0.25">
      <c r="B196" s="86" t="s">
        <v>344</v>
      </c>
      <c r="C196" s="6"/>
      <c r="D196" s="6"/>
      <c r="E196" s="6"/>
    </row>
    <row r="197" spans="1:22" s="5" customFormat="1" x14ac:dyDescent="0.25">
      <c r="B197" s="82" t="s">
        <v>28</v>
      </c>
      <c r="C197" s="82" t="s">
        <v>341</v>
      </c>
      <c r="D197" s="82" t="s">
        <v>342</v>
      </c>
      <c r="E197" s="82" t="s">
        <v>43</v>
      </c>
    </row>
    <row r="198" spans="1:22" s="5" customFormat="1" x14ac:dyDescent="0.25">
      <c r="B198" s="38" t="s">
        <v>340</v>
      </c>
      <c r="C198" s="45">
        <v>0.60199999999999998</v>
      </c>
      <c r="D198" s="45">
        <v>0.04</v>
      </c>
      <c r="E198" s="45">
        <f t="shared" ref="E198:E203" si="14">(C198*0.56)+(D198*0.44)</f>
        <v>0.35472000000000004</v>
      </c>
    </row>
    <row r="199" spans="1:22" s="5" customFormat="1" x14ac:dyDescent="0.25">
      <c r="B199" s="38" t="s">
        <v>45</v>
      </c>
      <c r="C199" s="45">
        <v>0.26100000000000001</v>
      </c>
      <c r="D199" s="45">
        <v>0.28199999999999997</v>
      </c>
      <c r="E199" s="45">
        <f t="shared" si="14"/>
        <v>0.27023999999999998</v>
      </c>
    </row>
    <row r="200" spans="1:22" s="5" customFormat="1" x14ac:dyDescent="0.25">
      <c r="B200" s="38" t="s">
        <v>339</v>
      </c>
      <c r="C200" s="45">
        <v>0.11899999999999999</v>
      </c>
      <c r="D200" s="84">
        <f>1-SUM(D198:D199,D201:D202,D203)</f>
        <v>0.49340000000000006</v>
      </c>
      <c r="E200" s="45">
        <f t="shared" si="14"/>
        <v>0.28373600000000004</v>
      </c>
    </row>
    <row r="201" spans="1:22" s="5" customFormat="1" x14ac:dyDescent="0.25">
      <c r="B201" s="38" t="s">
        <v>108</v>
      </c>
      <c r="C201" s="46">
        <v>7.0000000000000001E-3</v>
      </c>
      <c r="D201" s="8">
        <v>0</v>
      </c>
      <c r="E201" s="45">
        <f t="shared" si="14"/>
        <v>3.9200000000000007E-3</v>
      </c>
    </row>
    <row r="202" spans="1:22" s="5" customFormat="1" x14ac:dyDescent="0.25">
      <c r="B202" s="38" t="s">
        <v>14</v>
      </c>
      <c r="C202" s="46">
        <v>8.0000000000000002E-3</v>
      </c>
      <c r="D202" s="45">
        <v>0.14799999999999999</v>
      </c>
      <c r="E202" s="45">
        <f t="shared" si="14"/>
        <v>6.9599999999999995E-2</v>
      </c>
    </row>
    <row r="203" spans="1:22" s="5" customFormat="1" x14ac:dyDescent="0.25">
      <c r="B203" s="38" t="s">
        <v>24</v>
      </c>
      <c r="C203" s="46">
        <v>3.0000000000000001E-3</v>
      </c>
      <c r="D203" s="46">
        <v>3.6600000000000001E-2</v>
      </c>
      <c r="E203" s="73">
        <f t="shared" si="14"/>
        <v>1.7784000000000001E-2</v>
      </c>
    </row>
    <row r="204" spans="1:22" s="5" customFormat="1" x14ac:dyDescent="0.25">
      <c r="B204" s="8" t="s">
        <v>84</v>
      </c>
      <c r="C204" s="182">
        <f>SUM(C198:C203)</f>
        <v>1</v>
      </c>
      <c r="D204" s="182">
        <f>SUM(D198:D203)</f>
        <v>1</v>
      </c>
      <c r="E204" s="84">
        <f>SUM(E198:E203)</f>
        <v>1</v>
      </c>
    </row>
    <row r="205" spans="1:22" s="5" customFormat="1" x14ac:dyDescent="0.25">
      <c r="B205" s="36" t="s">
        <v>343</v>
      </c>
    </row>
    <row r="206" spans="1:22" s="5" customFormat="1" x14ac:dyDescent="0.25"/>
    <row r="207" spans="1:22" x14ac:dyDescent="0.25"/>
    <row r="208" spans="1:22"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sheetData>
  <mergeCells count="55">
    <mergeCell ref="O120:V128"/>
    <mergeCell ref="G107:J107"/>
    <mergeCell ref="C107:F107"/>
    <mergeCell ref="C120:F120"/>
    <mergeCell ref="G120:J120"/>
    <mergeCell ref="B17:C17"/>
    <mergeCell ref="B19:C19"/>
    <mergeCell ref="B5:C5"/>
    <mergeCell ref="B14:C14"/>
    <mergeCell ref="E149:F149"/>
    <mergeCell ref="E148:F148"/>
    <mergeCell ref="E147:F147"/>
    <mergeCell ref="E146:F146"/>
    <mergeCell ref="E145:F145"/>
    <mergeCell ref="E181:G181"/>
    <mergeCell ref="E180:G180"/>
    <mergeCell ref="E179:G179"/>
    <mergeCell ref="E161:F161"/>
    <mergeCell ref="E160:F160"/>
    <mergeCell ref="E165:F165"/>
    <mergeCell ref="E164:F164"/>
    <mergeCell ref="E163:F163"/>
    <mergeCell ref="E162:F162"/>
    <mergeCell ref="E170:F170"/>
    <mergeCell ref="E169:F169"/>
    <mergeCell ref="E168:F168"/>
    <mergeCell ref="E167:F167"/>
    <mergeCell ref="E166:F166"/>
    <mergeCell ref="E178:G178"/>
    <mergeCell ref="E177:G177"/>
    <mergeCell ref="E185:G185"/>
    <mergeCell ref="E184:G184"/>
    <mergeCell ref="E183:G183"/>
    <mergeCell ref="E182:G182"/>
    <mergeCell ref="E190:G190"/>
    <mergeCell ref="E189:G189"/>
    <mergeCell ref="E188:G188"/>
    <mergeCell ref="E187:G187"/>
    <mergeCell ref="E186:G186"/>
    <mergeCell ref="E176:G176"/>
    <mergeCell ref="E156:F156"/>
    <mergeCell ref="J27:N27"/>
    <mergeCell ref="E159:F159"/>
    <mergeCell ref="E158:F158"/>
    <mergeCell ref="E157:F157"/>
    <mergeCell ref="E139:F139"/>
    <mergeCell ref="E138:F138"/>
    <mergeCell ref="E137:F137"/>
    <mergeCell ref="E136:F136"/>
    <mergeCell ref="E135:F135"/>
    <mergeCell ref="E144:F144"/>
    <mergeCell ref="E143:F143"/>
    <mergeCell ref="E142:F142"/>
    <mergeCell ref="E141:F141"/>
    <mergeCell ref="E140:F140"/>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65"/>
  <sheetViews>
    <sheetView zoomScale="77" zoomScaleNormal="77" workbookViewId="0">
      <selection sqref="A1:XFD1"/>
    </sheetView>
  </sheetViews>
  <sheetFormatPr defaultColWidth="0" defaultRowHeight="15.75" zeroHeight="1" x14ac:dyDescent="0.25"/>
  <cols>
    <col min="1" max="1" width="9.140625" style="5" customWidth="1"/>
    <col min="2" max="2" width="22.7109375" style="5" customWidth="1"/>
    <col min="3" max="3" width="40.140625" style="5" customWidth="1"/>
    <col min="4" max="4" width="40.85546875" style="5" customWidth="1"/>
    <col min="5" max="5" width="38" style="5" customWidth="1"/>
    <col min="6" max="6" width="37.28515625" style="5" customWidth="1"/>
    <col min="7" max="7" width="49.140625" style="5" customWidth="1"/>
    <col min="8" max="8" width="25.42578125" style="5" customWidth="1"/>
    <col min="9" max="9" width="15.140625" style="5" customWidth="1"/>
    <col min="10" max="10" width="22.5703125" style="5" customWidth="1"/>
    <col min="11" max="12" width="18.42578125" style="5" customWidth="1"/>
    <col min="13" max="13" width="32" style="5" customWidth="1"/>
    <col min="14" max="14" width="30.85546875" style="18" customWidth="1"/>
    <col min="15" max="15" width="15.5703125" style="18" customWidth="1"/>
    <col min="16" max="16" width="20.7109375" style="18" customWidth="1"/>
    <col min="17" max="17" width="22" style="18" customWidth="1"/>
    <col min="18" max="29" width="15.85546875" style="18" customWidth="1"/>
    <col min="30" max="62" width="9.140625" style="18" customWidth="1"/>
    <col min="63" max="16384" width="9.140625" style="5" hidden="1"/>
  </cols>
  <sheetData>
    <row r="1" spans="1:62" x14ac:dyDescent="0.25">
      <c r="A1" s="2" t="s">
        <v>425</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row>
    <row r="2" spans="1:62" x14ac:dyDescent="0.25">
      <c r="A2" s="4" t="s">
        <v>538</v>
      </c>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1:62" x14ac:dyDescent="0.2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62" s="6" customFormat="1" ht="19.5" thickBot="1" x14ac:dyDescent="0.3">
      <c r="A4" s="5"/>
      <c r="B4" s="82" t="s">
        <v>144</v>
      </c>
      <c r="C4" s="82" t="s">
        <v>366</v>
      </c>
      <c r="D4" s="82" t="s">
        <v>367</v>
      </c>
      <c r="E4" s="82" t="s">
        <v>365</v>
      </c>
      <c r="F4" s="82" t="s">
        <v>388</v>
      </c>
      <c r="G4" s="82" t="s">
        <v>391</v>
      </c>
      <c r="H4" s="5"/>
      <c r="I4" s="13"/>
      <c r="J4" s="18"/>
      <c r="K4" s="18"/>
      <c r="L4" s="18"/>
      <c r="M4" s="18"/>
      <c r="N4" s="44" t="s">
        <v>427</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row>
    <row r="5" spans="1:62" s="6" customFormat="1" ht="16.5" thickTop="1" x14ac:dyDescent="0.25">
      <c r="A5" s="5"/>
      <c r="B5" s="38" t="s">
        <v>27</v>
      </c>
      <c r="C5" s="45">
        <f>C96</f>
        <v>0</v>
      </c>
      <c r="D5" s="45">
        <f>D96</f>
        <v>0</v>
      </c>
      <c r="E5" s="46">
        <f>E112</f>
        <v>3.5249999999999997E-2</v>
      </c>
      <c r="F5" s="84">
        <f>E128</f>
        <v>0.05</v>
      </c>
      <c r="G5" s="46">
        <f>E142</f>
        <v>0.05</v>
      </c>
      <c r="H5" s="5"/>
      <c r="I5" s="37"/>
      <c r="J5" s="18"/>
      <c r="K5" s="18"/>
      <c r="L5" s="68"/>
      <c r="M5" s="18"/>
      <c r="N5" s="31" t="s">
        <v>154</v>
      </c>
      <c r="O5" s="32" t="s">
        <v>178</v>
      </c>
      <c r="P5" s="32" t="s">
        <v>179</v>
      </c>
      <c r="Q5" s="32" t="s">
        <v>180</v>
      </c>
      <c r="R5" s="32" t="s">
        <v>155</v>
      </c>
      <c r="S5" s="32" t="s">
        <v>156</v>
      </c>
      <c r="T5" s="32" t="s">
        <v>159</v>
      </c>
      <c r="U5" s="32" t="s">
        <v>160</v>
      </c>
      <c r="V5" s="32" t="s">
        <v>161</v>
      </c>
      <c r="W5" s="33" t="s">
        <v>162</v>
      </c>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62" s="6" customFormat="1" x14ac:dyDescent="0.25">
      <c r="A6" s="5"/>
      <c r="B6" s="38" t="s">
        <v>106</v>
      </c>
      <c r="C6" s="45">
        <f>C99</f>
        <v>0.73</v>
      </c>
      <c r="D6" s="45">
        <f>D99</f>
        <v>0.68600000000000005</v>
      </c>
      <c r="E6" s="46">
        <f>E115</f>
        <v>0.68725000000000003</v>
      </c>
      <c r="F6" s="45">
        <f>SUM(F7)</f>
        <v>0.64600000000000002</v>
      </c>
      <c r="G6" s="46">
        <f>E143</f>
        <v>0.7</v>
      </c>
      <c r="H6" s="5"/>
      <c r="I6" s="37"/>
      <c r="J6" s="18"/>
      <c r="K6" s="18"/>
      <c r="L6" s="68"/>
      <c r="M6" s="18"/>
      <c r="N6" s="34" t="s">
        <v>163</v>
      </c>
      <c r="O6" s="87">
        <f>SUM(O7:O8)</f>
        <v>16267906</v>
      </c>
      <c r="P6" s="87">
        <f t="shared" ref="P6:W6" si="0">SUM(P7:P8)</f>
        <v>23446229</v>
      </c>
      <c r="Q6" s="87">
        <f t="shared" si="0"/>
        <v>31065820</v>
      </c>
      <c r="R6" s="87">
        <f t="shared" si="0"/>
        <v>35349040</v>
      </c>
      <c r="S6" s="87">
        <f t="shared" si="0"/>
        <v>40328313</v>
      </c>
      <c r="T6" s="87">
        <f t="shared" si="0"/>
        <v>52187000</v>
      </c>
      <c r="U6" s="87">
        <f t="shared" si="0"/>
        <v>65411000</v>
      </c>
      <c r="V6" s="87">
        <f t="shared" si="0"/>
        <v>80090000</v>
      </c>
      <c r="W6" s="88">
        <f t="shared" si="0"/>
        <v>95505000</v>
      </c>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row>
    <row r="7" spans="1:62" s="6" customFormat="1" x14ac:dyDescent="0.25">
      <c r="A7" s="5"/>
      <c r="B7" s="130" t="s">
        <v>19</v>
      </c>
      <c r="C7" s="45">
        <f>C99</f>
        <v>0.73</v>
      </c>
      <c r="D7" s="45">
        <f>D99</f>
        <v>0.68600000000000005</v>
      </c>
      <c r="E7" s="46">
        <f>E115</f>
        <v>0.68725000000000003</v>
      </c>
      <c r="F7" s="84">
        <f>E130</f>
        <v>0.64600000000000002</v>
      </c>
      <c r="G7" s="46">
        <v>0.7</v>
      </c>
      <c r="H7" s="5"/>
      <c r="I7" s="37"/>
      <c r="J7" s="18"/>
      <c r="K7" s="18"/>
      <c r="L7" s="68"/>
      <c r="M7" s="68"/>
      <c r="N7" s="34" t="s">
        <v>164</v>
      </c>
      <c r="O7" s="87">
        <v>13732878</v>
      </c>
      <c r="P7" s="87">
        <v>19519455</v>
      </c>
      <c r="Q7" s="87">
        <v>24886207</v>
      </c>
      <c r="R7" s="87">
        <v>27687136</v>
      </c>
      <c r="S7" s="87">
        <v>30822526</v>
      </c>
      <c r="T7" s="87">
        <v>37649000</v>
      </c>
      <c r="U7" s="87">
        <v>43938000</v>
      </c>
      <c r="V7" s="87">
        <v>49482000</v>
      </c>
      <c r="W7" s="88">
        <v>53600000</v>
      </c>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row>
    <row r="8" spans="1:62" s="6" customFormat="1" x14ac:dyDescent="0.25">
      <c r="A8" s="5"/>
      <c r="B8" s="38" t="s">
        <v>142</v>
      </c>
      <c r="C8" s="45">
        <f>C98</f>
        <v>7.1999999999999995E-2</v>
      </c>
      <c r="D8" s="45">
        <f>D98</f>
        <v>9.6000000000000002E-2</v>
      </c>
      <c r="E8" s="46">
        <f>E114</f>
        <v>0.13324999999999998</v>
      </c>
      <c r="F8" s="84">
        <f>E131</f>
        <v>0.16900000000000001</v>
      </c>
      <c r="G8" s="46">
        <f>E145</f>
        <v>0.17</v>
      </c>
      <c r="H8" s="5"/>
      <c r="I8" s="37"/>
      <c r="J8" s="18"/>
      <c r="K8" s="18"/>
      <c r="L8" s="68"/>
      <c r="M8" s="68"/>
      <c r="N8" s="34" t="s">
        <v>165</v>
      </c>
      <c r="O8" s="87">
        <v>2535028</v>
      </c>
      <c r="P8" s="87">
        <v>3926774</v>
      </c>
      <c r="Q8" s="87">
        <v>6179613</v>
      </c>
      <c r="R8" s="87">
        <v>7661904</v>
      </c>
      <c r="S8" s="87">
        <v>9505787</v>
      </c>
      <c r="T8" s="87">
        <v>14538000</v>
      </c>
      <c r="U8" s="87">
        <v>21473000</v>
      </c>
      <c r="V8" s="87">
        <v>30608000</v>
      </c>
      <c r="W8" s="88">
        <v>41905000</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row>
    <row r="9" spans="1:62" s="6" customFormat="1" x14ac:dyDescent="0.25">
      <c r="A9" s="5"/>
      <c r="B9" s="38" t="s">
        <v>14</v>
      </c>
      <c r="C9" s="45">
        <f>C95</f>
        <v>0</v>
      </c>
      <c r="D9" s="45">
        <f>0</f>
        <v>0</v>
      </c>
      <c r="E9" s="46">
        <f>E111</f>
        <v>6.0000000000000001E-3</v>
      </c>
      <c r="F9" s="91">
        <f>E126</f>
        <v>8.0000000000000002E-3</v>
      </c>
      <c r="G9" s="46"/>
      <c r="H9" s="5"/>
      <c r="I9" s="37"/>
      <c r="J9" s="18"/>
      <c r="K9" s="18"/>
      <c r="L9" s="68"/>
      <c r="M9" s="68"/>
      <c r="N9" s="34" t="s">
        <v>112</v>
      </c>
      <c r="O9" s="45">
        <f t="shared" ref="O9:W9" si="1">O8/O$6</f>
        <v>0.15583001278714051</v>
      </c>
      <c r="P9" s="45">
        <f t="shared" si="1"/>
        <v>0.16747998153562349</v>
      </c>
      <c r="Q9" s="45">
        <f t="shared" si="1"/>
        <v>0.19892000275543989</v>
      </c>
      <c r="R9" s="45">
        <f t="shared" si="1"/>
        <v>0.21674998811848922</v>
      </c>
      <c r="S9" s="45">
        <f t="shared" si="1"/>
        <v>0.2357100084994877</v>
      </c>
      <c r="T9" s="45">
        <f t="shared" si="1"/>
        <v>0.27857512407304502</v>
      </c>
      <c r="U9" s="73">
        <f t="shared" si="1"/>
        <v>0.32827811835929738</v>
      </c>
      <c r="V9" s="45">
        <f t="shared" si="1"/>
        <v>0.38217005868398052</v>
      </c>
      <c r="W9" s="47">
        <f t="shared" si="1"/>
        <v>0.43877283911837078</v>
      </c>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row>
    <row r="10" spans="1:62" s="6" customFormat="1" ht="16.5" thickBot="1" x14ac:dyDescent="0.3">
      <c r="A10" s="5"/>
      <c r="B10" s="38" t="s">
        <v>13</v>
      </c>
      <c r="C10" s="45">
        <f>C97</f>
        <v>0.155</v>
      </c>
      <c r="D10" s="45">
        <f>D97</f>
        <v>0.17100000000000001</v>
      </c>
      <c r="E10" s="46">
        <f>E113</f>
        <v>0.13175000000000001</v>
      </c>
      <c r="F10" s="84">
        <f>E127</f>
        <v>0.11600000000000001</v>
      </c>
      <c r="G10" s="46">
        <f>E144</f>
        <v>0.05</v>
      </c>
      <c r="H10" s="5"/>
      <c r="I10" s="37"/>
      <c r="J10" s="18"/>
      <c r="K10" s="18"/>
      <c r="L10" s="68"/>
      <c r="M10" s="68"/>
      <c r="N10" s="35" t="s">
        <v>113</v>
      </c>
      <c r="O10" s="89">
        <f t="shared" ref="O10:W10" si="2">O7/O$6</f>
        <v>0.84416998721285952</v>
      </c>
      <c r="P10" s="89">
        <f t="shared" si="2"/>
        <v>0.83252001846437651</v>
      </c>
      <c r="Q10" s="89">
        <f t="shared" si="2"/>
        <v>0.80107999724456014</v>
      </c>
      <c r="R10" s="89">
        <f t="shared" si="2"/>
        <v>0.78325001188151078</v>
      </c>
      <c r="S10" s="89">
        <f t="shared" si="2"/>
        <v>0.76428999150051236</v>
      </c>
      <c r="T10" s="89">
        <f t="shared" si="2"/>
        <v>0.72142487592695503</v>
      </c>
      <c r="U10" s="98">
        <f t="shared" si="2"/>
        <v>0.67172188164070268</v>
      </c>
      <c r="V10" s="89">
        <f t="shared" si="2"/>
        <v>0.61782994131601943</v>
      </c>
      <c r="W10" s="50">
        <f t="shared" si="2"/>
        <v>0.56122716088162927</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row>
    <row r="11" spans="1:62" s="6" customFormat="1" ht="16.5" thickTop="1" x14ac:dyDescent="0.25">
      <c r="A11" s="5"/>
      <c r="B11" s="38" t="s">
        <v>108</v>
      </c>
      <c r="C11" s="116" t="s">
        <v>414</v>
      </c>
      <c r="D11" s="116" t="s">
        <v>414</v>
      </c>
      <c r="E11" s="91">
        <v>0</v>
      </c>
      <c r="F11" s="91">
        <f>E129</f>
        <v>7.0000000000000001E-3</v>
      </c>
      <c r="G11" s="116" t="s">
        <v>414</v>
      </c>
      <c r="H11" s="5"/>
      <c r="I11" s="37"/>
      <c r="J11" s="18"/>
      <c r="K11" s="18"/>
      <c r="L11" s="18"/>
      <c r="M11" s="18"/>
      <c r="N11" s="36" t="s">
        <v>364</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1:62" s="6" customFormat="1" x14ac:dyDescent="0.25">
      <c r="A12" s="5"/>
      <c r="B12" s="38" t="s">
        <v>175</v>
      </c>
      <c r="C12" s="116" t="s">
        <v>414</v>
      </c>
      <c r="D12" s="116" t="s">
        <v>414</v>
      </c>
      <c r="E12" s="91">
        <f>0</f>
        <v>0</v>
      </c>
      <c r="F12" s="91">
        <f>E132</f>
        <v>1E-3</v>
      </c>
      <c r="G12" s="116" t="s">
        <v>414</v>
      </c>
      <c r="H12" s="5"/>
      <c r="I12" s="37"/>
      <c r="J12" s="18"/>
      <c r="K12" s="18"/>
      <c r="L12" s="18"/>
      <c r="M12" s="18"/>
      <c r="N12" s="5"/>
      <c r="O12" s="5"/>
      <c r="P12" s="5"/>
      <c r="Q12" s="5"/>
      <c r="R12" s="5"/>
      <c r="S12" s="5"/>
      <c r="T12" s="5"/>
      <c r="U12" s="11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1:62" s="6" customFormat="1" x14ac:dyDescent="0.25">
      <c r="A13" s="5"/>
      <c r="B13" s="38" t="s">
        <v>143</v>
      </c>
      <c r="C13" s="45">
        <f>C102</f>
        <v>4.2999999999999997E-2</v>
      </c>
      <c r="D13" s="45">
        <f>D102</f>
        <v>4.7E-2</v>
      </c>
      <c r="E13" s="46">
        <f>E116</f>
        <v>6.4999999999999997E-3</v>
      </c>
      <c r="F13" s="91">
        <f>E133</f>
        <v>3.0000000000000001E-3</v>
      </c>
      <c r="G13" s="46">
        <v>0.03</v>
      </c>
      <c r="H13" s="5"/>
      <c r="I13" s="37"/>
      <c r="J13" s="18"/>
      <c r="K13" s="18"/>
      <c r="L13" s="18"/>
      <c r="M13" s="18"/>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row>
    <row r="14" spans="1:62" s="6" customFormat="1" x14ac:dyDescent="0.25">
      <c r="A14" s="18"/>
      <c r="B14" s="38" t="s">
        <v>42</v>
      </c>
      <c r="C14" s="131">
        <f>SUM(C7:C13,C5)</f>
        <v>1</v>
      </c>
      <c r="D14" s="131">
        <f>SUM(D7:D13,D5)</f>
        <v>1</v>
      </c>
      <c r="E14" s="131">
        <f>SUM(E7:E13,E5)</f>
        <v>1</v>
      </c>
      <c r="F14" s="131">
        <f>SUM(F7:F13,F5)</f>
        <v>1</v>
      </c>
      <c r="G14" s="131">
        <f>SUM(G7:G13,G5)</f>
        <v>1</v>
      </c>
      <c r="H14" s="5"/>
      <c r="I14" s="37"/>
      <c r="J14" s="18"/>
      <c r="K14" s="18"/>
      <c r="L14" s="18"/>
      <c r="M14" s="18"/>
      <c r="N14" s="44" t="s">
        <v>173</v>
      </c>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row>
    <row r="15" spans="1:62" s="6" customFormat="1" ht="18.75" x14ac:dyDescent="0.25">
      <c r="A15" s="5"/>
      <c r="B15" s="36" t="s">
        <v>497</v>
      </c>
      <c r="C15" s="5"/>
      <c r="D15" s="5"/>
      <c r="E15" s="5"/>
      <c r="F15" s="5"/>
      <c r="G15" s="5"/>
      <c r="H15" s="5"/>
      <c r="I15" s="5"/>
      <c r="J15" s="5"/>
      <c r="K15" s="5"/>
      <c r="L15" s="5"/>
      <c r="M15" s="5"/>
      <c r="N15" s="82" t="s">
        <v>147</v>
      </c>
      <c r="O15" s="82">
        <v>1989</v>
      </c>
      <c r="P15" s="82">
        <f>O15+1</f>
        <v>1990</v>
      </c>
      <c r="Q15" s="82">
        <f t="shared" ref="Q15:BD15" si="3">P15+1</f>
        <v>1991</v>
      </c>
      <c r="R15" s="82">
        <f t="shared" si="3"/>
        <v>1992</v>
      </c>
      <c r="S15" s="82">
        <f t="shared" si="3"/>
        <v>1993</v>
      </c>
      <c r="T15" s="82">
        <f t="shared" si="3"/>
        <v>1994</v>
      </c>
      <c r="U15" s="82">
        <f t="shared" si="3"/>
        <v>1995</v>
      </c>
      <c r="V15" s="82">
        <f t="shared" si="3"/>
        <v>1996</v>
      </c>
      <c r="W15" s="82">
        <f t="shared" si="3"/>
        <v>1997</v>
      </c>
      <c r="X15" s="82">
        <f t="shared" si="3"/>
        <v>1998</v>
      </c>
      <c r="Y15" s="82">
        <f t="shared" si="3"/>
        <v>1999</v>
      </c>
      <c r="Z15" s="82">
        <f t="shared" si="3"/>
        <v>2000</v>
      </c>
      <c r="AA15" s="82">
        <f t="shared" si="3"/>
        <v>2001</v>
      </c>
      <c r="AB15" s="82">
        <f t="shared" si="3"/>
        <v>2002</v>
      </c>
      <c r="AC15" s="82">
        <f t="shared" si="3"/>
        <v>2003</v>
      </c>
      <c r="AD15" s="82">
        <f t="shared" si="3"/>
        <v>2004</v>
      </c>
      <c r="AE15" s="82">
        <f t="shared" si="3"/>
        <v>2005</v>
      </c>
      <c r="AF15" s="82">
        <f t="shared" si="3"/>
        <v>2006</v>
      </c>
      <c r="AG15" s="82">
        <f t="shared" si="3"/>
        <v>2007</v>
      </c>
      <c r="AH15" s="82">
        <f t="shared" si="3"/>
        <v>2008</v>
      </c>
      <c r="AI15" s="82">
        <f t="shared" si="3"/>
        <v>2009</v>
      </c>
      <c r="AJ15" s="82">
        <f t="shared" si="3"/>
        <v>2010</v>
      </c>
      <c r="AK15" s="82">
        <f t="shared" si="3"/>
        <v>2011</v>
      </c>
      <c r="AL15" s="82">
        <f t="shared" si="3"/>
        <v>2012</v>
      </c>
      <c r="AM15" s="82">
        <f t="shared" si="3"/>
        <v>2013</v>
      </c>
      <c r="AN15" s="82">
        <f t="shared" si="3"/>
        <v>2014</v>
      </c>
      <c r="AO15" s="82">
        <f t="shared" si="3"/>
        <v>2015</v>
      </c>
      <c r="AP15" s="82">
        <f t="shared" si="3"/>
        <v>2016</v>
      </c>
      <c r="AQ15" s="82">
        <f t="shared" si="3"/>
        <v>2017</v>
      </c>
      <c r="AR15" s="82">
        <f t="shared" si="3"/>
        <v>2018</v>
      </c>
      <c r="AS15" s="82">
        <f t="shared" si="3"/>
        <v>2019</v>
      </c>
      <c r="AT15" s="82">
        <f t="shared" si="3"/>
        <v>2020</v>
      </c>
      <c r="AU15" s="82">
        <f t="shared" si="3"/>
        <v>2021</v>
      </c>
      <c r="AV15" s="82">
        <f t="shared" si="3"/>
        <v>2022</v>
      </c>
      <c r="AW15" s="82">
        <f t="shared" si="3"/>
        <v>2023</v>
      </c>
      <c r="AX15" s="82">
        <f t="shared" si="3"/>
        <v>2024</v>
      </c>
      <c r="AY15" s="82">
        <f t="shared" si="3"/>
        <v>2025</v>
      </c>
      <c r="AZ15" s="82">
        <f t="shared" si="3"/>
        <v>2026</v>
      </c>
      <c r="BA15" s="82">
        <f t="shared" si="3"/>
        <v>2027</v>
      </c>
      <c r="BB15" s="82">
        <f t="shared" si="3"/>
        <v>2028</v>
      </c>
      <c r="BC15" s="82">
        <f t="shared" si="3"/>
        <v>2029</v>
      </c>
      <c r="BD15" s="82">
        <f t="shared" si="3"/>
        <v>2030</v>
      </c>
      <c r="BE15" s="5"/>
      <c r="BF15" s="5"/>
      <c r="BG15" s="5"/>
      <c r="BH15" s="5"/>
      <c r="BI15" s="5"/>
      <c r="BJ15" s="5"/>
    </row>
    <row r="16" spans="1:62" s="6" customFormat="1" x14ac:dyDescent="0.25">
      <c r="A16" s="5"/>
      <c r="B16" s="11" t="s">
        <v>415</v>
      </c>
      <c r="C16" s="5"/>
      <c r="D16" s="5"/>
      <c r="E16" s="5"/>
      <c r="F16" s="18"/>
      <c r="G16" s="18"/>
      <c r="H16" s="5"/>
      <c r="I16" s="5"/>
      <c r="J16" s="5"/>
      <c r="K16" s="5"/>
      <c r="L16" s="5"/>
      <c r="M16" s="5"/>
      <c r="N16" s="129" t="s">
        <v>169</v>
      </c>
      <c r="O16" s="8">
        <v>1</v>
      </c>
      <c r="P16" s="8">
        <f>O16+1</f>
        <v>2</v>
      </c>
      <c r="Q16" s="8">
        <f t="shared" ref="Q16:BD16" si="4">1+P16</f>
        <v>3</v>
      </c>
      <c r="R16" s="8">
        <f t="shared" si="4"/>
        <v>4</v>
      </c>
      <c r="S16" s="8">
        <f t="shared" si="4"/>
        <v>5</v>
      </c>
      <c r="T16" s="8">
        <f t="shared" si="4"/>
        <v>6</v>
      </c>
      <c r="U16" s="8">
        <f t="shared" si="4"/>
        <v>7</v>
      </c>
      <c r="V16" s="8">
        <f t="shared" si="4"/>
        <v>8</v>
      </c>
      <c r="W16" s="8">
        <f t="shared" si="4"/>
        <v>9</v>
      </c>
      <c r="X16" s="8">
        <f t="shared" si="4"/>
        <v>10</v>
      </c>
      <c r="Y16" s="8">
        <f t="shared" si="4"/>
        <v>11</v>
      </c>
      <c r="Z16" s="8">
        <f t="shared" si="4"/>
        <v>12</v>
      </c>
      <c r="AA16" s="8">
        <f t="shared" si="4"/>
        <v>13</v>
      </c>
      <c r="AB16" s="8">
        <f t="shared" si="4"/>
        <v>14</v>
      </c>
      <c r="AC16" s="8">
        <f t="shared" si="4"/>
        <v>15</v>
      </c>
      <c r="AD16" s="8">
        <f t="shared" si="4"/>
        <v>16</v>
      </c>
      <c r="AE16" s="8">
        <f t="shared" si="4"/>
        <v>17</v>
      </c>
      <c r="AF16" s="8">
        <f t="shared" si="4"/>
        <v>18</v>
      </c>
      <c r="AG16" s="8">
        <f t="shared" si="4"/>
        <v>19</v>
      </c>
      <c r="AH16" s="8">
        <f t="shared" si="4"/>
        <v>20</v>
      </c>
      <c r="AI16" s="8">
        <f t="shared" si="4"/>
        <v>21</v>
      </c>
      <c r="AJ16" s="8">
        <f t="shared" si="4"/>
        <v>22</v>
      </c>
      <c r="AK16" s="8">
        <f t="shared" si="4"/>
        <v>23</v>
      </c>
      <c r="AL16" s="8">
        <f t="shared" si="4"/>
        <v>24</v>
      </c>
      <c r="AM16" s="8">
        <f t="shared" si="4"/>
        <v>25</v>
      </c>
      <c r="AN16" s="8">
        <f t="shared" si="4"/>
        <v>26</v>
      </c>
      <c r="AO16" s="8">
        <f t="shared" si="4"/>
        <v>27</v>
      </c>
      <c r="AP16" s="8">
        <f t="shared" si="4"/>
        <v>28</v>
      </c>
      <c r="AQ16" s="8">
        <f t="shared" si="4"/>
        <v>29</v>
      </c>
      <c r="AR16" s="8">
        <f t="shared" si="4"/>
        <v>30</v>
      </c>
      <c r="AS16" s="8">
        <f t="shared" si="4"/>
        <v>31</v>
      </c>
      <c r="AT16" s="8">
        <f t="shared" si="4"/>
        <v>32</v>
      </c>
      <c r="AU16" s="8">
        <f t="shared" si="4"/>
        <v>33</v>
      </c>
      <c r="AV16" s="8">
        <f t="shared" si="4"/>
        <v>34</v>
      </c>
      <c r="AW16" s="8">
        <f t="shared" si="4"/>
        <v>35</v>
      </c>
      <c r="AX16" s="8">
        <f t="shared" si="4"/>
        <v>36</v>
      </c>
      <c r="AY16" s="8">
        <f t="shared" si="4"/>
        <v>37</v>
      </c>
      <c r="AZ16" s="8">
        <f t="shared" si="4"/>
        <v>38</v>
      </c>
      <c r="BA16" s="8">
        <f t="shared" si="4"/>
        <v>39</v>
      </c>
      <c r="BB16" s="8">
        <f t="shared" si="4"/>
        <v>40</v>
      </c>
      <c r="BC16" s="8">
        <f t="shared" si="4"/>
        <v>41</v>
      </c>
      <c r="BD16" s="8">
        <f t="shared" si="4"/>
        <v>42</v>
      </c>
      <c r="BE16" s="5"/>
      <c r="BF16" s="5"/>
      <c r="BG16" s="5"/>
      <c r="BH16" s="5"/>
      <c r="BI16" s="5"/>
      <c r="BJ16" s="5"/>
    </row>
    <row r="17" spans="1:62" s="6" customFormat="1" x14ac:dyDescent="0.25">
      <c r="A17" s="5"/>
      <c r="B17" s="5"/>
      <c r="C17" s="5"/>
      <c r="D17" s="5"/>
      <c r="E17" s="5"/>
      <c r="F17" s="17"/>
      <c r="G17" s="17"/>
      <c r="H17" s="5"/>
      <c r="I17" s="5"/>
      <c r="J17" s="5"/>
      <c r="K17" s="5"/>
      <c r="L17" s="5"/>
      <c r="M17" s="5"/>
      <c r="N17" s="129" t="s">
        <v>190</v>
      </c>
      <c r="O17" s="74">
        <f>C8</f>
        <v>7.1999999999999995E-2</v>
      </c>
      <c r="P17" s="45">
        <f t="shared" ref="P17:X17" si="5">O17+($Y$17-$O$17)/9</f>
        <v>7.4666666666666659E-2</v>
      </c>
      <c r="Q17" s="45">
        <f t="shared" si="5"/>
        <v>7.7333333333333323E-2</v>
      </c>
      <c r="R17" s="45">
        <f t="shared" si="5"/>
        <v>7.9999999999999988E-2</v>
      </c>
      <c r="S17" s="45">
        <f t="shared" si="5"/>
        <v>8.2666666666666652E-2</v>
      </c>
      <c r="T17" s="45">
        <f t="shared" si="5"/>
        <v>8.5333333333333317E-2</v>
      </c>
      <c r="U17" s="45">
        <f t="shared" si="5"/>
        <v>8.7999999999999981E-2</v>
      </c>
      <c r="V17" s="45">
        <f t="shared" si="5"/>
        <v>9.0666666666666645E-2</v>
      </c>
      <c r="W17" s="45">
        <f t="shared" si="5"/>
        <v>9.333333333333331E-2</v>
      </c>
      <c r="X17" s="45">
        <f t="shared" si="5"/>
        <v>9.5999999999999974E-2</v>
      </c>
      <c r="Y17" s="74">
        <f>D8</f>
        <v>9.6000000000000002E-2</v>
      </c>
      <c r="Z17" s="45">
        <f t="shared" ref="Z17:AG17" si="6">Y17+($AH$17-$Y$17)/9</f>
        <v>0.10411111111111111</v>
      </c>
      <c r="AA17" s="45">
        <f t="shared" si="6"/>
        <v>0.11222222222222222</v>
      </c>
      <c r="AB17" s="45">
        <f t="shared" si="6"/>
        <v>0.12033333333333333</v>
      </c>
      <c r="AC17" s="45">
        <f t="shared" si="6"/>
        <v>0.12844444444444444</v>
      </c>
      <c r="AD17" s="45">
        <f t="shared" si="6"/>
        <v>0.13655555555555557</v>
      </c>
      <c r="AE17" s="45">
        <f t="shared" si="6"/>
        <v>0.14466666666666669</v>
      </c>
      <c r="AF17" s="45">
        <f t="shared" si="6"/>
        <v>0.15277777777777782</v>
      </c>
      <c r="AG17" s="45">
        <f t="shared" si="6"/>
        <v>0.16088888888888894</v>
      </c>
      <c r="AH17" s="74">
        <f>F8</f>
        <v>0.16900000000000001</v>
      </c>
      <c r="AI17" s="45">
        <f>(0.005*AI16)+0.0559</f>
        <v>0.16089999999999999</v>
      </c>
      <c r="AJ17" s="45">
        <f t="shared" ref="AJ17:BD17" si="7">(0.005*AJ16)+0.0559</f>
        <v>0.16589999999999999</v>
      </c>
      <c r="AK17" s="45">
        <f t="shared" si="7"/>
        <v>0.1709</v>
      </c>
      <c r="AL17" s="45">
        <f t="shared" si="7"/>
        <v>0.1759</v>
      </c>
      <c r="AM17" s="45">
        <f t="shared" si="7"/>
        <v>0.18090000000000001</v>
      </c>
      <c r="AN17" s="45">
        <f t="shared" si="7"/>
        <v>0.18590000000000001</v>
      </c>
      <c r="AO17" s="45">
        <f t="shared" si="7"/>
        <v>0.19090000000000001</v>
      </c>
      <c r="AP17" s="45">
        <f t="shared" si="7"/>
        <v>0.19590000000000002</v>
      </c>
      <c r="AQ17" s="45">
        <f t="shared" si="7"/>
        <v>0.2009</v>
      </c>
      <c r="AR17" s="45">
        <f t="shared" si="7"/>
        <v>0.2059</v>
      </c>
      <c r="AS17" s="45">
        <f t="shared" si="7"/>
        <v>0.2109</v>
      </c>
      <c r="AT17" s="45">
        <f t="shared" si="7"/>
        <v>0.21590000000000001</v>
      </c>
      <c r="AU17" s="45">
        <f t="shared" si="7"/>
        <v>0.22090000000000001</v>
      </c>
      <c r="AV17" s="45">
        <f t="shared" si="7"/>
        <v>0.22590000000000002</v>
      </c>
      <c r="AW17" s="45">
        <f t="shared" si="7"/>
        <v>0.23090000000000002</v>
      </c>
      <c r="AX17" s="45">
        <f t="shared" si="7"/>
        <v>0.2359</v>
      </c>
      <c r="AY17" s="45">
        <f t="shared" si="7"/>
        <v>0.2409</v>
      </c>
      <c r="AZ17" s="45">
        <f t="shared" si="7"/>
        <v>0.24590000000000001</v>
      </c>
      <c r="BA17" s="45">
        <f t="shared" si="7"/>
        <v>0.25090000000000001</v>
      </c>
      <c r="BB17" s="45">
        <f t="shared" si="7"/>
        <v>0.25590000000000002</v>
      </c>
      <c r="BC17" s="45">
        <f t="shared" si="7"/>
        <v>0.26090000000000002</v>
      </c>
      <c r="BD17" s="45">
        <f t="shared" si="7"/>
        <v>0.26589999999999997</v>
      </c>
      <c r="BE17" s="5"/>
      <c r="BF17" s="5"/>
      <c r="BG17" s="5"/>
      <c r="BH17" s="5"/>
      <c r="BI17" s="5"/>
      <c r="BJ17" s="5"/>
    </row>
    <row r="18" spans="1:62" s="6" customFormat="1" x14ac:dyDescent="0.25">
      <c r="A18" s="20"/>
      <c r="B18" s="20"/>
      <c r="C18" s="20"/>
      <c r="D18" s="20"/>
      <c r="E18" s="20"/>
      <c r="F18" s="93"/>
      <c r="G18" s="93"/>
      <c r="H18" s="20"/>
      <c r="I18" s="20"/>
      <c r="J18" s="20"/>
      <c r="K18" s="20"/>
      <c r="L18" s="20"/>
      <c r="M18" s="5"/>
      <c r="N18" s="129" t="s">
        <v>191</v>
      </c>
      <c r="O18" s="74">
        <v>7.1999999999999995E-2</v>
      </c>
      <c r="P18" s="45"/>
      <c r="Q18" s="45"/>
      <c r="R18" s="45"/>
      <c r="S18" s="45"/>
      <c r="T18" s="45"/>
      <c r="U18" s="45"/>
      <c r="V18" s="45"/>
      <c r="W18" s="45"/>
      <c r="X18" s="45"/>
      <c r="Y18" s="74">
        <v>9.6000000000000002E-2</v>
      </c>
      <c r="Z18" s="45"/>
      <c r="AA18" s="45"/>
      <c r="AB18" s="45"/>
      <c r="AC18" s="45"/>
      <c r="AD18" s="45"/>
      <c r="AE18" s="45"/>
      <c r="AF18" s="45"/>
      <c r="AG18" s="45"/>
      <c r="AH18" s="74">
        <v>0.16924142165891837</v>
      </c>
      <c r="AI18" s="45">
        <f>(0.0003*AI16^2)-(0.0012*AI16)+0.0729</f>
        <v>0.18</v>
      </c>
      <c r="AJ18" s="45">
        <f t="shared" ref="AJ18:BD18" si="8">(0.0003*AJ16^2)-(0.0012*AJ16)+0.0729</f>
        <v>0.19170000000000001</v>
      </c>
      <c r="AK18" s="45">
        <f t="shared" si="8"/>
        <v>0.20400000000000001</v>
      </c>
      <c r="AL18" s="45">
        <f t="shared" si="8"/>
        <v>0.21689999999999998</v>
      </c>
      <c r="AM18" s="45">
        <f t="shared" si="8"/>
        <v>0.23039999999999999</v>
      </c>
      <c r="AN18" s="45">
        <f t="shared" si="8"/>
        <v>0.2445</v>
      </c>
      <c r="AO18" s="45">
        <f t="shared" si="8"/>
        <v>0.25919999999999999</v>
      </c>
      <c r="AP18" s="45">
        <f t="shared" si="8"/>
        <v>0.27450000000000002</v>
      </c>
      <c r="AQ18" s="45">
        <f t="shared" si="8"/>
        <v>0.29039999999999999</v>
      </c>
      <c r="AR18" s="45">
        <f t="shared" si="8"/>
        <v>0.30689999999999995</v>
      </c>
      <c r="AS18" s="45">
        <f t="shared" si="8"/>
        <v>0.32400000000000001</v>
      </c>
      <c r="AT18" s="45">
        <f t="shared" si="8"/>
        <v>0.3417</v>
      </c>
      <c r="AU18" s="45">
        <f t="shared" si="8"/>
        <v>0.36000000000000004</v>
      </c>
      <c r="AV18" s="45">
        <f t="shared" si="8"/>
        <v>0.37890000000000001</v>
      </c>
      <c r="AW18" s="45">
        <f t="shared" si="8"/>
        <v>0.39840000000000003</v>
      </c>
      <c r="AX18" s="45">
        <f t="shared" si="8"/>
        <v>0.41849999999999998</v>
      </c>
      <c r="AY18" s="45">
        <f t="shared" si="8"/>
        <v>0.43919999999999998</v>
      </c>
      <c r="AZ18" s="45">
        <f t="shared" si="8"/>
        <v>0.46050000000000002</v>
      </c>
      <c r="BA18" s="45">
        <f t="shared" si="8"/>
        <v>0.4824</v>
      </c>
      <c r="BB18" s="45">
        <f t="shared" si="8"/>
        <v>0.50490000000000002</v>
      </c>
      <c r="BC18" s="45">
        <f t="shared" si="8"/>
        <v>0.52799999999999991</v>
      </c>
      <c r="BD18" s="45">
        <f t="shared" si="8"/>
        <v>0.55169999999999997</v>
      </c>
      <c r="BE18" s="5"/>
      <c r="BF18" s="5"/>
      <c r="BG18" s="5"/>
      <c r="BH18" s="5"/>
      <c r="BI18" s="5"/>
      <c r="BJ18" s="5"/>
    </row>
    <row r="19" spans="1:62" s="6" customFormat="1" x14ac:dyDescent="0.25">
      <c r="A19" s="43" t="s">
        <v>539</v>
      </c>
      <c r="B19" s="5"/>
      <c r="C19" s="5"/>
      <c r="D19" s="5"/>
      <c r="E19" s="5"/>
      <c r="F19" s="17"/>
      <c r="G19" s="17"/>
      <c r="H19" s="5"/>
      <c r="I19" s="5"/>
      <c r="J19" s="5"/>
      <c r="K19" s="5"/>
      <c r="L19" s="5"/>
      <c r="M19" s="5"/>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5"/>
      <c r="BF19" s="5"/>
      <c r="BG19" s="5"/>
      <c r="BH19" s="5"/>
      <c r="BI19" s="5"/>
      <c r="BJ19" s="5"/>
    </row>
    <row r="20" spans="1:62" s="6" customFormat="1" x14ac:dyDescent="0.25">
      <c r="A20" s="5"/>
      <c r="B20" s="5"/>
      <c r="C20" s="5"/>
      <c r="D20" s="5"/>
      <c r="E20" s="5"/>
      <c r="F20" s="17"/>
      <c r="G20" s="17"/>
      <c r="H20" s="5"/>
      <c r="I20" s="17"/>
      <c r="J20" s="5"/>
      <c r="K20" s="5"/>
      <c r="L20" s="5"/>
      <c r="M20" s="5"/>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5"/>
      <c r="BF20" s="5"/>
      <c r="BG20" s="5"/>
      <c r="BH20" s="5"/>
      <c r="BI20" s="5"/>
      <c r="BJ20" s="5"/>
    </row>
    <row r="21" spans="1:62" s="6" customFormat="1" x14ac:dyDescent="0.25">
      <c r="A21" s="5"/>
      <c r="B21" s="5"/>
      <c r="C21" s="5"/>
      <c r="D21" s="5"/>
      <c r="E21" s="5"/>
      <c r="F21" s="17"/>
      <c r="G21" s="17"/>
      <c r="H21" s="5"/>
      <c r="I21" s="17"/>
      <c r="J21" s="5"/>
      <c r="K21" s="5"/>
      <c r="L21" s="5"/>
      <c r="M21" s="5"/>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5"/>
      <c r="BF21" s="5"/>
      <c r="BG21" s="5"/>
      <c r="BH21" s="5"/>
      <c r="BI21" s="5"/>
      <c r="BJ21" s="5"/>
    </row>
    <row r="22" spans="1:62" s="6" customFormat="1" x14ac:dyDescent="0.25">
      <c r="A22" s="5"/>
      <c r="B22" s="71" t="s">
        <v>214</v>
      </c>
      <c r="C22" s="71"/>
      <c r="D22" s="71"/>
      <c r="E22" s="71"/>
      <c r="F22" s="5"/>
      <c r="G22" s="5"/>
      <c r="H22" s="17"/>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row>
    <row r="23" spans="1:62" s="6" customFormat="1" ht="18.75" x14ac:dyDescent="0.25">
      <c r="A23" s="5"/>
      <c r="B23" s="82" t="s">
        <v>144</v>
      </c>
      <c r="C23" s="82" t="s">
        <v>394</v>
      </c>
      <c r="D23" s="82" t="s">
        <v>316</v>
      </c>
      <c r="E23" s="82" t="s">
        <v>372</v>
      </c>
      <c r="F23" s="82" t="s">
        <v>396</v>
      </c>
      <c r="G23" s="82" t="s">
        <v>349</v>
      </c>
      <c r="H23" s="17"/>
      <c r="I23" s="5"/>
      <c r="J23" s="5"/>
      <c r="K23" s="5"/>
      <c r="L23" s="5"/>
      <c r="M23" s="5"/>
      <c r="N23" s="44" t="s">
        <v>185</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row>
    <row r="24" spans="1:62" s="6" customFormat="1" ht="16.5" customHeight="1" x14ac:dyDescent="0.25">
      <c r="A24" s="5"/>
      <c r="B24" s="125" t="s">
        <v>19</v>
      </c>
      <c r="C24" s="45">
        <f>$J$130</f>
        <v>0.64859437751004023</v>
      </c>
      <c r="D24" s="90">
        <f>$E$44</f>
        <v>0.68253585764480518</v>
      </c>
      <c r="E24" s="45">
        <f>$C$57</f>
        <v>0.46086556236718601</v>
      </c>
      <c r="F24" s="84">
        <f>$C$71</f>
        <v>0.56425058163170916</v>
      </c>
      <c r="G24" s="84">
        <f>$E$86</f>
        <v>0.11360496323248384</v>
      </c>
      <c r="H24" s="5"/>
      <c r="I24" s="5"/>
      <c r="J24" s="5"/>
      <c r="K24" s="5"/>
      <c r="L24" s="5"/>
      <c r="M24" s="5"/>
      <c r="N24" s="82" t="s">
        <v>147</v>
      </c>
      <c r="O24" s="82" t="s">
        <v>184</v>
      </c>
      <c r="P24" s="82" t="s">
        <v>27</v>
      </c>
      <c r="Q24" s="225" t="s">
        <v>401</v>
      </c>
      <c r="R24" s="226"/>
      <c r="S24" s="5"/>
      <c r="T24" s="5"/>
      <c r="U24" s="5"/>
      <c r="V24" s="5"/>
      <c r="W24" s="5"/>
      <c r="X24" s="5"/>
      <c r="Y24" s="5"/>
      <c r="Z24" s="5"/>
      <c r="AA24" s="5"/>
      <c r="AB24" s="5"/>
      <c r="AC24" s="5"/>
      <c r="AD24" s="5"/>
      <c r="AE24" s="5"/>
      <c r="AF24" s="5"/>
      <c r="AG24" s="5"/>
      <c r="AH24" s="5"/>
      <c r="AI24" s="5"/>
      <c r="AJ24" s="5"/>
      <c r="AK24" s="5"/>
      <c r="AL24" s="5"/>
      <c r="AM24" s="5"/>
      <c r="AN24" s="5"/>
      <c r="AO24" s="5"/>
      <c r="AP24" s="196" t="s">
        <v>517</v>
      </c>
      <c r="AQ24" s="223"/>
      <c r="AR24" s="223"/>
      <c r="AS24" s="197"/>
      <c r="AT24" s="5"/>
      <c r="AU24" s="5"/>
      <c r="AV24" s="5"/>
      <c r="AW24" s="5"/>
      <c r="AX24" s="5"/>
      <c r="AY24" s="5"/>
      <c r="AZ24" s="5"/>
      <c r="BA24" s="5"/>
      <c r="BB24" s="5"/>
      <c r="BC24" s="5"/>
      <c r="BD24" s="5"/>
      <c r="BE24" s="5"/>
      <c r="BF24" s="5"/>
      <c r="BG24" s="5"/>
      <c r="BH24" s="5"/>
      <c r="BI24" s="5"/>
      <c r="BJ24" s="5"/>
    </row>
    <row r="25" spans="1:62" s="6" customFormat="1" ht="15" customHeight="1" x14ac:dyDescent="0.25">
      <c r="A25" s="5"/>
      <c r="B25" s="38" t="s">
        <v>142</v>
      </c>
      <c r="C25" s="45">
        <f>$J$131</f>
        <v>0.16967871485943775</v>
      </c>
      <c r="D25" s="90">
        <f>$E$43</f>
        <v>0.15684665052646943</v>
      </c>
      <c r="E25" s="45">
        <f>$C$56</f>
        <v>0.26589999999999997</v>
      </c>
      <c r="F25" s="84">
        <f>$C$70</f>
        <v>0.21137332526323471</v>
      </c>
      <c r="G25" s="84">
        <f>$E$83</f>
        <v>0.16637245738484355</v>
      </c>
      <c r="H25" s="5"/>
      <c r="I25" s="5"/>
      <c r="J25" s="5"/>
      <c r="K25" s="5"/>
      <c r="L25" s="5"/>
      <c r="M25" s="18"/>
      <c r="N25" s="38">
        <v>2016</v>
      </c>
      <c r="O25" s="96">
        <v>14</v>
      </c>
      <c r="P25" s="45">
        <f>(0.0004*(O25)^2)-(0.0034*O25)+0.0214</f>
        <v>5.2199999999999996E-2</v>
      </c>
      <c r="Q25" s="227"/>
      <c r="R25" s="228"/>
      <c r="S25" s="5"/>
      <c r="T25" s="5"/>
      <c r="U25" s="5"/>
      <c r="V25" s="5"/>
      <c r="W25" s="5"/>
      <c r="X25" s="5"/>
      <c r="Y25" s="5"/>
      <c r="Z25" s="5"/>
      <c r="AA25" s="5"/>
      <c r="AB25" s="5"/>
      <c r="AC25" s="5"/>
      <c r="AD25" s="5"/>
      <c r="AE25" s="5"/>
      <c r="AF25" s="5"/>
      <c r="AG25" s="5"/>
      <c r="AH25" s="5"/>
      <c r="AI25" s="5"/>
      <c r="AJ25" s="5"/>
      <c r="AK25" s="5"/>
      <c r="AL25" s="5"/>
      <c r="AM25" s="5"/>
      <c r="AN25" s="5"/>
      <c r="AO25" s="5"/>
      <c r="AP25" s="198"/>
      <c r="AQ25" s="205"/>
      <c r="AR25" s="205"/>
      <c r="AS25" s="199"/>
      <c r="AT25" s="5"/>
      <c r="AU25" s="5"/>
      <c r="AV25" s="5"/>
      <c r="AW25" s="5"/>
      <c r="AX25" s="5"/>
      <c r="AY25" s="5"/>
      <c r="AZ25" s="5"/>
      <c r="BA25" s="5"/>
      <c r="BB25" s="5"/>
      <c r="BC25" s="5"/>
      <c r="BD25" s="5"/>
      <c r="BE25" s="5"/>
      <c r="BF25" s="5"/>
      <c r="BG25" s="5"/>
      <c r="BH25" s="5"/>
      <c r="BI25" s="5"/>
      <c r="BJ25" s="5"/>
    </row>
    <row r="26" spans="1:62" s="6" customFormat="1" x14ac:dyDescent="0.25">
      <c r="A26" s="5"/>
      <c r="B26" s="38" t="s">
        <v>13</v>
      </c>
      <c r="C26" s="45">
        <f>$J$127</f>
        <v>0.11646586345381527</v>
      </c>
      <c r="D26" s="90">
        <f>$E$42</f>
        <v>0.10230994610549388</v>
      </c>
      <c r="E26" s="45">
        <f>$C$55</f>
        <v>1.3434437632814053E-2</v>
      </c>
      <c r="F26" s="84">
        <f>$C$69</f>
        <v>6.2292782160571977E-2</v>
      </c>
      <c r="G26" s="84">
        <f>$E$82</f>
        <v>1.3434437632814053E-2</v>
      </c>
      <c r="H26" s="5"/>
      <c r="I26" s="5"/>
      <c r="J26" s="5"/>
      <c r="K26" s="5"/>
      <c r="L26" s="5"/>
      <c r="M26" s="18"/>
      <c r="N26" s="38">
        <f>1+N25</f>
        <v>2017</v>
      </c>
      <c r="O26" s="97">
        <f>O25+1</f>
        <v>15</v>
      </c>
      <c r="P26" s="45">
        <f t="shared" ref="P26:P41" si="9">(0.0004*(O26)^2)-(0.0034*O26)+0.0214</f>
        <v>6.0400000000000009E-2</v>
      </c>
      <c r="Q26" s="227"/>
      <c r="R26" s="228"/>
      <c r="S26" s="5"/>
      <c r="T26" s="5"/>
      <c r="U26" s="5"/>
      <c r="V26" s="5"/>
      <c r="W26" s="5"/>
      <c r="X26" s="5"/>
      <c r="Y26" s="5"/>
      <c r="Z26" s="5"/>
      <c r="AA26" s="5"/>
      <c r="AB26" s="5"/>
      <c r="AC26" s="5"/>
      <c r="AD26" s="5"/>
      <c r="AE26" s="5"/>
      <c r="AF26" s="5"/>
      <c r="AG26" s="5"/>
      <c r="AH26" s="5"/>
      <c r="AI26" s="5"/>
      <c r="AJ26" s="5"/>
      <c r="AK26" s="5"/>
      <c r="AL26" s="5"/>
      <c r="AM26" s="5"/>
      <c r="AN26" s="5"/>
      <c r="AO26" s="5"/>
      <c r="AP26" s="198"/>
      <c r="AQ26" s="205"/>
      <c r="AR26" s="205"/>
      <c r="AS26" s="199"/>
      <c r="AT26" s="5"/>
      <c r="AU26" s="5"/>
      <c r="AV26" s="5"/>
      <c r="AW26" s="5"/>
      <c r="AX26" s="5"/>
      <c r="AY26" s="5"/>
      <c r="AZ26" s="5"/>
      <c r="BA26" s="5"/>
      <c r="BB26" s="5"/>
      <c r="BC26" s="5"/>
      <c r="BD26" s="5"/>
      <c r="BE26" s="5"/>
      <c r="BF26" s="5"/>
      <c r="BG26" s="5"/>
      <c r="BH26" s="5"/>
      <c r="BI26" s="5"/>
      <c r="BJ26" s="5"/>
    </row>
    <row r="27" spans="1:62" s="10" customFormat="1" ht="15.75" customHeight="1" x14ac:dyDescent="0.25">
      <c r="A27" s="5"/>
      <c r="B27" s="38" t="s">
        <v>27</v>
      </c>
      <c r="C27" s="45">
        <f>$J$128</f>
        <v>5.0200803212851405E-2</v>
      </c>
      <c r="D27" s="90">
        <f>$E$41</f>
        <v>4.4366621888968276E-2</v>
      </c>
      <c r="E27" s="45">
        <f>$C$54</f>
        <v>0.23979999999999999</v>
      </c>
      <c r="F27" s="84">
        <f>$C$68</f>
        <v>0.14208331094448412</v>
      </c>
      <c r="G27" s="84">
        <f>$E$81</f>
        <v>0.35695973353105748</v>
      </c>
      <c r="H27" s="5"/>
      <c r="I27" s="5"/>
      <c r="J27" s="5"/>
      <c r="K27" s="5"/>
      <c r="L27" s="5"/>
      <c r="M27" s="5"/>
      <c r="N27" s="38">
        <f t="shared" ref="N27:N41" si="10">1+N26</f>
        <v>2018</v>
      </c>
      <c r="O27" s="97">
        <f t="shared" ref="O27:O41" si="11">O26+1</f>
        <v>16</v>
      </c>
      <c r="P27" s="45">
        <f t="shared" si="9"/>
        <v>6.9400000000000003E-2</v>
      </c>
      <c r="Q27" s="227"/>
      <c r="R27" s="22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98"/>
      <c r="AQ27" s="205"/>
      <c r="AR27" s="205"/>
      <c r="AS27" s="199"/>
      <c r="AT27" s="18"/>
      <c r="AU27" s="18"/>
      <c r="AV27" s="18"/>
      <c r="AW27" s="18"/>
      <c r="AX27" s="18"/>
      <c r="AY27" s="18"/>
      <c r="AZ27" s="18"/>
      <c r="BA27" s="18"/>
      <c r="BB27" s="18"/>
      <c r="BC27" s="18"/>
      <c r="BD27" s="18"/>
      <c r="BE27" s="18"/>
      <c r="BF27" s="18"/>
      <c r="BG27" s="18"/>
      <c r="BH27" s="18"/>
      <c r="BI27" s="18"/>
      <c r="BJ27" s="18"/>
    </row>
    <row r="28" spans="1:62" s="10" customFormat="1" x14ac:dyDescent="0.25">
      <c r="A28" s="5"/>
      <c r="B28" s="38" t="s">
        <v>14</v>
      </c>
      <c r="C28" s="45">
        <f>$J$126</f>
        <v>8.0321285140562259E-3</v>
      </c>
      <c r="D28" s="90">
        <f>$E$40</f>
        <v>7.2954493075908945E-3</v>
      </c>
      <c r="E28" s="45">
        <f>$C$53</f>
        <v>0.01</v>
      </c>
      <c r="F28" s="84">
        <f>$C$67</f>
        <v>0.01</v>
      </c>
      <c r="G28" s="84">
        <f>$E$80</f>
        <v>0.13206952958982435</v>
      </c>
      <c r="H28" s="5"/>
      <c r="I28" s="5"/>
      <c r="J28" s="5"/>
      <c r="K28" s="5"/>
      <c r="L28" s="5"/>
      <c r="M28" s="5"/>
      <c r="N28" s="38">
        <f t="shared" si="10"/>
        <v>2019</v>
      </c>
      <c r="O28" s="97">
        <f t="shared" si="11"/>
        <v>17</v>
      </c>
      <c r="P28" s="45">
        <f t="shared" si="9"/>
        <v>7.9200000000000007E-2</v>
      </c>
      <c r="Q28" s="227"/>
      <c r="R28" s="22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98"/>
      <c r="AQ28" s="205"/>
      <c r="AR28" s="205"/>
      <c r="AS28" s="199"/>
      <c r="AT28" s="18"/>
      <c r="AU28" s="18"/>
      <c r="AV28" s="18"/>
      <c r="AW28" s="18"/>
      <c r="AX28" s="18"/>
      <c r="AY28" s="18"/>
      <c r="AZ28" s="18"/>
      <c r="BA28" s="18"/>
      <c r="BB28" s="18"/>
      <c r="BC28" s="18"/>
      <c r="BD28" s="18"/>
      <c r="BE28" s="18"/>
      <c r="BF28" s="18"/>
      <c r="BG28" s="18"/>
      <c r="BH28" s="18"/>
      <c r="BI28" s="18"/>
      <c r="BJ28" s="18"/>
    </row>
    <row r="29" spans="1:62" s="10" customFormat="1" x14ac:dyDescent="0.25">
      <c r="A29" s="5"/>
      <c r="B29" s="38" t="s">
        <v>108</v>
      </c>
      <c r="C29" s="73">
        <f>$J$129</f>
        <v>7.0281124497991966E-3</v>
      </c>
      <c r="D29" s="90">
        <f>$E$45</f>
        <v>6.6454745266724801E-3</v>
      </c>
      <c r="E29" s="46">
        <f>$C$58</f>
        <v>0.01</v>
      </c>
      <c r="F29" s="91">
        <f>$C$72</f>
        <v>0.01</v>
      </c>
      <c r="G29" s="84">
        <f>$E$87</f>
        <v>2.9848343550778922E-2</v>
      </c>
      <c r="H29" s="5"/>
      <c r="I29" s="5"/>
      <c r="J29" s="5"/>
      <c r="K29" s="5"/>
      <c r="L29" s="5"/>
      <c r="M29" s="18"/>
      <c r="N29" s="38">
        <f t="shared" si="10"/>
        <v>2020</v>
      </c>
      <c r="O29" s="97">
        <f t="shared" si="11"/>
        <v>18</v>
      </c>
      <c r="P29" s="45">
        <f t="shared" si="9"/>
        <v>8.9799999999999991E-2</v>
      </c>
      <c r="Q29" s="227"/>
      <c r="R29" s="22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98"/>
      <c r="AQ29" s="205"/>
      <c r="AR29" s="205"/>
      <c r="AS29" s="199"/>
      <c r="AT29" s="18"/>
      <c r="AU29" s="18"/>
      <c r="AV29" s="18"/>
      <c r="AW29" s="18"/>
      <c r="AX29" s="18"/>
      <c r="AY29" s="18"/>
      <c r="AZ29" s="18"/>
      <c r="BA29" s="18"/>
      <c r="BB29" s="18"/>
      <c r="BC29" s="18"/>
      <c r="BD29" s="18"/>
      <c r="BE29" s="18"/>
      <c r="BF29" s="18"/>
      <c r="BG29" s="18"/>
      <c r="BH29" s="18"/>
      <c r="BI29" s="18"/>
      <c r="BJ29" s="18"/>
    </row>
    <row r="30" spans="1:62" s="10" customFormat="1" x14ac:dyDescent="0.25">
      <c r="A30" s="5"/>
      <c r="B30" s="38" t="s">
        <v>18</v>
      </c>
      <c r="C30" s="45">
        <f>0</f>
        <v>0</v>
      </c>
      <c r="D30" s="45">
        <v>0</v>
      </c>
      <c r="E30" s="45">
        <v>0</v>
      </c>
      <c r="F30" s="45">
        <v>0</v>
      </c>
      <c r="G30" s="84">
        <f>$E$85</f>
        <v>0.18771053507819788</v>
      </c>
      <c r="H30" s="5"/>
      <c r="I30" s="5"/>
      <c r="J30" s="5"/>
      <c r="K30" s="5"/>
      <c r="L30" s="5"/>
      <c r="M30" s="18"/>
      <c r="N30" s="38">
        <f t="shared" si="10"/>
        <v>2021</v>
      </c>
      <c r="O30" s="97">
        <f t="shared" si="11"/>
        <v>19</v>
      </c>
      <c r="P30" s="45">
        <f t="shared" si="9"/>
        <v>0.10120000000000001</v>
      </c>
      <c r="Q30" s="227"/>
      <c r="R30" s="22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98"/>
      <c r="AQ30" s="205"/>
      <c r="AR30" s="205"/>
      <c r="AS30" s="199"/>
      <c r="AT30" s="18"/>
      <c r="AU30" s="18"/>
      <c r="AV30" s="18"/>
      <c r="AW30" s="18"/>
      <c r="AX30" s="18"/>
      <c r="AY30" s="18"/>
      <c r="AZ30" s="18"/>
      <c r="BA30" s="18"/>
      <c r="BB30" s="18"/>
      <c r="BC30" s="18"/>
      <c r="BD30" s="18"/>
      <c r="BE30" s="18"/>
      <c r="BF30" s="18"/>
      <c r="BG30" s="18"/>
      <c r="BH30" s="18"/>
      <c r="BI30" s="18"/>
      <c r="BJ30" s="18"/>
    </row>
    <row r="31" spans="1:62" s="10" customFormat="1" x14ac:dyDescent="0.25">
      <c r="A31" s="5"/>
      <c r="B31" s="38" t="s">
        <v>42</v>
      </c>
      <c r="C31" s="131">
        <f>SUM(C24:C29)</f>
        <v>1</v>
      </c>
      <c r="D31" s="131">
        <f>SUM(D24:D29)</f>
        <v>1</v>
      </c>
      <c r="E31" s="131">
        <f>SUM(E24:E29)</f>
        <v>1</v>
      </c>
      <c r="F31" s="131">
        <f>SUM(F24:F29)</f>
        <v>1</v>
      </c>
      <c r="G31" s="131">
        <f>SUM(G24:G29)</f>
        <v>0.81228946492180221</v>
      </c>
      <c r="H31" s="5"/>
      <c r="I31" s="5"/>
      <c r="J31" s="5"/>
      <c r="K31" s="5"/>
      <c r="L31" s="5"/>
      <c r="M31" s="18"/>
      <c r="N31" s="38">
        <f t="shared" si="10"/>
        <v>2022</v>
      </c>
      <c r="O31" s="97">
        <f t="shared" si="11"/>
        <v>20</v>
      </c>
      <c r="P31" s="45">
        <f t="shared" si="9"/>
        <v>0.11340000000000001</v>
      </c>
      <c r="Q31" s="227"/>
      <c r="R31" s="22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98"/>
      <c r="AQ31" s="205"/>
      <c r="AR31" s="205"/>
      <c r="AS31" s="199"/>
      <c r="AT31" s="18"/>
      <c r="AU31" s="18"/>
      <c r="AV31" s="18"/>
      <c r="AW31" s="18"/>
      <c r="AX31" s="18"/>
      <c r="AY31" s="18"/>
      <c r="AZ31" s="18"/>
      <c r="BA31" s="18"/>
      <c r="BB31" s="18"/>
      <c r="BC31" s="18"/>
      <c r="BD31" s="18"/>
      <c r="BE31" s="18"/>
      <c r="BF31" s="18"/>
      <c r="BG31" s="18"/>
      <c r="BH31" s="18"/>
      <c r="BI31" s="18"/>
      <c r="BJ31" s="18"/>
    </row>
    <row r="32" spans="1:62" s="10" customFormat="1" ht="18.75" x14ac:dyDescent="0.25">
      <c r="A32" s="5"/>
      <c r="B32" s="23" t="s">
        <v>481</v>
      </c>
      <c r="C32" s="101"/>
      <c r="D32" s="101"/>
      <c r="E32" s="101"/>
      <c r="F32" s="101"/>
      <c r="G32" s="101"/>
      <c r="H32" s="5"/>
      <c r="I32" s="5"/>
      <c r="J32" s="5"/>
      <c r="K32" s="5"/>
      <c r="L32" s="5"/>
      <c r="M32" s="18"/>
      <c r="N32" s="38">
        <f t="shared" si="10"/>
        <v>2023</v>
      </c>
      <c r="O32" s="97">
        <f t="shared" si="11"/>
        <v>21</v>
      </c>
      <c r="P32" s="45">
        <f t="shared" si="9"/>
        <v>0.12640000000000001</v>
      </c>
      <c r="Q32" s="227"/>
      <c r="R32" s="22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98"/>
      <c r="AQ32" s="205"/>
      <c r="AR32" s="205"/>
      <c r="AS32" s="199"/>
      <c r="AT32" s="18"/>
      <c r="AU32" s="18"/>
      <c r="AV32" s="18"/>
      <c r="AW32" s="18"/>
      <c r="AX32" s="18"/>
      <c r="AY32" s="18"/>
      <c r="AZ32" s="18"/>
      <c r="BA32" s="18"/>
      <c r="BB32" s="18"/>
      <c r="BC32" s="18"/>
      <c r="BD32" s="18"/>
      <c r="BE32" s="18"/>
      <c r="BF32" s="18"/>
      <c r="BG32" s="18"/>
      <c r="BH32" s="18"/>
      <c r="BI32" s="18"/>
      <c r="BJ32" s="18"/>
    </row>
    <row r="33" spans="1:62" s="10" customFormat="1" x14ac:dyDescent="0.25">
      <c r="A33" s="5"/>
      <c r="B33" s="24" t="s">
        <v>395</v>
      </c>
      <c r="C33" s="101"/>
      <c r="D33" s="101"/>
      <c r="E33" s="101"/>
      <c r="F33" s="101"/>
      <c r="G33" s="101"/>
      <c r="H33" s="5"/>
      <c r="I33" s="5"/>
      <c r="J33" s="5"/>
      <c r="K33" s="5"/>
      <c r="L33" s="5"/>
      <c r="M33" s="18"/>
      <c r="N33" s="38">
        <f t="shared" si="10"/>
        <v>2024</v>
      </c>
      <c r="O33" s="97">
        <f t="shared" si="11"/>
        <v>22</v>
      </c>
      <c r="P33" s="45">
        <f t="shared" si="9"/>
        <v>0.14020000000000002</v>
      </c>
      <c r="Q33" s="227"/>
      <c r="R33" s="22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98"/>
      <c r="AQ33" s="205"/>
      <c r="AR33" s="205"/>
      <c r="AS33" s="199"/>
      <c r="AT33" s="18"/>
      <c r="AU33" s="18"/>
      <c r="AV33" s="18"/>
      <c r="AW33" s="18"/>
      <c r="AX33" s="18"/>
      <c r="AY33" s="18"/>
      <c r="AZ33" s="18"/>
      <c r="BA33" s="18"/>
      <c r="BB33" s="18"/>
      <c r="BC33" s="18"/>
      <c r="BD33" s="18"/>
      <c r="BE33" s="18"/>
      <c r="BF33" s="18"/>
      <c r="BG33" s="18"/>
      <c r="BH33" s="18"/>
      <c r="BI33" s="18"/>
      <c r="BJ33" s="18"/>
    </row>
    <row r="34" spans="1:62" s="18" customFormat="1" x14ac:dyDescent="0.25">
      <c r="A34" s="20"/>
      <c r="B34" s="20"/>
      <c r="C34" s="20"/>
      <c r="D34" s="20"/>
      <c r="E34" s="20"/>
      <c r="F34" s="20"/>
      <c r="G34" s="20"/>
      <c r="H34" s="20"/>
      <c r="I34" s="20"/>
      <c r="J34" s="20"/>
      <c r="K34" s="20"/>
      <c r="L34" s="20"/>
      <c r="N34" s="38">
        <f t="shared" si="10"/>
        <v>2025</v>
      </c>
      <c r="O34" s="97">
        <f t="shared" si="11"/>
        <v>23</v>
      </c>
      <c r="P34" s="45">
        <f t="shared" si="9"/>
        <v>0.15480000000000002</v>
      </c>
      <c r="Q34" s="227"/>
      <c r="R34" s="228"/>
      <c r="AP34" s="198"/>
      <c r="AQ34" s="205"/>
      <c r="AR34" s="205"/>
      <c r="AS34" s="199"/>
    </row>
    <row r="35" spans="1:62" s="18" customFormat="1" x14ac:dyDescent="0.25">
      <c r="A35" s="22" t="s">
        <v>370</v>
      </c>
      <c r="N35" s="38">
        <f t="shared" si="10"/>
        <v>2026</v>
      </c>
      <c r="O35" s="97">
        <f t="shared" si="11"/>
        <v>24</v>
      </c>
      <c r="P35" s="45">
        <f t="shared" si="9"/>
        <v>0.17020000000000005</v>
      </c>
      <c r="Q35" s="227"/>
      <c r="R35" s="228"/>
      <c r="AP35" s="198"/>
      <c r="AQ35" s="205"/>
      <c r="AR35" s="205"/>
      <c r="AS35" s="199"/>
    </row>
    <row r="36" spans="1:62" s="10" customFormat="1" x14ac:dyDescent="0.25">
      <c r="A36" s="11" t="s">
        <v>405</v>
      </c>
      <c r="B36" s="5"/>
      <c r="C36" s="5"/>
      <c r="D36" s="5"/>
      <c r="E36" s="5"/>
      <c r="F36" s="5"/>
      <c r="G36" s="5"/>
      <c r="H36" s="5"/>
      <c r="I36" s="5"/>
      <c r="J36" s="5"/>
      <c r="K36" s="5"/>
      <c r="L36" s="5"/>
      <c r="M36" s="18"/>
      <c r="N36" s="38">
        <f t="shared" si="10"/>
        <v>2027</v>
      </c>
      <c r="O36" s="97">
        <f t="shared" si="11"/>
        <v>25</v>
      </c>
      <c r="P36" s="45">
        <f t="shared" si="9"/>
        <v>0.18640000000000001</v>
      </c>
      <c r="Q36" s="227"/>
      <c r="R36" s="22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98"/>
      <c r="AQ36" s="205"/>
      <c r="AR36" s="205"/>
      <c r="AS36" s="199"/>
      <c r="AT36" s="18"/>
      <c r="AU36" s="18"/>
      <c r="AV36" s="18"/>
      <c r="AW36" s="18"/>
      <c r="AX36" s="18"/>
      <c r="AY36" s="18"/>
      <c r="AZ36" s="18"/>
      <c r="BA36" s="18"/>
      <c r="BB36" s="18"/>
      <c r="BC36" s="18"/>
      <c r="BD36" s="18"/>
      <c r="BE36" s="18"/>
      <c r="BF36" s="18"/>
      <c r="BG36" s="18"/>
      <c r="BH36" s="18"/>
      <c r="BI36" s="18"/>
      <c r="BJ36" s="18"/>
    </row>
    <row r="37" spans="1:62" s="10" customFormat="1" x14ac:dyDescent="0.25">
      <c r="A37" s="5"/>
      <c r="B37" s="5"/>
      <c r="C37" s="5"/>
      <c r="D37" s="5"/>
      <c r="E37" s="5"/>
      <c r="F37" s="5"/>
      <c r="G37" s="5"/>
      <c r="H37" s="5"/>
      <c r="I37" s="5"/>
      <c r="J37" s="5"/>
      <c r="K37" s="5"/>
      <c r="L37" s="5"/>
      <c r="M37" s="18"/>
      <c r="N37" s="38">
        <f t="shared" si="10"/>
        <v>2028</v>
      </c>
      <c r="O37" s="97">
        <f t="shared" si="11"/>
        <v>26</v>
      </c>
      <c r="P37" s="45">
        <f t="shared" si="9"/>
        <v>0.20340000000000005</v>
      </c>
      <c r="Q37" s="227"/>
      <c r="R37" s="22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98"/>
      <c r="AQ37" s="205"/>
      <c r="AR37" s="205"/>
      <c r="AS37" s="199"/>
      <c r="AT37" s="18"/>
      <c r="AU37" s="18"/>
      <c r="AV37" s="18"/>
      <c r="AW37" s="18"/>
      <c r="AX37" s="18"/>
      <c r="AY37" s="18"/>
      <c r="AZ37" s="18"/>
      <c r="BA37" s="18"/>
      <c r="BB37" s="18"/>
      <c r="BC37" s="18"/>
      <c r="BD37" s="18"/>
      <c r="BE37" s="18"/>
      <c r="BF37" s="18"/>
      <c r="BG37" s="18"/>
      <c r="BH37" s="18"/>
      <c r="BI37" s="18"/>
      <c r="BJ37" s="18"/>
    </row>
    <row r="38" spans="1:62" s="10" customFormat="1" x14ac:dyDescent="0.25">
      <c r="A38" s="5"/>
      <c r="B38" s="21" t="s">
        <v>371</v>
      </c>
      <c r="C38" s="21"/>
      <c r="D38" s="5"/>
      <c r="E38" s="5"/>
      <c r="F38" s="5"/>
      <c r="G38" s="5"/>
      <c r="H38" s="5"/>
      <c r="I38" s="5"/>
      <c r="J38" s="5"/>
      <c r="K38" s="5"/>
      <c r="L38" s="5"/>
      <c r="M38" s="18"/>
      <c r="N38" s="38">
        <f t="shared" si="10"/>
        <v>2029</v>
      </c>
      <c r="O38" s="97">
        <f t="shared" si="11"/>
        <v>27</v>
      </c>
      <c r="P38" s="45">
        <f t="shared" si="9"/>
        <v>0.22120000000000004</v>
      </c>
      <c r="Q38" s="229"/>
      <c r="R38" s="230"/>
      <c r="S38" s="18"/>
      <c r="T38" s="18"/>
      <c r="U38" s="18"/>
      <c r="V38" s="18"/>
      <c r="W38" s="18"/>
      <c r="X38" s="18"/>
      <c r="Y38" s="18"/>
      <c r="Z38" s="18"/>
      <c r="AA38" s="18"/>
      <c r="AB38" s="18"/>
      <c r="AC38" s="18"/>
      <c r="AD38" s="18"/>
      <c r="AE38" s="18"/>
      <c r="AF38" s="18"/>
      <c r="AG38" s="18"/>
      <c r="AH38" s="18"/>
      <c r="AI38" s="18"/>
      <c r="AJ38" s="18"/>
      <c r="AK38" s="18"/>
      <c r="AL38" s="18"/>
      <c r="AM38" s="18"/>
      <c r="AN38" s="18"/>
      <c r="AO38" s="18"/>
      <c r="AP38" s="198"/>
      <c r="AQ38" s="205"/>
      <c r="AR38" s="205"/>
      <c r="AS38" s="199"/>
      <c r="AT38" s="18"/>
      <c r="AU38" s="18"/>
      <c r="AV38" s="18"/>
      <c r="AW38" s="18"/>
      <c r="AX38" s="18"/>
      <c r="AY38" s="18"/>
      <c r="AZ38" s="18"/>
      <c r="BA38" s="18"/>
      <c r="BB38" s="18"/>
      <c r="BC38" s="18"/>
      <c r="BD38" s="18"/>
      <c r="BE38" s="18"/>
      <c r="BF38" s="18"/>
      <c r="BG38" s="18"/>
      <c r="BH38" s="18"/>
      <c r="BI38" s="18"/>
      <c r="BJ38" s="18"/>
    </row>
    <row r="39" spans="1:62" s="10" customFormat="1" x14ac:dyDescent="0.25">
      <c r="A39" s="5"/>
      <c r="B39" s="82" t="s">
        <v>28</v>
      </c>
      <c r="C39" s="82" t="s">
        <v>167</v>
      </c>
      <c r="D39" s="82" t="s">
        <v>168</v>
      </c>
      <c r="E39" s="82" t="s">
        <v>43</v>
      </c>
      <c r="F39" s="52"/>
      <c r="G39" s="5"/>
      <c r="H39" s="5"/>
      <c r="I39" s="5"/>
      <c r="J39" s="5"/>
      <c r="K39" s="5"/>
      <c r="L39" s="5"/>
      <c r="M39" s="18"/>
      <c r="N39" s="38">
        <f t="shared" si="10"/>
        <v>2030</v>
      </c>
      <c r="O39" s="97">
        <f t="shared" si="11"/>
        <v>28</v>
      </c>
      <c r="P39" s="45">
        <f t="shared" si="9"/>
        <v>0.23979999999999999</v>
      </c>
      <c r="Q39" s="5"/>
      <c r="R39" s="5"/>
      <c r="S39" s="18"/>
      <c r="T39" s="18"/>
      <c r="U39" s="18"/>
      <c r="V39" s="18"/>
      <c r="W39" s="18"/>
      <c r="X39" s="18"/>
      <c r="Y39" s="18"/>
      <c r="Z39" s="18"/>
      <c r="AA39" s="18"/>
      <c r="AB39" s="18"/>
      <c r="AC39" s="18"/>
      <c r="AD39" s="18"/>
      <c r="AE39" s="18"/>
      <c r="AF39" s="18"/>
      <c r="AG39" s="18"/>
      <c r="AH39" s="18"/>
      <c r="AI39" s="18"/>
      <c r="AJ39" s="18"/>
      <c r="AK39" s="18"/>
      <c r="AL39" s="18"/>
      <c r="AM39" s="18"/>
      <c r="AN39" s="18"/>
      <c r="AO39" s="18"/>
      <c r="AP39" s="198"/>
      <c r="AQ39" s="205"/>
      <c r="AR39" s="205"/>
      <c r="AS39" s="199"/>
      <c r="AT39" s="18"/>
      <c r="AU39" s="18"/>
      <c r="AV39" s="18"/>
      <c r="AW39" s="18"/>
      <c r="AX39" s="18"/>
      <c r="AY39" s="18"/>
      <c r="AZ39" s="18"/>
      <c r="BA39" s="18"/>
      <c r="BB39" s="18"/>
      <c r="BC39" s="18"/>
      <c r="BD39" s="18"/>
      <c r="BE39" s="18"/>
      <c r="BF39" s="18"/>
      <c r="BG39" s="18"/>
      <c r="BH39" s="18"/>
      <c r="BI39" s="18"/>
      <c r="BJ39" s="18"/>
    </row>
    <row r="40" spans="1:62" s="10" customFormat="1" x14ac:dyDescent="0.25">
      <c r="A40" s="5"/>
      <c r="B40" s="38" t="s">
        <v>14</v>
      </c>
      <c r="C40" s="46">
        <f>H126</f>
        <v>1.8126888217522657E-2</v>
      </c>
      <c r="D40" s="45">
        <f>I126</f>
        <v>2.002002002002002E-3</v>
      </c>
      <c r="E40" s="81">
        <f t="shared" ref="E40:E45" si="12">(C40*$U$9)+(D40*$U$10)</f>
        <v>7.2954493075908945E-3</v>
      </c>
      <c r="F40" s="113"/>
      <c r="G40" s="5"/>
      <c r="H40" s="5"/>
      <c r="I40" s="5"/>
      <c r="J40" s="5"/>
      <c r="K40" s="5"/>
      <c r="L40" s="5"/>
      <c r="M40" s="18"/>
      <c r="N40" s="38">
        <f t="shared" si="10"/>
        <v>2031</v>
      </c>
      <c r="O40" s="97">
        <f t="shared" si="11"/>
        <v>29</v>
      </c>
      <c r="P40" s="45">
        <f t="shared" si="9"/>
        <v>0.25920000000000004</v>
      </c>
      <c r="Q40" s="5"/>
      <c r="R40" s="5"/>
      <c r="S40" s="18"/>
      <c r="T40" s="18"/>
      <c r="U40" s="18"/>
      <c r="V40" s="18"/>
      <c r="W40" s="18"/>
      <c r="X40" s="18"/>
      <c r="Y40" s="18"/>
      <c r="Z40" s="18"/>
      <c r="AA40" s="18"/>
      <c r="AB40" s="18"/>
      <c r="AC40" s="18"/>
      <c r="AD40" s="18"/>
      <c r="AE40" s="18"/>
      <c r="AF40" s="18"/>
      <c r="AG40" s="18"/>
      <c r="AH40" s="18"/>
      <c r="AI40" s="18"/>
      <c r="AJ40" s="18"/>
      <c r="AK40" s="18"/>
      <c r="AL40" s="18"/>
      <c r="AM40" s="18"/>
      <c r="AN40" s="18"/>
      <c r="AO40" s="18"/>
      <c r="AP40" s="198"/>
      <c r="AQ40" s="205"/>
      <c r="AR40" s="205"/>
      <c r="AS40" s="199"/>
      <c r="AT40" s="18"/>
      <c r="AU40" s="18"/>
      <c r="AV40" s="18"/>
      <c r="AW40" s="18"/>
      <c r="AX40" s="18"/>
      <c r="AY40" s="18"/>
      <c r="AZ40" s="18"/>
      <c r="BA40" s="18"/>
      <c r="BB40" s="18"/>
      <c r="BC40" s="18"/>
      <c r="BD40" s="18"/>
      <c r="BE40" s="18"/>
      <c r="BF40" s="18"/>
      <c r="BG40" s="18"/>
      <c r="BH40" s="18"/>
      <c r="BI40" s="18"/>
      <c r="BJ40" s="18"/>
    </row>
    <row r="41" spans="1:62" s="10" customFormat="1" x14ac:dyDescent="0.25">
      <c r="A41" s="5"/>
      <c r="B41" s="38" t="s">
        <v>27</v>
      </c>
      <c r="C41" s="46">
        <f>H128</f>
        <v>0.1228600201409869</v>
      </c>
      <c r="D41" s="46">
        <f>I128</f>
        <v>6.006006006006006E-3</v>
      </c>
      <c r="E41" s="81">
        <f t="shared" si="12"/>
        <v>4.4366621888968276E-2</v>
      </c>
      <c r="F41" s="113"/>
      <c r="G41" s="5"/>
      <c r="H41" s="5"/>
      <c r="I41" s="5"/>
      <c r="J41" s="5"/>
      <c r="K41" s="5"/>
      <c r="L41" s="5"/>
      <c r="M41" s="18"/>
      <c r="N41" s="38">
        <f t="shared" si="10"/>
        <v>2032</v>
      </c>
      <c r="O41" s="97">
        <f t="shared" si="11"/>
        <v>30</v>
      </c>
      <c r="P41" s="45">
        <f t="shared" si="9"/>
        <v>0.27940000000000004</v>
      </c>
      <c r="Q41" s="5"/>
      <c r="R41" s="5"/>
      <c r="S41" s="18"/>
      <c r="T41" s="18"/>
      <c r="U41" s="18"/>
      <c r="V41" s="18"/>
      <c r="W41" s="18"/>
      <c r="X41" s="18"/>
      <c r="Y41" s="18"/>
      <c r="Z41" s="18"/>
      <c r="AA41" s="18"/>
      <c r="AB41" s="18"/>
      <c r="AC41" s="18"/>
      <c r="AD41" s="18"/>
      <c r="AE41" s="18"/>
      <c r="AF41" s="18"/>
      <c r="AG41" s="18"/>
      <c r="AH41" s="18"/>
      <c r="AI41" s="18"/>
      <c r="AJ41" s="18"/>
      <c r="AK41" s="18"/>
      <c r="AL41" s="18"/>
      <c r="AM41" s="18"/>
      <c r="AN41" s="18"/>
      <c r="AO41" s="18"/>
      <c r="AP41" s="200"/>
      <c r="AQ41" s="224"/>
      <c r="AR41" s="224"/>
      <c r="AS41" s="201"/>
      <c r="AT41" s="18"/>
      <c r="AU41" s="18"/>
      <c r="AV41" s="18"/>
      <c r="AW41" s="18"/>
      <c r="AX41" s="18"/>
      <c r="AY41" s="18"/>
      <c r="AZ41" s="18"/>
      <c r="BA41" s="18"/>
      <c r="BB41" s="18"/>
      <c r="BC41" s="18"/>
      <c r="BD41" s="18"/>
      <c r="BE41" s="18"/>
      <c r="BF41" s="18"/>
      <c r="BG41" s="18"/>
      <c r="BH41" s="18"/>
      <c r="BI41" s="18"/>
      <c r="BJ41" s="18"/>
    </row>
    <row r="42" spans="1:62" s="10" customFormat="1" x14ac:dyDescent="0.25">
      <c r="A42" s="5"/>
      <c r="B42" s="38" t="s">
        <v>13</v>
      </c>
      <c r="C42" s="46">
        <f>H127</f>
        <v>0.28298086606243711</v>
      </c>
      <c r="D42" s="45">
        <f>I127</f>
        <v>1.4014014014014014E-2</v>
      </c>
      <c r="E42" s="81">
        <f t="shared" si="12"/>
        <v>0.10230994610549388</v>
      </c>
      <c r="F42" s="113"/>
      <c r="G42" s="5"/>
      <c r="H42" s="5"/>
      <c r="I42" s="5"/>
      <c r="J42" s="5"/>
      <c r="K42" s="5"/>
      <c r="L42" s="5"/>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row>
    <row r="43" spans="1:62" s="10" customFormat="1" ht="15" customHeight="1" x14ac:dyDescent="0.25">
      <c r="A43" s="5"/>
      <c r="B43" s="38" t="s">
        <v>142</v>
      </c>
      <c r="C43" s="46">
        <f>H131</f>
        <v>0.33031218529707956</v>
      </c>
      <c r="D43" s="45">
        <f>I131</f>
        <v>7.2072072072072071E-2</v>
      </c>
      <c r="E43" s="81">
        <f t="shared" si="12"/>
        <v>0.15684665052646943</v>
      </c>
      <c r="F43" s="113"/>
      <c r="G43" s="5"/>
      <c r="H43" s="5"/>
      <c r="I43" s="5"/>
      <c r="J43" s="5"/>
      <c r="K43" s="5"/>
      <c r="L43" s="5"/>
      <c r="M43" s="5"/>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row>
    <row r="44" spans="1:62" s="10" customFormat="1" x14ac:dyDescent="0.25">
      <c r="A44" s="5"/>
      <c r="B44" s="38" t="s">
        <v>19</v>
      </c>
      <c r="C44" s="46">
        <f>H130</f>
        <v>0.23162134944612287</v>
      </c>
      <c r="D44" s="45">
        <f>I130</f>
        <v>0.90290290290290298</v>
      </c>
      <c r="E44" s="81">
        <f t="shared" si="12"/>
        <v>0.68253585764480518</v>
      </c>
      <c r="F44" s="113"/>
      <c r="G44" s="5"/>
      <c r="H44" s="5"/>
      <c r="I44" s="5"/>
      <c r="J44" s="5"/>
      <c r="K44" s="5"/>
      <c r="L44" s="5"/>
      <c r="M44" s="5"/>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row>
    <row r="45" spans="1:62" s="6" customFormat="1" x14ac:dyDescent="0.25">
      <c r="A45" s="5"/>
      <c r="B45" s="38" t="s">
        <v>108</v>
      </c>
      <c r="C45" s="46">
        <f>H129</f>
        <v>1.4098690835850957E-2</v>
      </c>
      <c r="D45" s="46">
        <f>I129</f>
        <v>3.003003003003003E-3</v>
      </c>
      <c r="E45" s="81">
        <f t="shared" si="12"/>
        <v>6.6454745266724801E-3</v>
      </c>
      <c r="F45" s="113"/>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row>
    <row r="46" spans="1:62" s="6" customFormat="1" x14ac:dyDescent="0.25">
      <c r="A46" s="5"/>
      <c r="B46" s="38" t="s">
        <v>42</v>
      </c>
      <c r="C46" s="131">
        <f>SUM(C40:C45)</f>
        <v>1.0000000000000002</v>
      </c>
      <c r="D46" s="131">
        <f>SUM(SUM(D40:D45))</f>
        <v>1</v>
      </c>
      <c r="E46" s="131">
        <f>SUM(E40:E45)</f>
        <v>1</v>
      </c>
      <c r="F46" s="114"/>
      <c r="G46" s="5"/>
      <c r="H46" s="5"/>
      <c r="I46" s="5"/>
      <c r="J46" s="5"/>
      <c r="K46" s="5"/>
      <c r="L46" s="5"/>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row>
    <row r="47" spans="1:62" s="40" customFormat="1" x14ac:dyDescent="0.25">
      <c r="A47" s="20"/>
      <c r="B47" s="20"/>
      <c r="C47" s="20"/>
      <c r="D47" s="20"/>
      <c r="E47" s="20"/>
      <c r="F47" s="20"/>
      <c r="G47" s="20"/>
      <c r="H47" s="20"/>
      <c r="I47" s="20"/>
      <c r="J47" s="20"/>
      <c r="K47" s="20"/>
      <c r="L47" s="2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row>
    <row r="48" spans="1:62" s="10" customFormat="1" x14ac:dyDescent="0.25">
      <c r="A48" s="22" t="s">
        <v>406</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row>
    <row r="49" spans="1:62" s="10" customFormat="1" x14ac:dyDescent="0.25">
      <c r="A49" s="11" t="s">
        <v>407</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row>
    <row r="50" spans="1:62" s="6" customFormat="1" x14ac:dyDescent="0.25">
      <c r="A50" s="5"/>
      <c r="B50" s="5"/>
      <c r="C50" s="5"/>
      <c r="D50" s="5"/>
      <c r="E50" s="5"/>
      <c r="F50" s="5"/>
      <c r="G50" s="5"/>
      <c r="H50" s="5"/>
      <c r="I50" s="5"/>
      <c r="J50" s="5"/>
      <c r="K50" s="5"/>
      <c r="L50" s="5"/>
      <c r="M50" s="18"/>
      <c r="N50" s="24"/>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row>
    <row r="51" spans="1:62" s="6" customFormat="1" x14ac:dyDescent="0.25">
      <c r="A51" s="5"/>
      <c r="B51" s="95" t="s">
        <v>368</v>
      </c>
      <c r="C51" s="42"/>
      <c r="D51" s="42"/>
      <c r="E51" s="5"/>
      <c r="F51" s="18"/>
      <c r="G51" s="5"/>
      <c r="H51" s="5"/>
      <c r="I51" s="5"/>
      <c r="J51" s="5"/>
      <c r="K51" s="5"/>
      <c r="L51" s="5"/>
      <c r="M51" s="18"/>
      <c r="N51" s="24"/>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row>
    <row r="52" spans="1:62" s="6" customFormat="1" x14ac:dyDescent="0.25">
      <c r="A52" s="5"/>
      <c r="B52" s="82" t="s">
        <v>28</v>
      </c>
      <c r="C52" s="82" t="s">
        <v>25</v>
      </c>
      <c r="D52" s="204" t="s">
        <v>206</v>
      </c>
      <c r="E52" s="204"/>
      <c r="F52" s="5"/>
      <c r="G52" s="5"/>
      <c r="H52" s="5"/>
      <c r="I52" s="5"/>
      <c r="J52" s="5"/>
      <c r="K52" s="5"/>
      <c r="L52" s="5"/>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row>
    <row r="53" spans="1:62" s="6" customFormat="1" ht="15.75" customHeight="1" x14ac:dyDescent="0.25">
      <c r="A53" s="5"/>
      <c r="B53" s="38" t="s">
        <v>14</v>
      </c>
      <c r="C53" s="92">
        <v>0.01</v>
      </c>
      <c r="D53" s="219" t="s">
        <v>400</v>
      </c>
      <c r="E53" s="220"/>
      <c r="F53" s="5"/>
      <c r="G53" s="5"/>
      <c r="H53" s="5"/>
      <c r="I53" s="5"/>
      <c r="J53" s="5"/>
      <c r="K53" s="5"/>
      <c r="L53" s="5"/>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row>
    <row r="54" spans="1:62" s="6" customFormat="1" x14ac:dyDescent="0.25">
      <c r="A54" s="5"/>
      <c r="B54" s="38" t="s">
        <v>27</v>
      </c>
      <c r="C54" s="92">
        <f>P39</f>
        <v>0.23979999999999999</v>
      </c>
      <c r="D54" s="219" t="s">
        <v>408</v>
      </c>
      <c r="E54" s="220"/>
      <c r="F54" s="5"/>
      <c r="G54" s="5"/>
      <c r="H54" s="5"/>
      <c r="I54" s="5"/>
      <c r="J54" s="5"/>
      <c r="K54" s="5"/>
      <c r="L54" s="5"/>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row>
    <row r="55" spans="1:62" s="6" customFormat="1" x14ac:dyDescent="0.25">
      <c r="A55" s="5"/>
      <c r="B55" s="38" t="s">
        <v>13</v>
      </c>
      <c r="C55" s="92">
        <f>G26</f>
        <v>1.3434437632814053E-2</v>
      </c>
      <c r="D55" s="219" t="s">
        <v>403</v>
      </c>
      <c r="E55" s="220"/>
      <c r="F55" s="5"/>
      <c r="G55" s="5"/>
      <c r="H55" s="5"/>
      <c r="I55" s="5"/>
      <c r="J55" s="5"/>
      <c r="K55" s="5"/>
      <c r="L55" s="5"/>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row>
    <row r="56" spans="1:62" s="6" customFormat="1" x14ac:dyDescent="0.25">
      <c r="A56" s="5"/>
      <c r="B56" s="38" t="s">
        <v>142</v>
      </c>
      <c r="C56" s="92">
        <f>BD17</f>
        <v>0.26589999999999997</v>
      </c>
      <c r="D56" s="219" t="s">
        <v>402</v>
      </c>
      <c r="E56" s="220"/>
      <c r="F56" s="5"/>
      <c r="G56" s="5"/>
      <c r="H56" s="5"/>
      <c r="I56" s="5"/>
      <c r="J56" s="5"/>
      <c r="K56" s="5"/>
      <c r="L56" s="5"/>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row>
    <row r="57" spans="1:62" s="6" customFormat="1" x14ac:dyDescent="0.25">
      <c r="A57" s="5"/>
      <c r="B57" s="38" t="s">
        <v>19</v>
      </c>
      <c r="C57" s="92">
        <f>1-SUM(C53:C56,C58)</f>
        <v>0.46086556236718601</v>
      </c>
      <c r="D57" s="219" t="s">
        <v>404</v>
      </c>
      <c r="E57" s="220"/>
      <c r="F57" s="5"/>
      <c r="G57" s="5"/>
      <c r="H57" s="5"/>
      <c r="I57" s="5"/>
      <c r="J57" s="5"/>
      <c r="K57" s="5"/>
      <c r="L57" s="5"/>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row>
    <row r="58" spans="1:62" s="6" customFormat="1" x14ac:dyDescent="0.25">
      <c r="A58" s="5"/>
      <c r="B58" s="38" t="s">
        <v>108</v>
      </c>
      <c r="C58" s="92">
        <v>0.01</v>
      </c>
      <c r="D58" s="219" t="s">
        <v>400</v>
      </c>
      <c r="E58" s="220"/>
      <c r="F58" s="5"/>
      <c r="G58" s="5"/>
      <c r="H58" s="5"/>
      <c r="I58" s="5"/>
      <c r="J58" s="5"/>
      <c r="K58" s="5"/>
      <c r="L58" s="5"/>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row>
    <row r="59" spans="1:62" s="6" customFormat="1" x14ac:dyDescent="0.25">
      <c r="A59" s="5"/>
      <c r="B59" s="129" t="s">
        <v>42</v>
      </c>
      <c r="C59" s="132">
        <f>SUM(C53:C58)</f>
        <v>1</v>
      </c>
      <c r="D59" s="221"/>
      <c r="E59" s="222"/>
      <c r="F59" s="5"/>
      <c r="G59" s="5"/>
      <c r="H59" s="5"/>
      <c r="I59" s="5"/>
      <c r="J59" s="5"/>
      <c r="K59" s="5"/>
      <c r="L59" s="5"/>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row>
    <row r="60" spans="1:62" s="6" customFormat="1" x14ac:dyDescent="0.25">
      <c r="A60" s="5"/>
      <c r="B60" s="11" t="s">
        <v>409</v>
      </c>
      <c r="C60" s="5"/>
      <c r="D60" s="5"/>
      <c r="E60" s="5"/>
      <c r="F60" s="18"/>
      <c r="G60" s="5"/>
      <c r="H60" s="5"/>
      <c r="I60" s="5"/>
      <c r="J60" s="5"/>
      <c r="K60" s="5"/>
      <c r="L60" s="5"/>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row>
    <row r="61" spans="1:62" s="40" customFormat="1" x14ac:dyDescent="0.25">
      <c r="A61" s="20"/>
      <c r="B61" s="20"/>
      <c r="C61" s="20"/>
      <c r="D61" s="20"/>
      <c r="E61" s="20"/>
      <c r="F61" s="20"/>
      <c r="G61" s="20"/>
      <c r="H61" s="20"/>
      <c r="I61" s="20"/>
      <c r="J61" s="20"/>
      <c r="K61" s="20"/>
      <c r="L61" s="20"/>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row>
    <row r="62" spans="1:62" s="6" customFormat="1" x14ac:dyDescent="0.25">
      <c r="A62" s="22" t="s">
        <v>411</v>
      </c>
      <c r="B62" s="5"/>
      <c r="C62" s="5"/>
      <c r="D62" s="5"/>
      <c r="E62" s="5"/>
      <c r="F62" s="5"/>
      <c r="G62" s="5"/>
      <c r="H62" s="5"/>
      <c r="I62" s="5"/>
      <c r="J62" s="5"/>
      <c r="K62" s="5"/>
      <c r="L62" s="5"/>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row>
    <row r="63" spans="1:62" s="6" customFormat="1" x14ac:dyDescent="0.25">
      <c r="A63" s="11" t="s">
        <v>540</v>
      </c>
      <c r="B63" s="5"/>
      <c r="C63" s="5"/>
      <c r="D63" s="5"/>
      <c r="E63" s="5"/>
      <c r="F63" s="5"/>
      <c r="G63" s="5"/>
      <c r="H63" s="5"/>
      <c r="I63" s="5"/>
      <c r="J63" s="5"/>
      <c r="K63" s="5"/>
      <c r="L63" s="5"/>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row>
    <row r="64" spans="1:62" s="6" customFormat="1" x14ac:dyDescent="0.25">
      <c r="A64" s="11"/>
      <c r="B64" s="5"/>
      <c r="C64" s="5"/>
      <c r="D64" s="5"/>
      <c r="E64" s="5"/>
      <c r="F64" s="5"/>
      <c r="G64" s="5"/>
      <c r="H64" s="5"/>
      <c r="I64" s="5"/>
      <c r="J64" s="5"/>
      <c r="K64" s="5"/>
      <c r="L64" s="5"/>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row>
    <row r="65" spans="1:62" x14ac:dyDescent="0.25">
      <c r="B65" s="21" t="s">
        <v>397</v>
      </c>
      <c r="C65" s="42"/>
      <c r="D65" s="42"/>
      <c r="M65" s="18"/>
    </row>
    <row r="66" spans="1:62" x14ac:dyDescent="0.25">
      <c r="B66" s="82" t="s">
        <v>28</v>
      </c>
      <c r="C66" s="82" t="s">
        <v>43</v>
      </c>
      <c r="D66" s="133" t="s">
        <v>206</v>
      </c>
      <c r="E66" s="134"/>
      <c r="M66" s="18"/>
    </row>
    <row r="67" spans="1:62" x14ac:dyDescent="0.25">
      <c r="B67" s="38" t="s">
        <v>14</v>
      </c>
      <c r="C67" s="73">
        <f>C53</f>
        <v>0.01</v>
      </c>
      <c r="D67" s="219" t="s">
        <v>400</v>
      </c>
      <c r="E67" s="220"/>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row>
    <row r="68" spans="1:62" s="6" customFormat="1" x14ac:dyDescent="0.25">
      <c r="A68" s="5"/>
      <c r="B68" s="38" t="s">
        <v>27</v>
      </c>
      <c r="C68" s="73">
        <f>(C54-E41)/2+E41</f>
        <v>0.14208331094448412</v>
      </c>
      <c r="D68" s="219" t="s">
        <v>410</v>
      </c>
      <c r="E68" s="220"/>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row>
    <row r="69" spans="1:62" s="6" customFormat="1" x14ac:dyDescent="0.25">
      <c r="A69" s="5"/>
      <c r="B69" s="38" t="s">
        <v>13</v>
      </c>
      <c r="C69" s="73">
        <f>C55+(C54-E41)/4</f>
        <v>6.2292782160571977E-2</v>
      </c>
      <c r="D69" s="219" t="s">
        <v>412</v>
      </c>
      <c r="E69" s="220"/>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row>
    <row r="70" spans="1:62" s="6" customFormat="1" x14ac:dyDescent="0.25">
      <c r="A70" s="5"/>
      <c r="B70" s="38" t="s">
        <v>142</v>
      </c>
      <c r="C70" s="73">
        <f>E43+(C56-E43)/2</f>
        <v>0.21137332526323471</v>
      </c>
      <c r="D70" s="219" t="s">
        <v>413</v>
      </c>
      <c r="E70" s="220"/>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row>
    <row r="71" spans="1:62" s="6" customFormat="1" x14ac:dyDescent="0.25">
      <c r="A71" s="5"/>
      <c r="B71" s="38" t="s">
        <v>19</v>
      </c>
      <c r="C71" s="73">
        <f>1-SUM(C67:C70,C72:C72)</f>
        <v>0.56425058163170916</v>
      </c>
      <c r="D71" s="219" t="s">
        <v>404</v>
      </c>
      <c r="E71" s="220"/>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row>
    <row r="72" spans="1:62" s="6" customFormat="1" x14ac:dyDescent="0.25">
      <c r="A72" s="5"/>
      <c r="B72" s="38" t="s">
        <v>108</v>
      </c>
      <c r="C72" s="46">
        <v>0.01</v>
      </c>
      <c r="D72" s="219" t="s">
        <v>400</v>
      </c>
      <c r="E72" s="220"/>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row>
    <row r="73" spans="1:62" s="6" customFormat="1" x14ac:dyDescent="0.25">
      <c r="A73" s="5"/>
      <c r="B73" s="38" t="s">
        <v>42</v>
      </c>
      <c r="C73" s="131">
        <f>SUM(C67:C72)</f>
        <v>1</v>
      </c>
      <c r="D73" s="231"/>
      <c r="E73" s="232"/>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row>
    <row r="74" spans="1:62" s="6" customFormat="1" x14ac:dyDescent="0.25">
      <c r="A74" s="20"/>
      <c r="B74" s="20"/>
      <c r="C74" s="20"/>
      <c r="D74" s="20"/>
      <c r="E74" s="20"/>
      <c r="F74" s="20"/>
      <c r="G74" s="20"/>
      <c r="H74" s="20"/>
      <c r="I74" s="20"/>
      <c r="J74" s="20"/>
      <c r="K74" s="20"/>
      <c r="L74" s="20"/>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row>
    <row r="75" spans="1:62" s="6" customFormat="1" x14ac:dyDescent="0.25">
      <c r="A75" s="22" t="s">
        <v>541</v>
      </c>
      <c r="B75" s="18"/>
      <c r="C75" s="18"/>
      <c r="D75" s="18"/>
      <c r="E75" s="18"/>
      <c r="F75" s="18"/>
      <c r="G75" s="18"/>
      <c r="H75" s="18"/>
      <c r="I75" s="18"/>
      <c r="J75" s="18"/>
      <c r="K75" s="18"/>
      <c r="L75" s="18"/>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row>
    <row r="76" spans="1:62" s="6" customFormat="1" x14ac:dyDescent="0.25">
      <c r="A76" s="25" t="s">
        <v>204</v>
      </c>
      <c r="B76" s="18"/>
      <c r="C76" s="18"/>
      <c r="D76" s="18"/>
      <c r="E76" s="18"/>
      <c r="F76" s="18"/>
      <c r="G76" s="18"/>
      <c r="H76" s="18"/>
      <c r="I76" s="18"/>
      <c r="J76" s="18"/>
      <c r="K76" s="18"/>
      <c r="L76" s="18"/>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row>
    <row r="77" spans="1:62" s="6" customForma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row>
    <row r="78" spans="1:62" x14ac:dyDescent="0.25">
      <c r="B78" s="21" t="s">
        <v>369</v>
      </c>
      <c r="C78" s="42"/>
      <c r="D78" s="42"/>
      <c r="E78" s="42"/>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row>
    <row r="79" spans="1:62" x14ac:dyDescent="0.25">
      <c r="B79" s="82" t="s">
        <v>28</v>
      </c>
      <c r="C79" s="82" t="s">
        <v>167</v>
      </c>
      <c r="D79" s="82" t="s">
        <v>168</v>
      </c>
      <c r="E79" s="82" t="s">
        <v>43</v>
      </c>
      <c r="F79" s="204" t="s">
        <v>206</v>
      </c>
      <c r="G79" s="204"/>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row>
    <row r="80" spans="1:62" ht="32.25" customHeight="1" x14ac:dyDescent="0.25">
      <c r="B80" s="38" t="s">
        <v>14</v>
      </c>
      <c r="C80" s="46">
        <v>0.3</v>
      </c>
      <c r="D80" s="46">
        <v>0.05</v>
      </c>
      <c r="E80" s="73">
        <f t="shared" ref="E80:E87" si="13">(C80*$U$9)+($U$10*D80)</f>
        <v>0.13206952958982435</v>
      </c>
      <c r="F80" s="219" t="s">
        <v>417</v>
      </c>
      <c r="G80" s="220"/>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row>
    <row r="81" spans="1:62" s="6" customFormat="1" ht="18.75" customHeight="1" x14ac:dyDescent="0.25">
      <c r="A81" s="5"/>
      <c r="B81" s="38" t="s">
        <v>27</v>
      </c>
      <c r="C81" s="46">
        <f>1-SUM(C80,C82:C84,C87)</f>
        <v>0.48499999999999999</v>
      </c>
      <c r="D81" s="46">
        <f>1-SUM(D80,D82:D84,D87)</f>
        <v>0.29438500000000001</v>
      </c>
      <c r="E81" s="73">
        <f t="shared" si="13"/>
        <v>0.35695973353105748</v>
      </c>
      <c r="F81" s="219" t="s">
        <v>421</v>
      </c>
      <c r="G81" s="220"/>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row>
    <row r="82" spans="1:62" s="6" customFormat="1" x14ac:dyDescent="0.25">
      <c r="A82" s="5"/>
      <c r="B82" s="38" t="s">
        <v>13</v>
      </c>
      <c r="C82" s="46">
        <v>0</v>
      </c>
      <c r="D82" s="46">
        <v>0.02</v>
      </c>
      <c r="E82" s="46">
        <f t="shared" si="13"/>
        <v>1.3434437632814053E-2</v>
      </c>
      <c r="F82" s="233"/>
      <c r="G82" s="234"/>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row>
    <row r="83" spans="1:62" s="6" customFormat="1" x14ac:dyDescent="0.25">
      <c r="A83" s="5"/>
      <c r="B83" s="38" t="s">
        <v>142</v>
      </c>
      <c r="C83" s="46">
        <v>0.05</v>
      </c>
      <c r="D83" s="46">
        <f>(0.75*$D$130)*0.33</f>
        <v>0.223245</v>
      </c>
      <c r="E83" s="73">
        <f t="shared" si="13"/>
        <v>0.16637245738484355</v>
      </c>
      <c r="F83" s="219" t="s">
        <v>423</v>
      </c>
      <c r="G83" s="220"/>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row>
    <row r="84" spans="1:62" s="6" customFormat="1" ht="29.25" customHeight="1" x14ac:dyDescent="0.25">
      <c r="A84" s="5"/>
      <c r="B84" s="38" t="s">
        <v>19</v>
      </c>
      <c r="C84" s="46">
        <f>SUM(C85:C86)</f>
        <v>0.115</v>
      </c>
      <c r="D84" s="46">
        <f>SUM(D85:D86)</f>
        <v>0.39237</v>
      </c>
      <c r="E84" s="73">
        <f t="shared" si="13"/>
        <v>0.30131549831068172</v>
      </c>
      <c r="F84" s="219" t="s">
        <v>424</v>
      </c>
      <c r="G84" s="220"/>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row>
    <row r="85" spans="1:62" s="6" customFormat="1" x14ac:dyDescent="0.25">
      <c r="A85" s="5"/>
      <c r="B85" s="130" t="s">
        <v>18</v>
      </c>
      <c r="C85" s="46">
        <f>C130/2</f>
        <v>0.115</v>
      </c>
      <c r="D85" s="46">
        <f>(0.75*$D$130)*0.33</f>
        <v>0.223245</v>
      </c>
      <c r="E85" s="73">
        <f t="shared" si="13"/>
        <v>0.18771053507819788</v>
      </c>
      <c r="F85" s="219" t="s">
        <v>422</v>
      </c>
      <c r="G85" s="220"/>
      <c r="H85" s="5"/>
      <c r="I85" s="5"/>
      <c r="J85" s="5"/>
      <c r="K85" s="5"/>
      <c r="L85" s="5"/>
      <c r="M85" s="18"/>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row>
    <row r="86" spans="1:62" s="6" customFormat="1" x14ac:dyDescent="0.25">
      <c r="A86" s="5"/>
      <c r="B86" s="130" t="s">
        <v>416</v>
      </c>
      <c r="C86" s="46">
        <v>0</v>
      </c>
      <c r="D86" s="46">
        <f>(0.75*$D$130)*0.25</f>
        <v>0.169125</v>
      </c>
      <c r="E86" s="73">
        <f t="shared" si="13"/>
        <v>0.11360496323248384</v>
      </c>
      <c r="F86" s="219" t="s">
        <v>420</v>
      </c>
      <c r="G86" s="220"/>
      <c r="H86" s="5"/>
      <c r="I86" s="5"/>
      <c r="J86" s="5"/>
      <c r="K86" s="5"/>
      <c r="L86" s="5"/>
      <c r="M86" s="18"/>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row>
    <row r="87" spans="1:62" s="6" customFormat="1" x14ac:dyDescent="0.25">
      <c r="A87" s="5"/>
      <c r="B87" s="38" t="s">
        <v>108</v>
      </c>
      <c r="C87" s="46">
        <v>0.05</v>
      </c>
      <c r="D87" s="46">
        <v>0.02</v>
      </c>
      <c r="E87" s="73">
        <f t="shared" si="13"/>
        <v>2.9848343550778922E-2</v>
      </c>
      <c r="F87" s="233"/>
      <c r="G87" s="234"/>
      <c r="H87" s="5"/>
      <c r="I87" s="5"/>
      <c r="J87" s="5"/>
      <c r="K87" s="5"/>
      <c r="L87" s="5"/>
      <c r="M87" s="18"/>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row>
    <row r="88" spans="1:62" s="6" customFormat="1" x14ac:dyDescent="0.25">
      <c r="A88" s="5"/>
      <c r="B88" s="38" t="s">
        <v>42</v>
      </c>
      <c r="C88" s="136">
        <f>SUM(C80:C83,C85:C87)</f>
        <v>1</v>
      </c>
      <c r="D88" s="136">
        <f>SUM(D85:D87, D80:D83)</f>
        <v>1</v>
      </c>
      <c r="E88" s="137">
        <f>SUM(E85:E87, E80:E83)</f>
        <v>1</v>
      </c>
      <c r="F88" s="235"/>
      <c r="G88" s="236"/>
      <c r="H88" s="5"/>
      <c r="I88" s="5"/>
      <c r="J88" s="5"/>
      <c r="K88" s="5"/>
      <c r="L88" s="5"/>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row>
    <row r="89" spans="1:62" s="6" customFormat="1" x14ac:dyDescent="0.25">
      <c r="A89" s="20"/>
      <c r="B89" s="20"/>
      <c r="C89" s="20"/>
      <c r="D89" s="20"/>
      <c r="E89" s="20"/>
      <c r="F89" s="20"/>
      <c r="G89" s="20"/>
      <c r="H89" s="20"/>
      <c r="I89" s="20"/>
      <c r="J89" s="20"/>
      <c r="K89" s="20"/>
      <c r="L89" s="20"/>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row>
    <row r="90" spans="1:62" s="6" customFormat="1" x14ac:dyDescent="0.25">
      <c r="A90" s="3" t="s">
        <v>381</v>
      </c>
      <c r="B90" s="5"/>
      <c r="C90" s="5"/>
      <c r="D90" s="5"/>
      <c r="E90" s="5"/>
      <c r="F90" s="5"/>
      <c r="G90" s="5"/>
      <c r="H90" s="5"/>
      <c r="I90" s="5"/>
      <c r="J90" s="5"/>
      <c r="K90" s="5"/>
      <c r="L90" s="5"/>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row>
    <row r="91" spans="1:62" s="20" customFormat="1" x14ac:dyDescent="0.25">
      <c r="A91" s="4" t="s">
        <v>382</v>
      </c>
      <c r="B91" s="5"/>
      <c r="C91" s="5"/>
      <c r="D91" s="5"/>
      <c r="E91" s="5"/>
      <c r="F91" s="5"/>
      <c r="G91" s="5"/>
      <c r="H91" s="5"/>
      <c r="I91" s="5"/>
      <c r="J91" s="5"/>
      <c r="K91" s="5"/>
      <c r="L91" s="5"/>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row>
    <row r="92" spans="1:62" s="6" customFormat="1" x14ac:dyDescent="0.25">
      <c r="A92" s="4"/>
      <c r="B92" s="5"/>
      <c r="C92" s="5"/>
      <c r="D92" s="5"/>
      <c r="E92" s="5"/>
      <c r="F92" s="5"/>
      <c r="G92" s="5"/>
      <c r="H92" s="5"/>
      <c r="I92" s="5"/>
      <c r="J92" s="5"/>
      <c r="K92" s="5"/>
      <c r="L92" s="5"/>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row>
    <row r="93" spans="1:62" x14ac:dyDescent="0.25">
      <c r="B93" s="44" t="s">
        <v>378</v>
      </c>
      <c r="M93" s="18"/>
    </row>
    <row r="94" spans="1:62" x14ac:dyDescent="0.25">
      <c r="B94" s="82" t="s">
        <v>28</v>
      </c>
      <c r="C94" s="82" t="s">
        <v>379</v>
      </c>
      <c r="D94" s="82" t="s">
        <v>380</v>
      </c>
      <c r="M94" s="18"/>
    </row>
    <row r="95" spans="1:62" x14ac:dyDescent="0.25">
      <c r="B95" s="38" t="s">
        <v>14</v>
      </c>
      <c r="C95" s="46">
        <v>0</v>
      </c>
      <c r="D95" s="46">
        <v>0</v>
      </c>
      <c r="M95" s="18"/>
    </row>
    <row r="96" spans="1:62" s="6" customFormat="1" x14ac:dyDescent="0.25">
      <c r="A96" s="5"/>
      <c r="B96" s="38" t="s">
        <v>27</v>
      </c>
      <c r="C96" s="46">
        <v>0</v>
      </c>
      <c r="D96" s="46">
        <v>0</v>
      </c>
      <c r="E96" s="5"/>
      <c r="F96" s="5"/>
      <c r="G96" s="5"/>
      <c r="H96" s="5"/>
      <c r="I96" s="5"/>
      <c r="J96" s="5"/>
      <c r="K96" s="5"/>
      <c r="L96" s="5"/>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row>
    <row r="97" spans="1:62" s="6" customFormat="1" x14ac:dyDescent="0.25">
      <c r="A97" s="5"/>
      <c r="B97" s="38" t="s">
        <v>13</v>
      </c>
      <c r="C97" s="46">
        <v>0.155</v>
      </c>
      <c r="D97" s="46">
        <v>0.17100000000000001</v>
      </c>
      <c r="E97" s="5"/>
      <c r="F97" s="5"/>
      <c r="G97" s="5"/>
      <c r="H97" s="5"/>
      <c r="I97" s="5"/>
      <c r="J97" s="5"/>
      <c r="K97" s="5"/>
      <c r="L97" s="5"/>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row>
    <row r="98" spans="1:62" s="6" customFormat="1" x14ac:dyDescent="0.25">
      <c r="A98" s="5"/>
      <c r="B98" s="38" t="s">
        <v>142</v>
      </c>
      <c r="C98" s="46">
        <v>7.1999999999999995E-2</v>
      </c>
      <c r="D98" s="46">
        <v>9.6000000000000002E-2</v>
      </c>
      <c r="E98" s="5"/>
      <c r="F98" s="5"/>
      <c r="G98" s="5"/>
      <c r="H98" s="5"/>
      <c r="I98" s="5"/>
      <c r="J98" s="5"/>
      <c r="K98" s="5"/>
      <c r="L98" s="5"/>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row>
    <row r="99" spans="1:62" s="6" customFormat="1" x14ac:dyDescent="0.25">
      <c r="A99" s="5"/>
      <c r="B99" s="38" t="s">
        <v>19</v>
      </c>
      <c r="C99" s="46">
        <v>0.73</v>
      </c>
      <c r="D99" s="46">
        <v>0.68600000000000005</v>
      </c>
      <c r="E99" s="5"/>
      <c r="F99" s="5"/>
      <c r="G99" s="5"/>
      <c r="H99" s="5"/>
      <c r="I99" s="5"/>
      <c r="J99" s="5"/>
      <c r="K99" s="5"/>
      <c r="L99" s="5"/>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row>
    <row r="100" spans="1:62" s="6" customFormat="1" x14ac:dyDescent="0.25">
      <c r="A100" s="5"/>
      <c r="B100" s="38" t="s">
        <v>46</v>
      </c>
      <c r="C100" s="46">
        <v>0</v>
      </c>
      <c r="D100" s="46">
        <v>0</v>
      </c>
      <c r="E100" s="5"/>
      <c r="F100" s="5"/>
      <c r="G100" s="5"/>
      <c r="H100" s="5"/>
      <c r="I100" s="5"/>
      <c r="J100" s="5"/>
      <c r="K100" s="5"/>
      <c r="L100" s="5"/>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row>
    <row r="101" spans="1:62" s="6" customFormat="1" x14ac:dyDescent="0.25">
      <c r="A101" s="5"/>
      <c r="B101" s="38" t="s">
        <v>45</v>
      </c>
      <c r="C101" s="46">
        <v>0</v>
      </c>
      <c r="D101" s="46">
        <v>0</v>
      </c>
      <c r="E101" s="5"/>
      <c r="F101" s="5"/>
      <c r="G101" s="5"/>
      <c r="H101" s="5"/>
      <c r="I101" s="5"/>
      <c r="J101" s="5"/>
      <c r="K101" s="5"/>
      <c r="L101" s="5"/>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row>
    <row r="102" spans="1:62" s="6" customFormat="1" x14ac:dyDescent="0.25">
      <c r="A102" s="5"/>
      <c r="B102" s="38" t="s">
        <v>24</v>
      </c>
      <c r="C102" s="49">
        <v>4.2999999999999997E-2</v>
      </c>
      <c r="D102" s="49">
        <v>4.7E-2</v>
      </c>
      <c r="E102" s="5"/>
      <c r="F102" s="5"/>
      <c r="G102" s="5"/>
      <c r="H102" s="5"/>
      <c r="I102" s="5"/>
      <c r="J102" s="5"/>
      <c r="K102" s="5"/>
      <c r="L102" s="5"/>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row>
    <row r="103" spans="1:62" s="6" customFormat="1" x14ac:dyDescent="0.25">
      <c r="A103" s="5"/>
      <c r="B103" s="38" t="s">
        <v>42</v>
      </c>
      <c r="C103" s="131">
        <f>SUM(C95:C102)</f>
        <v>1</v>
      </c>
      <c r="D103" s="131">
        <f>SUM(D95:D102)</f>
        <v>1</v>
      </c>
      <c r="E103" s="5"/>
      <c r="F103" s="5"/>
      <c r="G103" s="5"/>
      <c r="H103" s="5"/>
      <c r="I103" s="5"/>
      <c r="J103" s="5"/>
      <c r="K103" s="5"/>
      <c r="L103" s="5"/>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row>
    <row r="104" spans="1:62" x14ac:dyDescent="0.25">
      <c r="B104" s="11" t="s">
        <v>383</v>
      </c>
      <c r="M104" s="18"/>
    </row>
    <row r="105" spans="1:62" x14ac:dyDescent="0.25">
      <c r="A105" s="20"/>
      <c r="B105" s="54"/>
      <c r="C105" s="20"/>
      <c r="D105" s="20"/>
      <c r="E105" s="20"/>
      <c r="F105" s="20"/>
      <c r="G105" s="20"/>
      <c r="H105" s="20"/>
      <c r="I105" s="20"/>
      <c r="J105" s="20"/>
      <c r="K105" s="20"/>
      <c r="L105" s="20"/>
      <c r="M105" s="18"/>
    </row>
    <row r="106" spans="1:62" x14ac:dyDescent="0.25">
      <c r="A106" s="3" t="s">
        <v>376</v>
      </c>
      <c r="M106" s="18"/>
    </row>
    <row r="107" spans="1:62" s="20" customFormat="1" x14ac:dyDescent="0.25">
      <c r="A107" s="4" t="s">
        <v>377</v>
      </c>
      <c r="B107" s="5"/>
      <c r="C107" s="5"/>
      <c r="D107" s="5"/>
      <c r="E107" s="5"/>
      <c r="F107" s="5"/>
      <c r="G107" s="5"/>
      <c r="H107" s="5"/>
      <c r="I107" s="5"/>
      <c r="J107" s="5"/>
      <c r="K107" s="5"/>
      <c r="L107" s="5"/>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row>
    <row r="108" spans="1:62" x14ac:dyDescent="0.25">
      <c r="M108" s="18"/>
    </row>
    <row r="109" spans="1:62" x14ac:dyDescent="0.25">
      <c r="B109" s="44" t="s">
        <v>375</v>
      </c>
      <c r="M109" s="18"/>
    </row>
    <row r="110" spans="1:62" x14ac:dyDescent="0.25">
      <c r="B110" s="82" t="s">
        <v>28</v>
      </c>
      <c r="C110" s="82" t="s">
        <v>146</v>
      </c>
      <c r="D110" s="82" t="s">
        <v>145</v>
      </c>
      <c r="E110" s="82" t="s">
        <v>385</v>
      </c>
      <c r="M110" s="18"/>
    </row>
    <row r="111" spans="1:62" x14ac:dyDescent="0.25">
      <c r="B111" s="38" t="s">
        <v>14</v>
      </c>
      <c r="C111" s="46">
        <v>1.7999999999999999E-2</v>
      </c>
      <c r="D111" s="46">
        <v>2E-3</v>
      </c>
      <c r="E111" s="46">
        <f t="shared" ref="E111:E116" si="14">(C111*0.25)+(D111*0.75)</f>
        <v>6.0000000000000001E-3</v>
      </c>
    </row>
    <row r="112" spans="1:62" x14ac:dyDescent="0.25">
      <c r="B112" s="38" t="s">
        <v>27</v>
      </c>
      <c r="C112" s="45">
        <v>0.12</v>
      </c>
      <c r="D112" s="45">
        <v>7.0000000000000001E-3</v>
      </c>
      <c r="E112" s="46">
        <f t="shared" si="14"/>
        <v>3.5249999999999997E-2</v>
      </c>
    </row>
    <row r="113" spans="1:63" x14ac:dyDescent="0.25">
      <c r="B113" s="38" t="s">
        <v>13</v>
      </c>
      <c r="C113" s="45">
        <v>0.44600000000000001</v>
      </c>
      <c r="D113" s="45">
        <v>2.7E-2</v>
      </c>
      <c r="E113" s="46">
        <f t="shared" si="14"/>
        <v>0.13175000000000001</v>
      </c>
    </row>
    <row r="114" spans="1:63" x14ac:dyDescent="0.25">
      <c r="B114" s="38" t="s">
        <v>142</v>
      </c>
      <c r="C114" s="45">
        <v>0.30199999999999999</v>
      </c>
      <c r="D114" s="45">
        <v>7.6999999999999999E-2</v>
      </c>
      <c r="E114" s="46">
        <f t="shared" si="14"/>
        <v>0.13324999999999998</v>
      </c>
    </row>
    <row r="115" spans="1:63" x14ac:dyDescent="0.25">
      <c r="B115" s="38" t="s">
        <v>19</v>
      </c>
      <c r="C115" s="45">
        <v>0.10299999999999999</v>
      </c>
      <c r="D115" s="45">
        <v>0.88200000000000001</v>
      </c>
      <c r="E115" s="46">
        <f t="shared" si="14"/>
        <v>0.68725000000000003</v>
      </c>
    </row>
    <row r="116" spans="1:63" x14ac:dyDescent="0.25">
      <c r="B116" s="38" t="s">
        <v>24</v>
      </c>
      <c r="C116" s="46">
        <v>1.0999999999999999E-2</v>
      </c>
      <c r="D116" s="45">
        <v>5.0000000000000001E-3</v>
      </c>
      <c r="E116" s="46">
        <f t="shared" si="14"/>
        <v>6.4999999999999997E-3</v>
      </c>
    </row>
    <row r="117" spans="1:63" x14ac:dyDescent="0.25">
      <c r="B117" s="38" t="s">
        <v>42</v>
      </c>
      <c r="C117" s="131">
        <f>SUM(C111:C116)</f>
        <v>0.99999999999999989</v>
      </c>
      <c r="D117" s="131">
        <f>SUM(D111:D116)</f>
        <v>1</v>
      </c>
      <c r="E117" s="138">
        <f>SUM(E111:E116)</f>
        <v>1</v>
      </c>
    </row>
    <row r="118" spans="1:63" x14ac:dyDescent="0.25">
      <c r="B118" s="11" t="s">
        <v>384</v>
      </c>
    </row>
    <row r="119" spans="1:63" x14ac:dyDescent="0.25">
      <c r="B119" s="11" t="s">
        <v>386</v>
      </c>
    </row>
    <row r="120" spans="1:63" x14ac:dyDescent="0.25">
      <c r="A120" s="20"/>
      <c r="B120" s="20"/>
      <c r="C120" s="20"/>
      <c r="D120" s="20"/>
      <c r="E120" s="20"/>
      <c r="F120" s="20"/>
      <c r="G120" s="20"/>
      <c r="H120" s="20"/>
      <c r="I120" s="20"/>
      <c r="J120" s="20"/>
      <c r="K120" s="20"/>
      <c r="L120" s="20"/>
      <c r="M120" s="20"/>
    </row>
    <row r="121" spans="1:63" x14ac:dyDescent="0.25">
      <c r="A121" s="3" t="s">
        <v>389</v>
      </c>
      <c r="B121" s="18"/>
      <c r="C121" s="18"/>
      <c r="D121" s="18"/>
      <c r="E121" s="18"/>
      <c r="F121" s="18"/>
      <c r="G121" s="18"/>
      <c r="H121" s="18"/>
      <c r="I121" s="18"/>
      <c r="J121" s="18"/>
      <c r="K121" s="18"/>
      <c r="L121" s="18"/>
      <c r="M121" s="18"/>
    </row>
    <row r="122" spans="1:63" s="40" customFormat="1" x14ac:dyDescent="0.25">
      <c r="A122" s="4" t="s">
        <v>419</v>
      </c>
      <c r="B122" s="5"/>
      <c r="C122" s="5"/>
      <c r="D122" s="5"/>
      <c r="E122" s="5"/>
      <c r="F122" s="5"/>
      <c r="G122" s="5"/>
      <c r="H122" s="5"/>
      <c r="I122" s="5"/>
      <c r="J122" s="5"/>
      <c r="K122" s="5"/>
      <c r="L122" s="5"/>
      <c r="M122" s="5"/>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row>
    <row r="123" spans="1:63" s="10" customFormat="1" x14ac:dyDescent="0.25">
      <c r="A123" s="4"/>
      <c r="B123" s="5"/>
      <c r="C123" s="5"/>
      <c r="D123" s="5"/>
      <c r="E123" s="5"/>
      <c r="F123" s="5"/>
      <c r="G123" s="5"/>
      <c r="H123" s="5"/>
      <c r="I123" s="5"/>
      <c r="J123" s="5"/>
      <c r="K123" s="5"/>
      <c r="L123" s="5"/>
      <c r="M123" s="5"/>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row>
    <row r="124" spans="1:63" s="6" customFormat="1" x14ac:dyDescent="0.25">
      <c r="A124" s="5"/>
      <c r="B124" s="44" t="s">
        <v>183</v>
      </c>
      <c r="C124" s="5"/>
      <c r="D124" s="5"/>
      <c r="E124" s="5"/>
      <c r="F124" s="5"/>
      <c r="G124" s="44" t="s">
        <v>392</v>
      </c>
      <c r="H124" s="5"/>
      <c r="I124" s="5"/>
      <c r="J124" s="5"/>
      <c r="K124" s="5"/>
      <c r="L124" s="5"/>
      <c r="M124" s="5"/>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row>
    <row r="125" spans="1:63" s="6" customFormat="1" x14ac:dyDescent="0.25">
      <c r="A125" s="5"/>
      <c r="B125" s="82" t="s">
        <v>28</v>
      </c>
      <c r="C125" s="82" t="s">
        <v>112</v>
      </c>
      <c r="D125" s="82" t="s">
        <v>113</v>
      </c>
      <c r="E125" s="82" t="s">
        <v>390</v>
      </c>
      <c r="F125" s="5"/>
      <c r="G125" s="82" t="s">
        <v>28</v>
      </c>
      <c r="H125" s="82" t="s">
        <v>112</v>
      </c>
      <c r="I125" s="82" t="s">
        <v>113</v>
      </c>
      <c r="J125" s="82" t="s">
        <v>390</v>
      </c>
      <c r="K125" s="5"/>
      <c r="L125" s="5"/>
      <c r="M125" s="5"/>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row>
    <row r="126" spans="1:63" s="6" customFormat="1" x14ac:dyDescent="0.25">
      <c r="A126" s="5"/>
      <c r="B126" s="38" t="s">
        <v>14</v>
      </c>
      <c r="C126" s="74">
        <v>1.7999999999999999E-2</v>
      </c>
      <c r="D126" s="139">
        <v>2E-3</v>
      </c>
      <c r="E126" s="81">
        <v>8.0000000000000002E-3</v>
      </c>
      <c r="F126" s="5"/>
      <c r="G126" s="38" t="s">
        <v>14</v>
      </c>
      <c r="H126" s="85">
        <f t="shared" ref="H126:J131" si="15">C126+(SUM(C$132:C$133)/SUM(C$126:C$131)*C126)</f>
        <v>1.8126888217522657E-2</v>
      </c>
      <c r="I126" s="85">
        <f t="shared" si="15"/>
        <v>2.002002002002002E-3</v>
      </c>
      <c r="J126" s="85">
        <f t="shared" si="15"/>
        <v>8.0321285140562259E-3</v>
      </c>
      <c r="K126" s="5"/>
      <c r="L126" s="5"/>
      <c r="M126" s="5"/>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row>
    <row r="127" spans="1:63" s="6" customFormat="1" x14ac:dyDescent="0.25">
      <c r="A127" s="5"/>
      <c r="B127" s="38" t="s">
        <v>467</v>
      </c>
      <c r="C127" s="74">
        <v>0.28100000000000003</v>
      </c>
      <c r="D127" s="139">
        <v>1.4E-2</v>
      </c>
      <c r="E127" s="81">
        <v>0.11600000000000001</v>
      </c>
      <c r="F127" s="5"/>
      <c r="G127" s="38" t="s">
        <v>467</v>
      </c>
      <c r="H127" s="85">
        <f t="shared" si="15"/>
        <v>0.28298086606243711</v>
      </c>
      <c r="I127" s="85">
        <f t="shared" si="15"/>
        <v>1.4014014014014014E-2</v>
      </c>
      <c r="J127" s="85">
        <f t="shared" si="15"/>
        <v>0.11646586345381527</v>
      </c>
      <c r="K127" s="5"/>
      <c r="L127" s="5"/>
      <c r="M127" s="5"/>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5"/>
    </row>
    <row r="128" spans="1:63" s="6" customFormat="1" x14ac:dyDescent="0.25">
      <c r="A128" s="5"/>
      <c r="B128" s="38" t="s">
        <v>27</v>
      </c>
      <c r="C128" s="74">
        <v>0.122</v>
      </c>
      <c r="D128" s="139">
        <v>6.0000000000000001E-3</v>
      </c>
      <c r="E128" s="81">
        <v>0.05</v>
      </c>
      <c r="F128" s="5"/>
      <c r="G128" s="38" t="s">
        <v>27</v>
      </c>
      <c r="H128" s="85">
        <f t="shared" si="15"/>
        <v>0.1228600201409869</v>
      </c>
      <c r="I128" s="85">
        <f t="shared" si="15"/>
        <v>6.006006006006006E-3</v>
      </c>
      <c r="J128" s="85">
        <f t="shared" si="15"/>
        <v>5.0200803212851405E-2</v>
      </c>
      <c r="K128" s="5"/>
      <c r="L128" s="5"/>
      <c r="M128" s="5"/>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5"/>
    </row>
    <row r="129" spans="1:63" s="6" customFormat="1" x14ac:dyDescent="0.25">
      <c r="A129" s="5"/>
      <c r="B129" s="38" t="s">
        <v>108</v>
      </c>
      <c r="C129" s="74">
        <v>1.4E-2</v>
      </c>
      <c r="D129" s="139">
        <v>3.0000000000000001E-3</v>
      </c>
      <c r="E129" s="81">
        <v>7.0000000000000001E-3</v>
      </c>
      <c r="F129" s="5"/>
      <c r="G129" s="38" t="s">
        <v>108</v>
      </c>
      <c r="H129" s="85">
        <f t="shared" si="15"/>
        <v>1.4098690835850957E-2</v>
      </c>
      <c r="I129" s="85">
        <f t="shared" si="15"/>
        <v>3.003003003003003E-3</v>
      </c>
      <c r="J129" s="85">
        <f t="shared" si="15"/>
        <v>7.0281124497991966E-3</v>
      </c>
      <c r="K129" s="5"/>
      <c r="L129" s="5"/>
      <c r="M129" s="5"/>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5"/>
    </row>
    <row r="130" spans="1:63" s="6" customFormat="1" x14ac:dyDescent="0.25">
      <c r="A130" s="5"/>
      <c r="B130" s="38" t="s">
        <v>19</v>
      </c>
      <c r="C130" s="74">
        <v>0.23</v>
      </c>
      <c r="D130" s="139">
        <v>0.90200000000000002</v>
      </c>
      <c r="E130" s="81">
        <v>0.64600000000000002</v>
      </c>
      <c r="F130" s="5"/>
      <c r="G130" s="38" t="s">
        <v>19</v>
      </c>
      <c r="H130" s="85">
        <f t="shared" si="15"/>
        <v>0.23162134944612287</v>
      </c>
      <c r="I130" s="85">
        <f t="shared" si="15"/>
        <v>0.90290290290290298</v>
      </c>
      <c r="J130" s="85">
        <f t="shared" si="15"/>
        <v>0.64859437751004023</v>
      </c>
      <c r="K130" s="5"/>
      <c r="L130" s="5"/>
      <c r="M130" s="5"/>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5"/>
    </row>
    <row r="131" spans="1:63" s="6" customFormat="1" x14ac:dyDescent="0.25">
      <c r="A131" s="5"/>
      <c r="B131" s="38" t="s">
        <v>142</v>
      </c>
      <c r="C131" s="74">
        <v>0.32800000000000001</v>
      </c>
      <c r="D131" s="139">
        <v>7.1999999999999995E-2</v>
      </c>
      <c r="E131" s="81">
        <v>0.16900000000000001</v>
      </c>
      <c r="F131" s="5"/>
      <c r="G131" s="38" t="s">
        <v>142</v>
      </c>
      <c r="H131" s="85">
        <f t="shared" si="15"/>
        <v>0.33031218529707956</v>
      </c>
      <c r="I131" s="85">
        <f t="shared" si="15"/>
        <v>7.2072072072072071E-2</v>
      </c>
      <c r="J131" s="85">
        <f t="shared" si="15"/>
        <v>0.16967871485943775</v>
      </c>
      <c r="K131" s="5"/>
      <c r="L131" s="5"/>
      <c r="M131" s="5"/>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5"/>
    </row>
    <row r="132" spans="1:63" x14ac:dyDescent="0.25">
      <c r="B132" s="38" t="s">
        <v>175</v>
      </c>
      <c r="C132" s="74">
        <v>0</v>
      </c>
      <c r="D132" s="139">
        <v>1E-3</v>
      </c>
      <c r="E132" s="81">
        <v>1E-3</v>
      </c>
      <c r="G132" s="38" t="s">
        <v>175</v>
      </c>
      <c r="H132" s="74">
        <v>0</v>
      </c>
      <c r="I132" s="74">
        <v>0</v>
      </c>
      <c r="J132" s="74">
        <v>0</v>
      </c>
    </row>
    <row r="133" spans="1:63" x14ac:dyDescent="0.25">
      <c r="B133" s="38" t="s">
        <v>24</v>
      </c>
      <c r="C133" s="112">
        <v>7.0000000000000001E-3</v>
      </c>
      <c r="D133" s="139">
        <v>0</v>
      </c>
      <c r="E133" s="81">
        <v>3.0000000000000001E-3</v>
      </c>
      <c r="G133" s="38" t="s">
        <v>24</v>
      </c>
      <c r="H133" s="74">
        <v>0</v>
      </c>
      <c r="I133" s="74">
        <v>0</v>
      </c>
      <c r="J133" s="74">
        <v>0</v>
      </c>
    </row>
    <row r="134" spans="1:63" x14ac:dyDescent="0.25">
      <c r="B134" s="38" t="s">
        <v>42</v>
      </c>
      <c r="C134" s="131">
        <f>SUM(C126:C133)</f>
        <v>1</v>
      </c>
      <c r="D134" s="131">
        <f>SUM(D126:D133)</f>
        <v>1</v>
      </c>
      <c r="E134" s="131">
        <f>SUM(E126:E133)</f>
        <v>1</v>
      </c>
      <c r="G134" s="38" t="s">
        <v>42</v>
      </c>
      <c r="H134" s="131">
        <f>SUM(H126:H133)</f>
        <v>1</v>
      </c>
      <c r="I134" s="131">
        <f>SUM(I126:I133)</f>
        <v>1</v>
      </c>
      <c r="J134" s="131">
        <f>SUM(J126:J133)</f>
        <v>1</v>
      </c>
    </row>
    <row r="135" spans="1:63" x14ac:dyDescent="0.25">
      <c r="B135" s="23" t="s">
        <v>498</v>
      </c>
      <c r="C135" s="18"/>
      <c r="D135" s="99"/>
      <c r="G135" s="11" t="s">
        <v>393</v>
      </c>
    </row>
    <row r="136" spans="1:63" x14ac:dyDescent="0.25">
      <c r="A136" s="20"/>
      <c r="B136" s="20"/>
      <c r="C136" s="20"/>
      <c r="D136" s="100"/>
      <c r="E136" s="20"/>
      <c r="F136" s="20"/>
      <c r="G136" s="20"/>
      <c r="H136" s="20"/>
      <c r="I136" s="20"/>
      <c r="J136" s="20"/>
      <c r="K136" s="20"/>
      <c r="L136" s="20"/>
      <c r="M136" s="20"/>
    </row>
    <row r="137" spans="1:63" x14ac:dyDescent="0.25">
      <c r="A137" s="3" t="s">
        <v>389</v>
      </c>
    </row>
    <row r="138" spans="1:63" s="20" customFormat="1" x14ac:dyDescent="0.25">
      <c r="A138" s="4" t="s">
        <v>373</v>
      </c>
      <c r="B138" s="5"/>
      <c r="C138" s="5"/>
      <c r="D138" s="5"/>
      <c r="E138" s="5"/>
      <c r="F138" s="5"/>
      <c r="G138" s="5"/>
      <c r="H138" s="5"/>
      <c r="I138" s="5"/>
      <c r="J138" s="5"/>
      <c r="K138" s="5"/>
      <c r="L138" s="5"/>
      <c r="M138" s="5"/>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row>
    <row r="139" spans="1:63" x14ac:dyDescent="0.25">
      <c r="A139" s="4"/>
    </row>
    <row r="140" spans="1:63" x14ac:dyDescent="0.25">
      <c r="B140" s="94" t="s">
        <v>418</v>
      </c>
    </row>
    <row r="141" spans="1:63" x14ac:dyDescent="0.25">
      <c r="B141" s="82"/>
      <c r="C141" s="82" t="s">
        <v>145</v>
      </c>
      <c r="D141" s="82" t="s">
        <v>146</v>
      </c>
      <c r="E141" s="82" t="s">
        <v>43</v>
      </c>
    </row>
    <row r="142" spans="1:63" x14ac:dyDescent="0.25">
      <c r="B142" s="125" t="s">
        <v>27</v>
      </c>
      <c r="C142" s="81">
        <v>0.01</v>
      </c>
      <c r="D142" s="81">
        <v>0.21</v>
      </c>
      <c r="E142" s="45">
        <v>0.05</v>
      </c>
      <c r="H142" s="2"/>
    </row>
    <row r="143" spans="1:63" s="6" customFormat="1" x14ac:dyDescent="0.25">
      <c r="A143" s="5"/>
      <c r="B143" s="125" t="s">
        <v>19</v>
      </c>
      <c r="C143" s="81">
        <v>0.87</v>
      </c>
      <c r="D143" s="81">
        <v>0.1</v>
      </c>
      <c r="E143" s="45">
        <v>0.7</v>
      </c>
      <c r="F143" s="5"/>
      <c r="G143" s="5"/>
      <c r="H143" s="5"/>
      <c r="I143" s="5"/>
      <c r="J143" s="5"/>
      <c r="K143" s="5"/>
      <c r="L143" s="5"/>
      <c r="M143" s="5"/>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row>
    <row r="144" spans="1:63" s="6" customFormat="1" x14ac:dyDescent="0.25">
      <c r="A144" s="5"/>
      <c r="B144" s="125" t="s">
        <v>13</v>
      </c>
      <c r="C144" s="81">
        <v>0.01</v>
      </c>
      <c r="D144" s="81">
        <v>0.21</v>
      </c>
      <c r="E144" s="45">
        <v>0.05</v>
      </c>
      <c r="F144" s="5"/>
      <c r="G144" s="5"/>
      <c r="H144" s="5"/>
      <c r="I144" s="5"/>
      <c r="J144" s="5"/>
      <c r="K144" s="5"/>
      <c r="L144" s="5"/>
      <c r="M144" s="5"/>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row>
    <row r="145" spans="1:62" s="6" customFormat="1" x14ac:dyDescent="0.25">
      <c r="A145" s="5"/>
      <c r="B145" s="125" t="s">
        <v>142</v>
      </c>
      <c r="C145" s="81">
        <v>0.09</v>
      </c>
      <c r="D145" s="81">
        <v>0.45</v>
      </c>
      <c r="E145" s="45">
        <v>0.17</v>
      </c>
      <c r="F145" s="5"/>
      <c r="G145" s="5"/>
      <c r="H145" s="5"/>
      <c r="I145" s="5"/>
      <c r="J145" s="5"/>
      <c r="K145" s="5"/>
      <c r="L145" s="5"/>
      <c r="M145" s="5"/>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row>
    <row r="146" spans="1:62" s="6" customFormat="1" x14ac:dyDescent="0.25">
      <c r="A146" s="5"/>
      <c r="B146" s="125" t="s">
        <v>24</v>
      </c>
      <c r="C146" s="81">
        <v>0.02</v>
      </c>
      <c r="D146" s="81">
        <v>0.04</v>
      </c>
      <c r="E146" s="45">
        <v>0.03</v>
      </c>
      <c r="F146" s="5"/>
      <c r="G146" s="5"/>
      <c r="H146" s="5"/>
      <c r="I146" s="5"/>
      <c r="J146" s="5"/>
      <c r="K146" s="5"/>
      <c r="L146" s="5"/>
      <c r="M146" s="5"/>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row>
    <row r="147" spans="1:62" s="6" customFormat="1" ht="18.75" x14ac:dyDescent="0.25">
      <c r="A147" s="5"/>
      <c r="B147" s="38" t="s">
        <v>468</v>
      </c>
      <c r="C147" s="138">
        <f>SUM(C142:C146)</f>
        <v>1</v>
      </c>
      <c r="D147" s="138">
        <f>SUM(D142:D146)</f>
        <v>1.01</v>
      </c>
      <c r="E147" s="138">
        <f>SUM(E142:E146)</f>
        <v>1</v>
      </c>
      <c r="F147" s="5"/>
      <c r="G147" s="5"/>
      <c r="H147" s="5"/>
      <c r="I147" s="5"/>
      <c r="J147" s="5"/>
      <c r="K147" s="5"/>
      <c r="L147" s="5"/>
      <c r="M147" s="5"/>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row>
    <row r="148" spans="1:62" s="6" customFormat="1" x14ac:dyDescent="0.25">
      <c r="A148" s="5"/>
      <c r="B148" s="36" t="s">
        <v>374</v>
      </c>
      <c r="C148" s="5"/>
      <c r="D148" s="5"/>
      <c r="E148" s="5"/>
      <c r="F148" s="5"/>
      <c r="G148" s="5"/>
      <c r="H148" s="5"/>
      <c r="I148" s="5"/>
      <c r="J148" s="5"/>
      <c r="K148" s="5"/>
      <c r="L148" s="5"/>
      <c r="M148" s="5"/>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row>
    <row r="149" spans="1:62" s="6" customFormat="1" ht="18.75" x14ac:dyDescent="0.25">
      <c r="A149" s="18"/>
      <c r="B149" s="18" t="s">
        <v>469</v>
      </c>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row>
    <row r="150" spans="1:62" s="18" customFormat="1" x14ac:dyDescent="0.25">
      <c r="B150" s="24"/>
    </row>
    <row r="151" spans="1:62" s="20" customForma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row>
    <row r="152" spans="1:62" s="10" customFormat="1" x14ac:dyDescent="0.25">
      <c r="A152" s="5"/>
      <c r="B152" s="5"/>
      <c r="C152" s="5"/>
      <c r="D152" s="5"/>
      <c r="E152" s="5"/>
      <c r="F152" s="5"/>
      <c r="G152" s="5"/>
      <c r="H152" s="5"/>
      <c r="I152" s="5"/>
      <c r="J152" s="5"/>
      <c r="K152" s="5"/>
      <c r="L152" s="5"/>
      <c r="M152" s="5"/>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row>
    <row r="153" spans="1:62" s="18" customFormat="1" x14ac:dyDescent="0.25">
      <c r="A153" s="5"/>
      <c r="B153" s="5"/>
      <c r="C153" s="5"/>
      <c r="D153" s="5"/>
      <c r="E153" s="5"/>
      <c r="F153" s="5"/>
      <c r="G153" s="5"/>
      <c r="H153" s="5"/>
      <c r="I153" s="5"/>
      <c r="J153" s="5"/>
      <c r="K153" s="5"/>
      <c r="L153" s="5"/>
      <c r="M153" s="5"/>
    </row>
    <row r="154" spans="1:62" x14ac:dyDescent="0.25"/>
    <row r="155" spans="1:62" x14ac:dyDescent="0.25"/>
    <row r="156" spans="1:62" x14ac:dyDescent="0.25"/>
    <row r="157" spans="1:62" x14ac:dyDescent="0.25"/>
    <row r="158" spans="1:62" x14ac:dyDescent="0.25"/>
    <row r="159" spans="1:62" x14ac:dyDescent="0.25"/>
    <row r="160" spans="1:62" hidden="1" x14ac:dyDescent="0.25"/>
    <row r="161" hidden="1" x14ac:dyDescent="0.25"/>
    <row r="162" hidden="1" x14ac:dyDescent="0.25"/>
    <row r="163" hidden="1" x14ac:dyDescent="0.25"/>
    <row r="164" hidden="1" x14ac:dyDescent="0.25"/>
    <row r="165" x14ac:dyDescent="0.25"/>
  </sheetData>
  <mergeCells count="27">
    <mergeCell ref="D73:E73"/>
    <mergeCell ref="F82:G82"/>
    <mergeCell ref="F87:G87"/>
    <mergeCell ref="F88:G88"/>
    <mergeCell ref="F80:G80"/>
    <mergeCell ref="F81:G81"/>
    <mergeCell ref="F83:G83"/>
    <mergeCell ref="F84:G84"/>
    <mergeCell ref="F85:G85"/>
    <mergeCell ref="F86:G86"/>
    <mergeCell ref="F79:G79"/>
    <mergeCell ref="D52:E52"/>
    <mergeCell ref="AP24:AS41"/>
    <mergeCell ref="Q24:R38"/>
    <mergeCell ref="D53:E53"/>
    <mergeCell ref="D54:E54"/>
    <mergeCell ref="D72:E72"/>
    <mergeCell ref="D55:E55"/>
    <mergeCell ref="D56:E56"/>
    <mergeCell ref="D57:E57"/>
    <mergeCell ref="D58:E58"/>
    <mergeCell ref="D67:E67"/>
    <mergeCell ref="D59:E59"/>
    <mergeCell ref="D68:E68"/>
    <mergeCell ref="D69:E69"/>
    <mergeCell ref="D70:E70"/>
    <mergeCell ref="D71:E71"/>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T150"/>
  <sheetViews>
    <sheetView zoomScale="76" zoomScaleNormal="76" workbookViewId="0">
      <selection sqref="A1:XFD1"/>
    </sheetView>
  </sheetViews>
  <sheetFormatPr defaultColWidth="0" defaultRowHeight="15.75" zeroHeight="1" outlineLevelRow="2" outlineLevelCol="1" x14ac:dyDescent="0.25"/>
  <cols>
    <col min="1" max="1" width="9.140625" style="18" customWidth="1"/>
    <col min="2" max="2" width="18.42578125" style="18" customWidth="1"/>
    <col min="3" max="3" width="46.5703125" style="18" customWidth="1" outlineLevel="1"/>
    <col min="4" max="4" width="35.85546875" style="18" customWidth="1" outlineLevel="1"/>
    <col min="5" max="5" width="48" style="18" customWidth="1"/>
    <col min="6" max="6" width="42.7109375" style="18" customWidth="1"/>
    <col min="7" max="7" width="42.140625" style="18" customWidth="1"/>
    <col min="8" max="8" width="40" style="18" customWidth="1"/>
    <col min="9" max="9" width="49.5703125" style="18" customWidth="1"/>
    <col min="10" max="10" width="40.140625" style="18" customWidth="1"/>
    <col min="11" max="11" width="16.7109375" style="18" customWidth="1"/>
    <col min="12" max="12" width="18.7109375" style="18" customWidth="1"/>
    <col min="13" max="13" width="18.42578125" style="18" customWidth="1"/>
    <col min="14" max="21" width="16.42578125" style="18" bestFit="1" customWidth="1"/>
    <col min="22" max="57" width="9.28515625" style="18" customWidth="1"/>
    <col min="58" max="59" width="9.140625" style="18" customWidth="1"/>
    <col min="60" max="61" width="9.140625" style="18" hidden="1" customWidth="1"/>
    <col min="62" max="72" width="9.140625" style="5" hidden="1" customWidth="1"/>
    <col min="73" max="16384" width="0" style="5" hidden="1"/>
  </cols>
  <sheetData>
    <row r="1" spans="1:61" x14ac:dyDescent="0.25">
      <c r="A1" s="13" t="s">
        <v>399</v>
      </c>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x14ac:dyDescent="0.25">
      <c r="A2" s="25" t="s">
        <v>542</v>
      </c>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row>
    <row r="3" spans="1:61" x14ac:dyDescent="0.2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row>
    <row r="4" spans="1:61" x14ac:dyDescent="0.2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row>
    <row r="5" spans="1:61" x14ac:dyDescent="0.25">
      <c r="B5" s="68" t="s">
        <v>457</v>
      </c>
      <c r="L5" s="5"/>
      <c r="M5" s="44" t="s">
        <v>428</v>
      </c>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1:61" ht="18.75" x14ac:dyDescent="0.25">
      <c r="B6" s="82" t="s">
        <v>28</v>
      </c>
      <c r="C6" s="82" t="s">
        <v>458</v>
      </c>
      <c r="D6" s="82" t="s">
        <v>484</v>
      </c>
      <c r="E6" s="82" t="s">
        <v>485</v>
      </c>
      <c r="F6" s="82" t="s">
        <v>486</v>
      </c>
      <c r="G6" s="82" t="s">
        <v>487</v>
      </c>
      <c r="H6" s="82" t="s">
        <v>488</v>
      </c>
      <c r="I6" s="82" t="s">
        <v>489</v>
      </c>
      <c r="J6" s="82" t="s">
        <v>490</v>
      </c>
      <c r="L6" s="5"/>
      <c r="M6" s="82" t="s">
        <v>154</v>
      </c>
      <c r="N6" s="82" t="s">
        <v>155</v>
      </c>
      <c r="O6" s="82" t="s">
        <v>156</v>
      </c>
      <c r="P6" s="82" t="s">
        <v>157</v>
      </c>
      <c r="Q6" s="82" t="s">
        <v>158</v>
      </c>
      <c r="R6" s="82" t="s">
        <v>159</v>
      </c>
      <c r="S6" s="82" t="s">
        <v>160</v>
      </c>
      <c r="T6" s="82" t="s">
        <v>161</v>
      </c>
      <c r="U6" s="82" t="s">
        <v>162</v>
      </c>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x14ac:dyDescent="0.25">
      <c r="B7" s="38" t="s">
        <v>27</v>
      </c>
      <c r="C7" s="67">
        <f>10.4/100</f>
        <v>0.10400000000000001</v>
      </c>
      <c r="D7" s="48">
        <v>8.0000000000000002E-3</v>
      </c>
      <c r="E7" s="48">
        <v>2.1999999999999999E-2</v>
      </c>
      <c r="F7" s="48">
        <v>4.1000000000000002E-2</v>
      </c>
      <c r="G7" s="48">
        <v>9.5000000000000001E-2</v>
      </c>
      <c r="H7" s="48">
        <f>C97</f>
        <v>0.13</v>
      </c>
      <c r="I7" s="49">
        <v>0.182</v>
      </c>
      <c r="J7" s="48">
        <v>0.223</v>
      </c>
      <c r="L7" s="5"/>
      <c r="M7" s="38" t="s">
        <v>163</v>
      </c>
      <c r="N7" s="118">
        <f>SUM(N8:N9)</f>
        <v>21389514</v>
      </c>
      <c r="O7" s="118">
        <f t="shared" ref="O7:U7" si="0">SUM(O8:O9)</f>
        <v>24317734</v>
      </c>
      <c r="P7" s="118">
        <f t="shared" si="0"/>
        <v>27410000</v>
      </c>
      <c r="Q7" s="118">
        <f t="shared" si="0"/>
        <v>28033000</v>
      </c>
      <c r="R7" s="118">
        <f t="shared" si="0"/>
        <v>30530000</v>
      </c>
      <c r="S7" s="118">
        <f t="shared" si="0"/>
        <v>36865000</v>
      </c>
      <c r="T7" s="118">
        <f t="shared" si="0"/>
        <v>43454000</v>
      </c>
      <c r="U7" s="118">
        <f t="shared" si="0"/>
        <v>50071000</v>
      </c>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1:61" outlineLevel="1" x14ac:dyDescent="0.25">
      <c r="B8" s="38" t="s">
        <v>106</v>
      </c>
      <c r="C8" s="67">
        <f>50.8/100</f>
        <v>0.50800000000000001</v>
      </c>
      <c r="D8" s="48">
        <f>SUM(D9:D12)</f>
        <v>0.68700000000000006</v>
      </c>
      <c r="E8" s="48">
        <f>SUM(E9:E12)</f>
        <v>0.67400000000000004</v>
      </c>
      <c r="F8" s="48">
        <f>SUM(F9:F12)</f>
        <v>0.625</v>
      </c>
      <c r="G8" s="48">
        <f>SUM(G9:G12)</f>
        <v>0.54600000000000004</v>
      </c>
      <c r="H8" s="48">
        <f>C98</f>
        <v>0.46</v>
      </c>
      <c r="I8" s="49">
        <f>SUM(I9:I12)</f>
        <v>0.41100000000000003</v>
      </c>
      <c r="J8" s="48">
        <f>SUM(J9:J12)</f>
        <v>0.41699999999999998</v>
      </c>
      <c r="L8" s="5"/>
      <c r="M8" s="38" t="s">
        <v>164</v>
      </c>
      <c r="N8" s="118">
        <v>11270563</v>
      </c>
      <c r="O8" s="118">
        <v>11985482</v>
      </c>
      <c r="P8" s="118">
        <v>12597000</v>
      </c>
      <c r="Q8" s="118">
        <v>12704000</v>
      </c>
      <c r="R8" s="118">
        <v>13082000</v>
      </c>
      <c r="S8" s="118">
        <v>13800000</v>
      </c>
      <c r="T8" s="118">
        <v>14440000</v>
      </c>
      <c r="U8" s="118">
        <v>14776000</v>
      </c>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row r="9" spans="1:61" outlineLevel="2" x14ac:dyDescent="0.25">
      <c r="B9" s="130" t="s">
        <v>19</v>
      </c>
      <c r="C9" s="122" t="s">
        <v>414</v>
      </c>
      <c r="D9" s="48">
        <v>0.68700000000000006</v>
      </c>
      <c r="E9" s="48">
        <v>0.67400000000000004</v>
      </c>
      <c r="F9" s="48">
        <v>0.625</v>
      </c>
      <c r="G9" s="48">
        <v>0.53500000000000003</v>
      </c>
      <c r="H9" s="122" t="s">
        <v>414</v>
      </c>
      <c r="I9" s="49">
        <v>0.40200000000000002</v>
      </c>
      <c r="J9" s="48">
        <v>0.41299999999999998</v>
      </c>
      <c r="L9" s="5"/>
      <c r="M9" s="38" t="s">
        <v>165</v>
      </c>
      <c r="N9" s="118">
        <v>10118951</v>
      </c>
      <c r="O9" s="118">
        <v>12332252</v>
      </c>
      <c r="P9" s="118">
        <v>14813000</v>
      </c>
      <c r="Q9" s="118">
        <v>15329000</v>
      </c>
      <c r="R9" s="118">
        <v>17448000</v>
      </c>
      <c r="S9" s="118">
        <v>23065000</v>
      </c>
      <c r="T9" s="118">
        <v>29014000</v>
      </c>
      <c r="U9" s="118">
        <v>35295000</v>
      </c>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row>
    <row r="10" spans="1:61" outlineLevel="1" x14ac:dyDescent="0.25">
      <c r="B10" s="130" t="s">
        <v>20</v>
      </c>
      <c r="C10" s="122" t="s">
        <v>414</v>
      </c>
      <c r="D10" s="122" t="s">
        <v>414</v>
      </c>
      <c r="E10" s="122" t="s">
        <v>414</v>
      </c>
      <c r="F10" s="122" t="s">
        <v>414</v>
      </c>
      <c r="G10" s="49">
        <v>1.0999999999999999E-2</v>
      </c>
      <c r="H10" s="122" t="s">
        <v>414</v>
      </c>
      <c r="I10" s="49">
        <v>8.0000000000000002E-3</v>
      </c>
      <c r="J10" s="49">
        <v>4.0000000000000001E-3</v>
      </c>
      <c r="L10" s="5"/>
      <c r="M10" s="38" t="s">
        <v>166</v>
      </c>
      <c r="N10" s="48">
        <f>N8/N7</f>
        <v>0.52692001323639237</v>
      </c>
      <c r="O10" s="48">
        <f t="shared" ref="O10:U10" si="1">O8/O7</f>
        <v>0.49287001823442922</v>
      </c>
      <c r="P10" s="48">
        <f t="shared" si="1"/>
        <v>0.45957679678949287</v>
      </c>
      <c r="Q10" s="48">
        <f t="shared" si="1"/>
        <v>0.45318018050155173</v>
      </c>
      <c r="R10" s="48">
        <f t="shared" si="1"/>
        <v>0.42849656075990827</v>
      </c>
      <c r="S10" s="48">
        <f t="shared" si="1"/>
        <v>0.37433880374338802</v>
      </c>
      <c r="T10" s="48">
        <f t="shared" si="1"/>
        <v>0.3323054264279468</v>
      </c>
      <c r="U10" s="48">
        <f t="shared" si="1"/>
        <v>0.29510095664156899</v>
      </c>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row>
    <row r="11" spans="1:61" outlineLevel="1" x14ac:dyDescent="0.25">
      <c r="B11" s="130" t="s">
        <v>148</v>
      </c>
      <c r="C11" s="122" t="s">
        <v>414</v>
      </c>
      <c r="D11" s="122" t="s">
        <v>414</v>
      </c>
      <c r="E11" s="122" t="s">
        <v>414</v>
      </c>
      <c r="F11" s="122" t="s">
        <v>414</v>
      </c>
      <c r="G11" s="122" t="s">
        <v>414</v>
      </c>
      <c r="H11" s="122" t="s">
        <v>414</v>
      </c>
      <c r="I11" s="49">
        <v>1E-3</v>
      </c>
      <c r="J11" s="49">
        <v>0</v>
      </c>
      <c r="L11" s="5"/>
      <c r="M11" s="38" t="s">
        <v>165</v>
      </c>
      <c r="N11" s="48">
        <f>N9/N7</f>
        <v>0.47307998676360763</v>
      </c>
      <c r="O11" s="48">
        <f t="shared" ref="O11:U11" si="2">O9/O7</f>
        <v>0.50712998176557078</v>
      </c>
      <c r="P11" s="48">
        <f t="shared" si="2"/>
        <v>0.54042320321050707</v>
      </c>
      <c r="Q11" s="48">
        <f t="shared" si="2"/>
        <v>0.54681981949844827</v>
      </c>
      <c r="R11" s="48">
        <f t="shared" si="2"/>
        <v>0.57150343924009173</v>
      </c>
      <c r="S11" s="48">
        <f t="shared" si="2"/>
        <v>0.62566119625661198</v>
      </c>
      <c r="T11" s="48">
        <f t="shared" si="2"/>
        <v>0.6676945735720532</v>
      </c>
      <c r="U11" s="48">
        <f t="shared" si="2"/>
        <v>0.70489904335843101</v>
      </c>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row>
    <row r="12" spans="1:61" outlineLevel="1" x14ac:dyDescent="0.25">
      <c r="B12" s="130" t="s">
        <v>46</v>
      </c>
      <c r="C12" s="122" t="s">
        <v>414</v>
      </c>
      <c r="D12" s="122" t="s">
        <v>414</v>
      </c>
      <c r="E12" s="122" t="s">
        <v>414</v>
      </c>
      <c r="F12" s="122" t="s">
        <v>414</v>
      </c>
      <c r="G12" s="122" t="s">
        <v>414</v>
      </c>
      <c r="H12" s="122" t="s">
        <v>414</v>
      </c>
      <c r="I12" s="49">
        <v>0</v>
      </c>
      <c r="J12" s="49">
        <v>0</v>
      </c>
      <c r="L12" s="5"/>
      <c r="M12" s="36" t="s">
        <v>515</v>
      </c>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row>
    <row r="13" spans="1:61" x14ac:dyDescent="0.25">
      <c r="B13" s="38" t="s">
        <v>142</v>
      </c>
      <c r="C13" s="67">
        <f>34.8/100</f>
        <v>0.34799999999999998</v>
      </c>
      <c r="D13" s="48">
        <v>0.25600000000000001</v>
      </c>
      <c r="E13" s="48">
        <v>0.249</v>
      </c>
      <c r="F13" s="48">
        <v>0.30599999999999999</v>
      </c>
      <c r="G13" s="48">
        <v>0.30599999999999999</v>
      </c>
      <c r="H13" s="48">
        <f>C100</f>
        <v>0.37</v>
      </c>
      <c r="I13" s="49">
        <v>0.33700000000000002</v>
      </c>
      <c r="J13" s="48">
        <v>0.315</v>
      </c>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row>
    <row r="14" spans="1:61" x14ac:dyDescent="0.25">
      <c r="B14" s="38" t="s">
        <v>14</v>
      </c>
      <c r="C14" s="67">
        <f>0.1/100</f>
        <v>1E-3</v>
      </c>
      <c r="D14" s="48">
        <v>5.0000000000000001E-3</v>
      </c>
      <c r="E14" s="48">
        <v>8.0000000000000002E-3</v>
      </c>
      <c r="F14" s="49">
        <v>4.0000000000000001E-3</v>
      </c>
      <c r="G14" s="49">
        <v>3.0000000000000001E-3</v>
      </c>
      <c r="H14" s="122" t="s">
        <v>414</v>
      </c>
      <c r="I14" s="49">
        <v>5.0000000000000001E-3</v>
      </c>
      <c r="J14" s="49">
        <v>3.0000000000000001E-3</v>
      </c>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row>
    <row r="15" spans="1:61" x14ac:dyDescent="0.25">
      <c r="B15" s="38" t="s">
        <v>13</v>
      </c>
      <c r="C15" s="67">
        <f>0.6/100</f>
        <v>6.0000000000000001E-3</v>
      </c>
      <c r="D15" s="48">
        <v>0.03</v>
      </c>
      <c r="E15" s="48">
        <v>1.9E-2</v>
      </c>
      <c r="F15" s="48">
        <v>1.0999999999999999E-2</v>
      </c>
      <c r="G15" s="48">
        <v>6.0000000000000001E-3</v>
      </c>
      <c r="H15" s="48">
        <f>C99</f>
        <v>0</v>
      </c>
      <c r="I15" s="49">
        <v>5.0000000000000001E-3</v>
      </c>
      <c r="J15" s="49">
        <v>2E-3</v>
      </c>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row>
    <row r="16" spans="1:61" x14ac:dyDescent="0.25">
      <c r="B16" s="38" t="s">
        <v>143</v>
      </c>
      <c r="C16" s="67">
        <f>3.3/100</f>
        <v>3.3000000000000002E-2</v>
      </c>
      <c r="D16" s="48">
        <v>1.4999999999999999E-2</v>
      </c>
      <c r="E16" s="48">
        <v>2.7E-2</v>
      </c>
      <c r="F16" s="48">
        <v>1.4E-2</v>
      </c>
      <c r="G16" s="48">
        <v>0</v>
      </c>
      <c r="H16" s="48">
        <f>C101</f>
        <v>0.04</v>
      </c>
      <c r="I16" s="49">
        <v>4.0000000000000001E-3</v>
      </c>
      <c r="J16" s="49">
        <v>0</v>
      </c>
      <c r="M16" s="44" t="s">
        <v>398</v>
      </c>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row>
    <row r="17" spans="1:61" x14ac:dyDescent="0.25">
      <c r="B17" s="38" t="s">
        <v>149</v>
      </c>
      <c r="C17" s="122" t="s">
        <v>414</v>
      </c>
      <c r="D17" s="48"/>
      <c r="E17" s="48"/>
      <c r="F17" s="48"/>
      <c r="G17" s="48">
        <v>4.3999999999999997E-2</v>
      </c>
      <c r="H17" s="122" t="s">
        <v>414</v>
      </c>
      <c r="I17" s="49">
        <v>5.6000000000000001E-2</v>
      </c>
      <c r="J17" s="49">
        <v>0.04</v>
      </c>
      <c r="M17" s="102" t="s">
        <v>147</v>
      </c>
      <c r="N17" s="102">
        <v>1987</v>
      </c>
      <c r="O17" s="102">
        <f>N17+1</f>
        <v>1988</v>
      </c>
      <c r="P17" s="102">
        <f t="shared" ref="P17:BA17" si="3">O17+1</f>
        <v>1989</v>
      </c>
      <c r="Q17" s="102">
        <f t="shared" si="3"/>
        <v>1990</v>
      </c>
      <c r="R17" s="102">
        <f t="shared" si="3"/>
        <v>1991</v>
      </c>
      <c r="S17" s="102">
        <f t="shared" si="3"/>
        <v>1992</v>
      </c>
      <c r="T17" s="102">
        <f t="shared" si="3"/>
        <v>1993</v>
      </c>
      <c r="U17" s="102">
        <f t="shared" si="3"/>
        <v>1994</v>
      </c>
      <c r="V17" s="102">
        <f t="shared" si="3"/>
        <v>1995</v>
      </c>
      <c r="W17" s="102">
        <f t="shared" si="3"/>
        <v>1996</v>
      </c>
      <c r="X17" s="102">
        <f t="shared" si="3"/>
        <v>1997</v>
      </c>
      <c r="Y17" s="102">
        <f t="shared" si="3"/>
        <v>1998</v>
      </c>
      <c r="Z17" s="102">
        <f t="shared" si="3"/>
        <v>1999</v>
      </c>
      <c r="AA17" s="102">
        <f t="shared" si="3"/>
        <v>2000</v>
      </c>
      <c r="AB17" s="102">
        <f t="shared" si="3"/>
        <v>2001</v>
      </c>
      <c r="AC17" s="102">
        <f t="shared" si="3"/>
        <v>2002</v>
      </c>
      <c r="AD17" s="102">
        <f t="shared" si="3"/>
        <v>2003</v>
      </c>
      <c r="AE17" s="102">
        <f t="shared" si="3"/>
        <v>2004</v>
      </c>
      <c r="AF17" s="102">
        <f t="shared" si="3"/>
        <v>2005</v>
      </c>
      <c r="AG17" s="102">
        <f t="shared" si="3"/>
        <v>2006</v>
      </c>
      <c r="AH17" s="102">
        <f t="shared" si="3"/>
        <v>2007</v>
      </c>
      <c r="AI17" s="102">
        <f t="shared" si="3"/>
        <v>2008</v>
      </c>
      <c r="AJ17" s="102">
        <f t="shared" si="3"/>
        <v>2009</v>
      </c>
      <c r="AK17" s="102">
        <f t="shared" si="3"/>
        <v>2010</v>
      </c>
      <c r="AL17" s="102">
        <f t="shared" si="3"/>
        <v>2011</v>
      </c>
      <c r="AM17" s="102">
        <f t="shared" si="3"/>
        <v>2012</v>
      </c>
      <c r="AN17" s="102">
        <f t="shared" si="3"/>
        <v>2013</v>
      </c>
      <c r="AO17" s="102">
        <f t="shared" si="3"/>
        <v>2014</v>
      </c>
      <c r="AP17" s="102">
        <f t="shared" si="3"/>
        <v>2015</v>
      </c>
      <c r="AQ17" s="102">
        <f t="shared" si="3"/>
        <v>2016</v>
      </c>
      <c r="AR17" s="102">
        <f t="shared" si="3"/>
        <v>2017</v>
      </c>
      <c r="AS17" s="102">
        <f t="shared" si="3"/>
        <v>2018</v>
      </c>
      <c r="AT17" s="102">
        <f t="shared" si="3"/>
        <v>2019</v>
      </c>
      <c r="AU17" s="102">
        <f t="shared" si="3"/>
        <v>2020</v>
      </c>
      <c r="AV17" s="102">
        <f t="shared" si="3"/>
        <v>2021</v>
      </c>
      <c r="AW17" s="102">
        <f t="shared" si="3"/>
        <v>2022</v>
      </c>
      <c r="AX17" s="102">
        <f t="shared" si="3"/>
        <v>2023</v>
      </c>
      <c r="AY17" s="102">
        <f t="shared" si="3"/>
        <v>2024</v>
      </c>
      <c r="AZ17" s="102">
        <f t="shared" si="3"/>
        <v>2025</v>
      </c>
      <c r="BA17" s="102">
        <f t="shared" si="3"/>
        <v>2026</v>
      </c>
      <c r="BB17" s="102">
        <f>BA17+1</f>
        <v>2027</v>
      </c>
      <c r="BC17" s="102">
        <f>BB17+1</f>
        <v>2028</v>
      </c>
      <c r="BD17" s="102">
        <f>BC17+1</f>
        <v>2029</v>
      </c>
      <c r="BE17" s="102">
        <f>BD17+1</f>
        <v>2030</v>
      </c>
      <c r="BF17" s="5"/>
      <c r="BG17" s="5"/>
      <c r="BH17" s="5"/>
      <c r="BI17" s="5"/>
    </row>
    <row r="18" spans="1:61" x14ac:dyDescent="0.25">
      <c r="B18" s="38" t="s">
        <v>42</v>
      </c>
      <c r="C18" s="131">
        <f>SUM(C7:C16)</f>
        <v>1</v>
      </c>
      <c r="D18" s="131">
        <f>SUM(D9:D17, D7)</f>
        <v>1.0010000000000001</v>
      </c>
      <c r="E18" s="131">
        <f>SUM(E9:E17, E7)</f>
        <v>0.99900000000000011</v>
      </c>
      <c r="F18" s="131">
        <f>SUM(F9:F17, F7)</f>
        <v>1.0010000000000001</v>
      </c>
      <c r="G18" s="131">
        <f>SUM(G9:G17, G7)</f>
        <v>1.0000000000000002</v>
      </c>
      <c r="H18" s="131">
        <f>SUM(H7:H16)</f>
        <v>1</v>
      </c>
      <c r="I18" s="131">
        <f>SUM(I9:I17, I7)</f>
        <v>1</v>
      </c>
      <c r="J18" s="131">
        <f>SUM(J9:J17, J7)</f>
        <v>1</v>
      </c>
      <c r="M18" s="102" t="s">
        <v>169</v>
      </c>
      <c r="N18" s="102">
        <v>1</v>
      </c>
      <c r="O18" s="102">
        <f>1+N18</f>
        <v>2</v>
      </c>
      <c r="P18" s="102">
        <f t="shared" ref="P18:BA18" si="4">1+O18</f>
        <v>3</v>
      </c>
      <c r="Q18" s="102">
        <f t="shared" si="4"/>
        <v>4</v>
      </c>
      <c r="R18" s="102">
        <f t="shared" si="4"/>
        <v>5</v>
      </c>
      <c r="S18" s="102">
        <f t="shared" si="4"/>
        <v>6</v>
      </c>
      <c r="T18" s="102">
        <f t="shared" si="4"/>
        <v>7</v>
      </c>
      <c r="U18" s="102">
        <f t="shared" si="4"/>
        <v>8</v>
      </c>
      <c r="V18" s="102">
        <f t="shared" si="4"/>
        <v>9</v>
      </c>
      <c r="W18" s="102">
        <f t="shared" si="4"/>
        <v>10</v>
      </c>
      <c r="X18" s="102">
        <f t="shared" si="4"/>
        <v>11</v>
      </c>
      <c r="Y18" s="102">
        <f t="shared" si="4"/>
        <v>12</v>
      </c>
      <c r="Z18" s="102">
        <f t="shared" si="4"/>
        <v>13</v>
      </c>
      <c r="AA18" s="102">
        <f t="shared" si="4"/>
        <v>14</v>
      </c>
      <c r="AB18" s="102">
        <f t="shared" si="4"/>
        <v>15</v>
      </c>
      <c r="AC18" s="102">
        <f t="shared" si="4"/>
        <v>16</v>
      </c>
      <c r="AD18" s="102">
        <f t="shared" si="4"/>
        <v>17</v>
      </c>
      <c r="AE18" s="102">
        <f t="shared" si="4"/>
        <v>18</v>
      </c>
      <c r="AF18" s="102">
        <f t="shared" si="4"/>
        <v>19</v>
      </c>
      <c r="AG18" s="102">
        <f t="shared" si="4"/>
        <v>20</v>
      </c>
      <c r="AH18" s="102">
        <f t="shared" si="4"/>
        <v>21</v>
      </c>
      <c r="AI18" s="102">
        <f t="shared" si="4"/>
        <v>22</v>
      </c>
      <c r="AJ18" s="102">
        <f t="shared" si="4"/>
        <v>23</v>
      </c>
      <c r="AK18" s="102">
        <f t="shared" si="4"/>
        <v>24</v>
      </c>
      <c r="AL18" s="102">
        <f t="shared" si="4"/>
        <v>25</v>
      </c>
      <c r="AM18" s="102">
        <f t="shared" si="4"/>
        <v>26</v>
      </c>
      <c r="AN18" s="102">
        <f t="shared" si="4"/>
        <v>27</v>
      </c>
      <c r="AO18" s="102">
        <f t="shared" si="4"/>
        <v>28</v>
      </c>
      <c r="AP18" s="102">
        <f t="shared" si="4"/>
        <v>29</v>
      </c>
      <c r="AQ18" s="102">
        <f t="shared" si="4"/>
        <v>30</v>
      </c>
      <c r="AR18" s="102">
        <f t="shared" si="4"/>
        <v>31</v>
      </c>
      <c r="AS18" s="102">
        <f t="shared" si="4"/>
        <v>32</v>
      </c>
      <c r="AT18" s="102">
        <f t="shared" si="4"/>
        <v>33</v>
      </c>
      <c r="AU18" s="102">
        <f t="shared" si="4"/>
        <v>34</v>
      </c>
      <c r="AV18" s="102">
        <f t="shared" si="4"/>
        <v>35</v>
      </c>
      <c r="AW18" s="102">
        <f t="shared" si="4"/>
        <v>36</v>
      </c>
      <c r="AX18" s="102">
        <f t="shared" si="4"/>
        <v>37</v>
      </c>
      <c r="AY18" s="102">
        <f t="shared" si="4"/>
        <v>38</v>
      </c>
      <c r="AZ18" s="102">
        <f t="shared" si="4"/>
        <v>39</v>
      </c>
      <c r="BA18" s="102">
        <f t="shared" si="4"/>
        <v>40</v>
      </c>
      <c r="BB18" s="102">
        <f>1+BA18</f>
        <v>41</v>
      </c>
      <c r="BC18" s="102">
        <f>1+BB18</f>
        <v>42</v>
      </c>
      <c r="BD18" s="102">
        <f>1+BC18</f>
        <v>43</v>
      </c>
      <c r="BE18" s="102">
        <f>1+BD18</f>
        <v>44</v>
      </c>
      <c r="BF18" s="5"/>
      <c r="BG18" s="5"/>
      <c r="BH18" s="5"/>
      <c r="BI18" s="5"/>
    </row>
    <row r="19" spans="1:61" ht="18.75" x14ac:dyDescent="0.25">
      <c r="B19" s="152" t="s">
        <v>521</v>
      </c>
      <c r="C19" s="150"/>
      <c r="D19" s="151"/>
      <c r="E19" s="151"/>
      <c r="F19" s="151"/>
      <c r="G19" s="151"/>
      <c r="H19" s="150"/>
      <c r="I19" s="151"/>
      <c r="J19" s="151"/>
      <c r="M19" s="38" t="s">
        <v>27</v>
      </c>
      <c r="N19" s="74">
        <f>D7</f>
        <v>8.0000000000000002E-3</v>
      </c>
      <c r="O19" s="74"/>
      <c r="P19" s="74"/>
      <c r="Q19" s="74"/>
      <c r="R19" s="74"/>
      <c r="S19" s="74">
        <f>E7</f>
        <v>2.1999999999999999E-2</v>
      </c>
      <c r="T19" s="74"/>
      <c r="U19" s="74"/>
      <c r="V19" s="74"/>
      <c r="W19" s="74"/>
      <c r="X19" s="74"/>
      <c r="Y19" s="74"/>
      <c r="Z19" s="112">
        <f>F7</f>
        <v>4.1000000000000002E-2</v>
      </c>
      <c r="AA19" s="74"/>
      <c r="AB19" s="74"/>
      <c r="AC19" s="74"/>
      <c r="AD19" s="74"/>
      <c r="AE19" s="74"/>
      <c r="AF19" s="74">
        <f>G7</f>
        <v>9.5000000000000001E-2</v>
      </c>
      <c r="AG19" s="74"/>
      <c r="AH19" s="74"/>
      <c r="AI19" s="74"/>
      <c r="AJ19" s="74"/>
      <c r="AK19" s="74">
        <f>I7</f>
        <v>0.182</v>
      </c>
      <c r="AL19" s="74"/>
      <c r="AM19" s="74"/>
      <c r="AN19" s="74">
        <f>J7</f>
        <v>0.223</v>
      </c>
      <c r="AO19" s="74">
        <f>(0.0004*(AO18)^2)-(0.003*AO18)+0.0156</f>
        <v>0.24519999999999997</v>
      </c>
      <c r="AP19" s="74">
        <f t="shared" ref="AP19:BE19" si="5">(0.0004*(AP18)^2)-(0.003*AP18)+0.0156</f>
        <v>0.26500000000000001</v>
      </c>
      <c r="AQ19" s="74">
        <f t="shared" si="5"/>
        <v>0.28560000000000002</v>
      </c>
      <c r="AR19" s="74">
        <f t="shared" si="5"/>
        <v>0.307</v>
      </c>
      <c r="AS19" s="74">
        <f t="shared" si="5"/>
        <v>0.32919999999999999</v>
      </c>
      <c r="AT19" s="74">
        <f t="shared" si="5"/>
        <v>0.35220000000000001</v>
      </c>
      <c r="AU19" s="74">
        <f t="shared" si="5"/>
        <v>0.37600000000000006</v>
      </c>
      <c r="AV19" s="74">
        <f t="shared" si="5"/>
        <v>0.40060000000000007</v>
      </c>
      <c r="AW19" s="74">
        <f t="shared" si="5"/>
        <v>0.42599999999999999</v>
      </c>
      <c r="AX19" s="74">
        <f t="shared" si="5"/>
        <v>0.45219999999999999</v>
      </c>
      <c r="AY19" s="74">
        <f t="shared" si="5"/>
        <v>0.47920000000000001</v>
      </c>
      <c r="AZ19" s="74">
        <f t="shared" si="5"/>
        <v>0.50700000000000001</v>
      </c>
      <c r="BA19" s="74">
        <f t="shared" si="5"/>
        <v>0.53559999999999997</v>
      </c>
      <c r="BB19" s="74">
        <f t="shared" si="5"/>
        <v>0.56499999999999995</v>
      </c>
      <c r="BC19" s="74">
        <f t="shared" si="5"/>
        <v>0.59519999999999995</v>
      </c>
      <c r="BD19" s="74">
        <f t="shared" si="5"/>
        <v>0.62619999999999998</v>
      </c>
      <c r="BE19" s="74">
        <f t="shared" si="5"/>
        <v>0.65800000000000003</v>
      </c>
      <c r="BF19" s="5"/>
      <c r="BG19" s="5"/>
      <c r="BH19" s="5"/>
      <c r="BI19" s="5"/>
    </row>
    <row r="20" spans="1:61" x14ac:dyDescent="0.25">
      <c r="A20" s="20"/>
      <c r="B20" s="54" t="s">
        <v>435</v>
      </c>
      <c r="C20" s="20"/>
      <c r="D20" s="20"/>
      <c r="E20" s="20"/>
      <c r="F20" s="20"/>
      <c r="G20" s="20"/>
      <c r="H20" s="20"/>
      <c r="I20" s="20"/>
      <c r="J20" s="20"/>
      <c r="K20" s="20"/>
      <c r="M20" s="38" t="s">
        <v>106</v>
      </c>
      <c r="N20" s="74">
        <f>D8</f>
        <v>0.68700000000000006</v>
      </c>
      <c r="O20" s="74"/>
      <c r="P20" s="74"/>
      <c r="Q20" s="74"/>
      <c r="R20" s="74"/>
      <c r="S20" s="74">
        <f>E8</f>
        <v>0.67400000000000004</v>
      </c>
      <c r="T20" s="74"/>
      <c r="U20" s="74"/>
      <c r="V20" s="74"/>
      <c r="W20" s="74"/>
      <c r="X20" s="74"/>
      <c r="Y20" s="74"/>
      <c r="Z20" s="74">
        <f>F8</f>
        <v>0.625</v>
      </c>
      <c r="AA20" s="74"/>
      <c r="AB20" s="74"/>
      <c r="AC20" s="74"/>
      <c r="AD20" s="74"/>
      <c r="AE20" s="74"/>
      <c r="AF20" s="74">
        <f>G8</f>
        <v>0.54600000000000004</v>
      </c>
      <c r="AG20" s="74"/>
      <c r="AH20" s="74"/>
      <c r="AI20" s="74"/>
      <c r="AJ20" s="74"/>
      <c r="AK20" s="74">
        <f>I8</f>
        <v>0.41100000000000003</v>
      </c>
      <c r="AL20" s="74"/>
      <c r="AM20" s="74"/>
      <c r="AN20" s="74">
        <f>J8</f>
        <v>0.41699999999999998</v>
      </c>
      <c r="AO20" s="74">
        <f>(-0.0123*AO18)+0.7482</f>
        <v>0.40379999999999999</v>
      </c>
      <c r="AP20" s="74">
        <f t="shared" ref="AP20:BE20" si="6">(-0.0123*AP18)+0.7482</f>
        <v>0.39149999999999996</v>
      </c>
      <c r="AQ20" s="74">
        <f t="shared" si="6"/>
        <v>0.37919999999999998</v>
      </c>
      <c r="AR20" s="74">
        <f t="shared" si="6"/>
        <v>0.36689999999999995</v>
      </c>
      <c r="AS20" s="74">
        <f t="shared" si="6"/>
        <v>0.35459999999999997</v>
      </c>
      <c r="AT20" s="74">
        <f t="shared" si="6"/>
        <v>0.34229999999999999</v>
      </c>
      <c r="AU20" s="74">
        <f t="shared" si="6"/>
        <v>0.32999999999999996</v>
      </c>
      <c r="AV20" s="74">
        <f t="shared" si="6"/>
        <v>0.31769999999999998</v>
      </c>
      <c r="AW20" s="74">
        <f t="shared" si="6"/>
        <v>0.30539999999999995</v>
      </c>
      <c r="AX20" s="74">
        <f t="shared" si="6"/>
        <v>0.29309999999999997</v>
      </c>
      <c r="AY20" s="74">
        <f t="shared" si="6"/>
        <v>0.28079999999999999</v>
      </c>
      <c r="AZ20" s="74">
        <f t="shared" si="6"/>
        <v>0.26849999999999996</v>
      </c>
      <c r="BA20" s="74">
        <f t="shared" si="6"/>
        <v>0.25619999999999998</v>
      </c>
      <c r="BB20" s="74">
        <f t="shared" si="6"/>
        <v>0.24390000000000001</v>
      </c>
      <c r="BC20" s="74">
        <f t="shared" si="6"/>
        <v>0.23159999999999992</v>
      </c>
      <c r="BD20" s="74">
        <f t="shared" si="6"/>
        <v>0.21929999999999994</v>
      </c>
      <c r="BE20" s="74">
        <f t="shared" si="6"/>
        <v>0.20699999999999996</v>
      </c>
      <c r="BF20" s="5"/>
      <c r="BG20" s="5"/>
      <c r="BH20" s="5"/>
      <c r="BI20" s="5"/>
    </row>
    <row r="21" spans="1:61" x14ac:dyDescent="0.25">
      <c r="A21" s="43" t="s">
        <v>470</v>
      </c>
      <c r="M21" s="38" t="s">
        <v>142</v>
      </c>
      <c r="N21" s="74">
        <f>D13</f>
        <v>0.25600000000000001</v>
      </c>
      <c r="O21" s="74"/>
      <c r="P21" s="74"/>
      <c r="Q21" s="74"/>
      <c r="R21" s="74"/>
      <c r="S21" s="74">
        <f>E13</f>
        <v>0.249</v>
      </c>
      <c r="T21" s="74"/>
      <c r="U21" s="74"/>
      <c r="V21" s="74"/>
      <c r="W21" s="74"/>
      <c r="X21" s="74"/>
      <c r="Y21" s="74"/>
      <c r="Z21" s="74">
        <f>F13</f>
        <v>0.30599999999999999</v>
      </c>
      <c r="AA21" s="74"/>
      <c r="AB21" s="74"/>
      <c r="AC21" s="74"/>
      <c r="AD21" s="74"/>
      <c r="AE21" s="74"/>
      <c r="AF21" s="74">
        <f>G13</f>
        <v>0.30599999999999999</v>
      </c>
      <c r="AG21" s="74"/>
      <c r="AH21" s="74"/>
      <c r="AI21" s="74"/>
      <c r="AJ21" s="74"/>
      <c r="AK21" s="74">
        <f>I13</f>
        <v>0.33700000000000002</v>
      </c>
      <c r="AL21" s="74"/>
      <c r="AM21" s="74"/>
      <c r="AN21" s="74">
        <f>J13</f>
        <v>0.315</v>
      </c>
      <c r="AO21" s="74">
        <f>(-0.00008*(AO18)^2)+(0.0055*AO18)+0.2347</f>
        <v>0.32597999999999999</v>
      </c>
      <c r="AP21" s="74">
        <f t="shared" ref="AP21:BE21" si="7">(-0.00008*(AP18)^2)+(0.0055*AP18)+0.2347</f>
        <v>0.32691999999999999</v>
      </c>
      <c r="AQ21" s="74">
        <f t="shared" si="7"/>
        <v>0.32769999999999999</v>
      </c>
      <c r="AR21" s="74">
        <f t="shared" si="7"/>
        <v>0.32831999999999995</v>
      </c>
      <c r="AS21" s="74">
        <f t="shared" si="7"/>
        <v>0.32877999999999996</v>
      </c>
      <c r="AT21" s="74">
        <f t="shared" si="7"/>
        <v>0.32907999999999998</v>
      </c>
      <c r="AU21" s="74">
        <f t="shared" si="7"/>
        <v>0.32921999999999996</v>
      </c>
      <c r="AV21" s="74">
        <f t="shared" si="7"/>
        <v>0.32919999999999994</v>
      </c>
      <c r="AW21" s="74">
        <f t="shared" si="7"/>
        <v>0.32901999999999998</v>
      </c>
      <c r="AX21" s="74">
        <f t="shared" si="7"/>
        <v>0.32867999999999997</v>
      </c>
      <c r="AY21" s="74">
        <f t="shared" si="7"/>
        <v>0.32817999999999997</v>
      </c>
      <c r="AZ21" s="74">
        <f t="shared" si="7"/>
        <v>0.32751999999999998</v>
      </c>
      <c r="BA21" s="74">
        <f t="shared" si="7"/>
        <v>0.32669999999999999</v>
      </c>
      <c r="BB21" s="74">
        <f t="shared" si="7"/>
        <v>0.32571999999999995</v>
      </c>
      <c r="BC21" s="74">
        <f t="shared" si="7"/>
        <v>0.32457999999999998</v>
      </c>
      <c r="BD21" s="74">
        <f t="shared" si="7"/>
        <v>0.32327999999999996</v>
      </c>
      <c r="BE21" s="74">
        <f t="shared" si="7"/>
        <v>0.32181999999999999</v>
      </c>
      <c r="BF21" s="5"/>
      <c r="BG21" s="5"/>
      <c r="BH21" s="5"/>
      <c r="BI21" s="5"/>
    </row>
    <row r="22" spans="1:61" x14ac:dyDescent="0.25">
      <c r="M22" s="38" t="s">
        <v>14</v>
      </c>
      <c r="N22" s="74">
        <f>D14</f>
        <v>5.0000000000000001E-3</v>
      </c>
      <c r="O22" s="74"/>
      <c r="P22" s="74"/>
      <c r="Q22" s="74"/>
      <c r="R22" s="74"/>
      <c r="S22" s="74">
        <f>E14</f>
        <v>8.0000000000000002E-3</v>
      </c>
      <c r="T22" s="74"/>
      <c r="U22" s="74"/>
      <c r="V22" s="74"/>
      <c r="W22" s="74"/>
      <c r="X22" s="74"/>
      <c r="Y22" s="74"/>
      <c r="Z22" s="74">
        <f>F14</f>
        <v>4.0000000000000001E-3</v>
      </c>
      <c r="AA22" s="74"/>
      <c r="AB22" s="74"/>
      <c r="AC22" s="74"/>
      <c r="AD22" s="74"/>
      <c r="AE22" s="74"/>
      <c r="AF22" s="74">
        <f>G14</f>
        <v>3.0000000000000001E-3</v>
      </c>
      <c r="AG22" s="74"/>
      <c r="AH22" s="74"/>
      <c r="AI22" s="74"/>
      <c r="AJ22" s="74"/>
      <c r="AK22" s="74">
        <f>I14</f>
        <v>5.0000000000000001E-3</v>
      </c>
      <c r="AL22" s="74"/>
      <c r="AM22" s="74"/>
      <c r="AN22" s="85">
        <f>J14</f>
        <v>3.0000000000000001E-3</v>
      </c>
      <c r="AO22" s="104"/>
      <c r="AP22" s="105"/>
      <c r="AQ22" s="105"/>
      <c r="AR22" s="105"/>
      <c r="AS22" s="105"/>
      <c r="AT22" s="105"/>
      <c r="AU22" s="105"/>
      <c r="AV22" s="105"/>
      <c r="AW22" s="105"/>
      <c r="AX22" s="105"/>
      <c r="AY22" s="105"/>
      <c r="AZ22" s="105"/>
      <c r="BA22" s="105"/>
      <c r="BB22" s="105"/>
      <c r="BC22" s="105"/>
      <c r="BD22" s="105"/>
      <c r="BE22" s="145"/>
      <c r="BF22" s="5"/>
      <c r="BG22" s="5"/>
      <c r="BH22" s="5"/>
      <c r="BI22" s="5"/>
    </row>
    <row r="23" spans="1:61" x14ac:dyDescent="0.25">
      <c r="B23" s="71" t="s">
        <v>174</v>
      </c>
      <c r="C23" s="71"/>
      <c r="D23" s="71"/>
      <c r="E23" s="71"/>
      <c r="F23" s="71"/>
      <c r="M23" s="38" t="s">
        <v>13</v>
      </c>
      <c r="N23" s="74">
        <f>D15</f>
        <v>0.03</v>
      </c>
      <c r="O23" s="74"/>
      <c r="P23" s="74"/>
      <c r="Q23" s="74"/>
      <c r="R23" s="74"/>
      <c r="S23" s="74">
        <f>E15</f>
        <v>1.9E-2</v>
      </c>
      <c r="T23" s="74"/>
      <c r="U23" s="74"/>
      <c r="V23" s="74"/>
      <c r="W23" s="74"/>
      <c r="X23" s="74"/>
      <c r="Y23" s="74"/>
      <c r="Z23" s="74">
        <f>F15</f>
        <v>1.0999999999999999E-2</v>
      </c>
      <c r="AA23" s="74"/>
      <c r="AB23" s="74"/>
      <c r="AC23" s="74"/>
      <c r="AD23" s="74"/>
      <c r="AE23" s="74"/>
      <c r="AF23" s="74">
        <f>G15</f>
        <v>6.0000000000000001E-3</v>
      </c>
      <c r="AG23" s="74"/>
      <c r="AH23" s="74"/>
      <c r="AI23" s="74"/>
      <c r="AJ23" s="74"/>
      <c r="AK23" s="74">
        <f>I15</f>
        <v>5.0000000000000001E-3</v>
      </c>
      <c r="AL23" s="74"/>
      <c r="AM23" s="74"/>
      <c r="AN23" s="85">
        <f>J15</f>
        <v>2E-3</v>
      </c>
      <c r="AO23" s="106"/>
      <c r="AP23" s="103"/>
      <c r="AQ23" s="103"/>
      <c r="AR23" s="103"/>
      <c r="AS23" s="103"/>
      <c r="AT23" s="103"/>
      <c r="AU23" s="103"/>
      <c r="AV23" s="103"/>
      <c r="AW23" s="103"/>
      <c r="AX23" s="103"/>
      <c r="AY23" s="103"/>
      <c r="AZ23" s="103"/>
      <c r="BA23" s="103"/>
      <c r="BB23" s="103"/>
      <c r="BC23" s="103"/>
      <c r="BD23" s="103"/>
      <c r="BE23" s="146"/>
      <c r="BF23" s="5"/>
      <c r="BG23" s="5"/>
      <c r="BH23" s="5"/>
      <c r="BI23" s="5"/>
    </row>
    <row r="24" spans="1:61" x14ac:dyDescent="0.25">
      <c r="B24" s="82"/>
      <c r="C24" s="82" t="s">
        <v>211</v>
      </c>
      <c r="D24" s="82" t="s">
        <v>316</v>
      </c>
      <c r="E24" s="82" t="s">
        <v>454</v>
      </c>
      <c r="F24" s="82" t="s">
        <v>455</v>
      </c>
      <c r="G24" s="82" t="s">
        <v>349</v>
      </c>
      <c r="M24" s="38" t="s">
        <v>143</v>
      </c>
      <c r="N24" s="74">
        <f>D16</f>
        <v>1.4999999999999999E-2</v>
      </c>
      <c r="O24" s="74"/>
      <c r="P24" s="74"/>
      <c r="Q24" s="74"/>
      <c r="R24" s="74"/>
      <c r="S24" s="74">
        <f>E16</f>
        <v>2.7E-2</v>
      </c>
      <c r="T24" s="74"/>
      <c r="U24" s="74"/>
      <c r="V24" s="74"/>
      <c r="W24" s="74"/>
      <c r="X24" s="74"/>
      <c r="Y24" s="74"/>
      <c r="Z24" s="74">
        <f>F16</f>
        <v>1.4E-2</v>
      </c>
      <c r="AA24" s="74"/>
      <c r="AB24" s="74"/>
      <c r="AC24" s="74"/>
      <c r="AD24" s="74"/>
      <c r="AE24" s="74"/>
      <c r="AF24" s="74">
        <f>G16</f>
        <v>0</v>
      </c>
      <c r="AG24" s="74"/>
      <c r="AH24" s="74"/>
      <c r="AI24" s="74"/>
      <c r="AJ24" s="74"/>
      <c r="AK24" s="74">
        <f>I16</f>
        <v>4.0000000000000001E-3</v>
      </c>
      <c r="AL24" s="74"/>
      <c r="AM24" s="74"/>
      <c r="AN24" s="85">
        <f>J16</f>
        <v>0</v>
      </c>
      <c r="AO24" s="147"/>
      <c r="AP24" s="148"/>
      <c r="AQ24" s="148"/>
      <c r="AR24" s="148"/>
      <c r="AS24" s="148"/>
      <c r="AT24" s="148"/>
      <c r="AU24" s="148"/>
      <c r="AV24" s="148"/>
      <c r="AW24" s="148"/>
      <c r="AX24" s="148"/>
      <c r="AY24" s="148"/>
      <c r="AZ24" s="148"/>
      <c r="BA24" s="148"/>
      <c r="BB24" s="148"/>
      <c r="BC24" s="148"/>
      <c r="BD24" s="148"/>
      <c r="BE24" s="149"/>
      <c r="BF24" s="5"/>
      <c r="BG24" s="5"/>
      <c r="BH24" s="5"/>
      <c r="BI24" s="5"/>
    </row>
    <row r="25" spans="1:61" x14ac:dyDescent="0.25">
      <c r="B25" s="38" t="s">
        <v>106</v>
      </c>
      <c r="C25" s="64">
        <f>SUM(C26:C27)</f>
        <v>0.46331872182149819</v>
      </c>
      <c r="D25" s="49">
        <f>E41</f>
        <v>0.38461806781342733</v>
      </c>
      <c r="E25" s="49">
        <f>E55</f>
        <v>0.25848223246982233</v>
      </c>
      <c r="F25" s="49">
        <f>E69</f>
        <v>0.14262308422623082</v>
      </c>
      <c r="G25" s="49">
        <f>E83</f>
        <v>0.16237010036620098</v>
      </c>
      <c r="M25" s="5"/>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5"/>
      <c r="AP25" s="5"/>
      <c r="AQ25" s="5"/>
      <c r="AR25" s="5"/>
      <c r="AS25" s="5"/>
      <c r="AT25" s="5"/>
      <c r="AU25" s="5"/>
      <c r="AV25" s="5"/>
      <c r="AW25" s="5"/>
      <c r="AX25" s="5"/>
      <c r="AY25" s="5"/>
      <c r="AZ25" s="5"/>
      <c r="BA25" s="5"/>
      <c r="BB25" s="5"/>
      <c r="BC25" s="5"/>
      <c r="BD25" s="5"/>
      <c r="BE25" s="19"/>
      <c r="BF25" s="5"/>
      <c r="BG25" s="5"/>
      <c r="BH25" s="5"/>
      <c r="BI25" s="5"/>
    </row>
    <row r="26" spans="1:61" x14ac:dyDescent="0.25">
      <c r="B26" s="130" t="s">
        <v>20</v>
      </c>
      <c r="C26" s="49">
        <f>F113</f>
        <v>4.1187927687423194E-3</v>
      </c>
      <c r="D26" s="49">
        <f>E43</f>
        <v>3.344134322762394E-3</v>
      </c>
      <c r="E26" s="49">
        <f>E57</f>
        <v>3.7433880374338801E-3</v>
      </c>
      <c r="F26" s="49">
        <f>E71</f>
        <v>2.6203716262037163E-3</v>
      </c>
      <c r="G26" s="49">
        <v>0</v>
      </c>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row>
    <row r="27" spans="1:61" x14ac:dyDescent="0.25">
      <c r="B27" s="130" t="s">
        <v>19</v>
      </c>
      <c r="C27" s="49">
        <f>F112</f>
        <v>0.45919992905275586</v>
      </c>
      <c r="D27" s="49">
        <f t="shared" ref="D27" si="8">E42</f>
        <v>0.38127393349066496</v>
      </c>
      <c r="E27" s="49">
        <f>E56</f>
        <v>0.25473884443238842</v>
      </c>
      <c r="F27" s="49">
        <f t="shared" ref="F27" si="9">E70</f>
        <v>0.14000271260002711</v>
      </c>
      <c r="G27" s="49">
        <f>E84</f>
        <v>0.16237010036620098</v>
      </c>
      <c r="L27" s="5"/>
      <c r="M27" s="5"/>
      <c r="N27" s="5"/>
      <c r="O27" s="5"/>
      <c r="P27" s="5"/>
      <c r="Q27" s="5"/>
      <c r="R27" s="5"/>
      <c r="S27" s="5"/>
      <c r="T27" s="5"/>
      <c r="U27" s="5"/>
      <c r="V27" s="5"/>
      <c r="W27" s="5"/>
      <c r="X27" s="5"/>
      <c r="Y27" s="5"/>
      <c r="Z27" s="5"/>
      <c r="AA27" s="108"/>
      <c r="AB27" s="108"/>
      <c r="AC27" s="108"/>
      <c r="AD27" s="108"/>
      <c r="AE27" s="108"/>
      <c r="AF27" s="109"/>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row>
    <row r="28" spans="1:61" x14ac:dyDescent="0.25">
      <c r="B28" s="38" t="s">
        <v>142</v>
      </c>
      <c r="C28" s="49">
        <f>F114</f>
        <v>0.31478048406871989</v>
      </c>
      <c r="D28" s="49">
        <f>E44</f>
        <v>0.35188480995760624</v>
      </c>
      <c r="E28" s="49">
        <f>E58</f>
        <v>0.32251383426013835</v>
      </c>
      <c r="F28" s="49">
        <f>E72</f>
        <v>0.23219178082191783</v>
      </c>
      <c r="G28" s="49">
        <f>E87</f>
        <v>0.19778570459785702</v>
      </c>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row>
    <row r="29" spans="1:61" x14ac:dyDescent="0.25">
      <c r="B29" s="38" t="s">
        <v>13</v>
      </c>
      <c r="C29" s="49">
        <f>F116</f>
        <v>1.5686658560374247E-3</v>
      </c>
      <c r="D29" s="49">
        <f>E46</f>
        <v>1.7073019631665032E-3</v>
      </c>
      <c r="E29" s="49">
        <f>E60</f>
        <v>0</v>
      </c>
      <c r="F29" s="49">
        <f>E74</f>
        <v>0</v>
      </c>
      <c r="G29" s="49">
        <f>E89</f>
        <v>0</v>
      </c>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row>
    <row r="30" spans="1:61" x14ac:dyDescent="0.25">
      <c r="B30" s="38" t="s">
        <v>27</v>
      </c>
      <c r="C30" s="49">
        <f>F110</f>
        <v>0.21717995434612558</v>
      </c>
      <c r="D30" s="49">
        <f>E40</f>
        <v>0.25809629228277114</v>
      </c>
      <c r="E30" s="49">
        <f>E54</f>
        <v>0.40023409738234095</v>
      </c>
      <c r="F30" s="49">
        <f>E68</f>
        <v>0.60641529906415292</v>
      </c>
      <c r="G30" s="49">
        <f>E82</f>
        <v>0.30320764953207646</v>
      </c>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row>
    <row r="31" spans="1:61" x14ac:dyDescent="0.25">
      <c r="B31" s="38" t="s">
        <v>14</v>
      </c>
      <c r="C31" s="49">
        <f>F115</f>
        <v>3.1521739076188831E-3</v>
      </c>
      <c r="D31" s="49">
        <f t="shared" ref="D31" si="10">E45</f>
        <v>3.6935279830287633E-3</v>
      </c>
      <c r="E31" s="49">
        <f t="shared" ref="E31" si="11">E59</f>
        <v>1.8769835887698358E-2</v>
      </c>
      <c r="F31" s="49">
        <f t="shared" ref="F31" si="12">E73</f>
        <v>1.8769835887698358E-2</v>
      </c>
      <c r="G31" s="49">
        <f>E88</f>
        <v>0.20641529906415299</v>
      </c>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row>
    <row r="32" spans="1:61" x14ac:dyDescent="0.25">
      <c r="B32" s="126" t="s">
        <v>18</v>
      </c>
      <c r="C32" s="49">
        <v>0</v>
      </c>
      <c r="D32" s="49">
        <v>0</v>
      </c>
      <c r="E32" s="49">
        <v>0</v>
      </c>
      <c r="F32" s="49">
        <v>0</v>
      </c>
      <c r="G32" s="49">
        <f>E86</f>
        <v>0.1302212464397125</v>
      </c>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row>
    <row r="33" spans="1:61" x14ac:dyDescent="0.25">
      <c r="B33" s="38" t="s">
        <v>42</v>
      </c>
      <c r="C33" s="131">
        <f>SUM(C25,C28:C32)</f>
        <v>1</v>
      </c>
      <c r="D33" s="131">
        <f t="shared" ref="D33:G33" si="13">SUM(D25,D28:D32)</f>
        <v>1</v>
      </c>
      <c r="E33" s="131">
        <f t="shared" si="13"/>
        <v>1</v>
      </c>
      <c r="F33" s="131">
        <f t="shared" si="13"/>
        <v>0.99999999999999989</v>
      </c>
      <c r="G33" s="131">
        <f t="shared" si="13"/>
        <v>1</v>
      </c>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row>
    <row r="34" spans="1:61" x14ac:dyDescent="0.25">
      <c r="A34" s="20"/>
      <c r="B34" s="20"/>
      <c r="C34" s="20"/>
      <c r="D34" s="20"/>
      <c r="E34" s="20"/>
      <c r="F34" s="20"/>
      <c r="G34" s="20"/>
      <c r="H34" s="20"/>
      <c r="I34" s="20"/>
      <c r="J34" s="20"/>
      <c r="K34" s="20"/>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row>
    <row r="35" spans="1:61" x14ac:dyDescent="0.25">
      <c r="A35" s="22" t="s">
        <v>438</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row>
    <row r="36" spans="1:61" x14ac:dyDescent="0.25">
      <c r="A36" s="11" t="s">
        <v>437</v>
      </c>
      <c r="B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row>
    <row r="37" spans="1:61" x14ac:dyDescent="0.25">
      <c r="A37" s="5"/>
      <c r="B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row>
    <row r="38" spans="1:61" x14ac:dyDescent="0.25">
      <c r="A38" s="5"/>
      <c r="B38" s="21" t="s">
        <v>371</v>
      </c>
      <c r="C38" s="21"/>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row>
    <row r="39" spans="1:61" x14ac:dyDescent="0.25">
      <c r="B39" s="82" t="s">
        <v>28</v>
      </c>
      <c r="C39" s="82" t="s">
        <v>432</v>
      </c>
      <c r="D39" s="82" t="s">
        <v>431</v>
      </c>
      <c r="E39" s="82" t="s">
        <v>430</v>
      </c>
      <c r="F39" s="82" t="s">
        <v>11</v>
      </c>
      <c r="H39" s="5"/>
      <c r="I39" s="2"/>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row>
    <row r="40" spans="1:61" x14ac:dyDescent="0.25">
      <c r="B40" s="38" t="s">
        <v>27</v>
      </c>
      <c r="C40" s="49">
        <f t="shared" ref="C40:C46" si="14">C110+(SUM($C$117:$C$118)/SUM($C$110,$C$112:$C$116)*C110)</f>
        <v>0.3788359788359788</v>
      </c>
      <c r="D40" s="49">
        <f t="shared" ref="D40:D46" si="15">D110+(SUM($D$117:$D$118)/SUM($D$110,$D$112:$D$116)*D110)</f>
        <v>5.6294779938587516E-2</v>
      </c>
      <c r="E40" s="48">
        <f t="shared" ref="E40:E46" si="16">(C40*$S$11)+(D40*$S$10)</f>
        <v>0.25809629228277114</v>
      </c>
      <c r="F40" s="237" t="s">
        <v>445</v>
      </c>
      <c r="G40" s="117"/>
      <c r="H40" s="12"/>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row>
    <row r="41" spans="1:61" x14ac:dyDescent="0.25">
      <c r="B41" s="38" t="s">
        <v>106</v>
      </c>
      <c r="C41" s="49">
        <f t="shared" si="14"/>
        <v>0.15238095238095237</v>
      </c>
      <c r="D41" s="49">
        <f t="shared" si="15"/>
        <v>0.77277379733879226</v>
      </c>
      <c r="E41" s="48">
        <f t="shared" si="16"/>
        <v>0.38461806781342733</v>
      </c>
      <c r="F41" s="237"/>
      <c r="G41" s="117"/>
      <c r="H41" s="12"/>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row>
    <row r="42" spans="1:61" outlineLevel="1" x14ac:dyDescent="0.25">
      <c r="B42" s="130" t="s">
        <v>19</v>
      </c>
      <c r="C42" s="49">
        <f t="shared" si="14"/>
        <v>0.1513227513227513</v>
      </c>
      <c r="D42" s="49">
        <f t="shared" si="15"/>
        <v>0.76560900716479019</v>
      </c>
      <c r="E42" s="48">
        <f t="shared" si="16"/>
        <v>0.38127393349066496</v>
      </c>
      <c r="F42" s="237"/>
      <c r="G42" s="117"/>
      <c r="H42" s="12"/>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row>
    <row r="43" spans="1:61" s="18" customFormat="1" outlineLevel="1" x14ac:dyDescent="0.25">
      <c r="B43" s="130" t="s">
        <v>20</v>
      </c>
      <c r="C43" s="49">
        <f t="shared" si="14"/>
        <v>1.0582010582010583E-3</v>
      </c>
      <c r="D43" s="49">
        <f t="shared" si="15"/>
        <v>7.164790174002047E-3</v>
      </c>
      <c r="E43" s="49">
        <f t="shared" si="16"/>
        <v>3.344134322762394E-3</v>
      </c>
      <c r="F43" s="237"/>
      <c r="G43" s="117"/>
      <c r="H43" s="12"/>
      <c r="I43" s="5"/>
      <c r="J43" s="5"/>
      <c r="K43" s="5"/>
      <c r="L43" s="5"/>
    </row>
    <row r="44" spans="1:61" s="18" customFormat="1" x14ac:dyDescent="0.25">
      <c r="B44" s="38" t="s">
        <v>142</v>
      </c>
      <c r="C44" s="49">
        <f t="shared" si="14"/>
        <v>0.46137566137566138</v>
      </c>
      <c r="D44" s="49">
        <f t="shared" si="15"/>
        <v>0.16888433981576254</v>
      </c>
      <c r="E44" s="48">
        <f t="shared" si="16"/>
        <v>0.35188480995760624</v>
      </c>
      <c r="F44" s="237"/>
      <c r="G44" s="117"/>
    </row>
    <row r="45" spans="1:61" s="18" customFormat="1" x14ac:dyDescent="0.25">
      <c r="B45" s="38" t="s">
        <v>14</v>
      </c>
      <c r="C45" s="49">
        <f t="shared" si="14"/>
        <v>5.2910052910052907E-3</v>
      </c>
      <c r="D45" s="49">
        <f t="shared" si="15"/>
        <v>1.0235414534288639E-3</v>
      </c>
      <c r="E45" s="48">
        <f t="shared" si="16"/>
        <v>3.6935279830287633E-3</v>
      </c>
      <c r="F45" s="237"/>
      <c r="G45" s="117"/>
    </row>
    <row r="46" spans="1:61" s="18" customFormat="1" x14ac:dyDescent="0.25">
      <c r="B46" s="38" t="s">
        <v>13</v>
      </c>
      <c r="C46" s="49">
        <f t="shared" si="14"/>
        <v>2.1164021164021165E-3</v>
      </c>
      <c r="D46" s="49">
        <f t="shared" si="15"/>
        <v>1.0235414534288639E-3</v>
      </c>
      <c r="E46" s="49">
        <f t="shared" si="16"/>
        <v>1.7073019631665032E-3</v>
      </c>
      <c r="F46" s="237"/>
      <c r="G46" s="117"/>
      <c r="K46" s="68"/>
    </row>
    <row r="47" spans="1:61" s="18" customFormat="1" ht="15.75" customHeight="1" x14ac:dyDescent="0.25">
      <c r="B47" s="38" t="s">
        <v>42</v>
      </c>
      <c r="C47" s="131">
        <f>SUM(C42:C46,C40)</f>
        <v>1</v>
      </c>
      <c r="D47" s="131">
        <f>SUM(D42:D46,D40)</f>
        <v>1</v>
      </c>
      <c r="E47" s="56">
        <f>SUM(E42:E46,E40)</f>
        <v>1</v>
      </c>
      <c r="F47" s="237"/>
    </row>
    <row r="48" spans="1:61" s="18" customFormat="1" ht="15" customHeight="1" x14ac:dyDescent="0.25">
      <c r="A48" s="20"/>
      <c r="B48" s="20"/>
      <c r="C48" s="20"/>
      <c r="D48" s="20"/>
      <c r="E48" s="20"/>
      <c r="F48" s="20"/>
      <c r="G48" s="20"/>
      <c r="H48" s="20"/>
      <c r="I48" s="20"/>
      <c r="J48" s="20"/>
      <c r="K48" s="20"/>
    </row>
    <row r="49" spans="1:20" s="18" customFormat="1" x14ac:dyDescent="0.25">
      <c r="A49" s="22" t="s">
        <v>443</v>
      </c>
    </row>
    <row r="50" spans="1:20" s="18" customFormat="1" x14ac:dyDescent="0.25">
      <c r="A50" s="11" t="s">
        <v>491</v>
      </c>
      <c r="B50" s="5"/>
    </row>
    <row r="51" spans="1:20" s="18" customFormat="1" x14ac:dyDescent="0.25">
      <c r="A51" s="5"/>
      <c r="B51" s="5"/>
    </row>
    <row r="52" spans="1:20" s="18" customFormat="1" x14ac:dyDescent="0.25">
      <c r="A52" s="5"/>
      <c r="B52" s="21" t="s">
        <v>439</v>
      </c>
      <c r="C52" s="21"/>
    </row>
    <row r="53" spans="1:20" s="18" customFormat="1" x14ac:dyDescent="0.25">
      <c r="B53" s="82" t="s">
        <v>28</v>
      </c>
      <c r="C53" s="82" t="s">
        <v>432</v>
      </c>
      <c r="D53" s="82" t="s">
        <v>431</v>
      </c>
      <c r="E53" s="82" t="s">
        <v>430</v>
      </c>
      <c r="F53" s="133" t="s">
        <v>11</v>
      </c>
      <c r="G53" s="134"/>
    </row>
    <row r="54" spans="1:20" s="18" customFormat="1" x14ac:dyDescent="0.25">
      <c r="B54" s="38" t="s">
        <v>27</v>
      </c>
      <c r="C54" s="48">
        <f>0.66*C68</f>
        <v>0.46199999999999997</v>
      </c>
      <c r="D54" s="48">
        <f>0.66*D68</f>
        <v>0.29700000000000004</v>
      </c>
      <c r="E54" s="48">
        <f>(C54*$S$11)+(D54*$S$10)</f>
        <v>0.40023409738234095</v>
      </c>
      <c r="F54" s="243" t="s">
        <v>546</v>
      </c>
      <c r="G54" s="244"/>
    </row>
    <row r="55" spans="1:20" s="18" customFormat="1" x14ac:dyDescent="0.25">
      <c r="B55" s="38" t="s">
        <v>106</v>
      </c>
      <c r="C55" s="48">
        <f>SUM(C56:C57)</f>
        <v>7.1499999999999994E-2</v>
      </c>
      <c r="D55" s="48">
        <f t="shared" ref="D55:E55" si="17">SUM(D56:D57)</f>
        <v>0.57099999999999995</v>
      </c>
      <c r="E55" s="48">
        <f t="shared" si="17"/>
        <v>0.25848223246982233</v>
      </c>
      <c r="F55" s="243" t="s">
        <v>449</v>
      </c>
      <c r="G55" s="244"/>
      <c r="O55" s="110"/>
      <c r="P55" s="111"/>
      <c r="Q55" s="111"/>
      <c r="R55" s="108"/>
      <c r="S55" s="108"/>
      <c r="T55" s="108"/>
    </row>
    <row r="56" spans="1:20" s="18" customFormat="1" ht="34.5" customHeight="1" x14ac:dyDescent="0.25">
      <c r="B56" s="141" t="s">
        <v>19</v>
      </c>
      <c r="C56" s="124">
        <f>C112/2</f>
        <v>7.1499999999999994E-2</v>
      </c>
      <c r="D56" s="124">
        <f>0.75*D112</f>
        <v>0.56099999999999994</v>
      </c>
      <c r="E56" s="124">
        <f>(C56*$S$11)+(D56*$S$10)</f>
        <v>0.25473884443238842</v>
      </c>
      <c r="F56" s="243" t="s">
        <v>453</v>
      </c>
      <c r="G56" s="244"/>
    </row>
    <row r="57" spans="1:20" s="18" customFormat="1" ht="21" customHeight="1" x14ac:dyDescent="0.25">
      <c r="B57" s="130" t="s">
        <v>20</v>
      </c>
      <c r="C57" s="48">
        <v>0</v>
      </c>
      <c r="D57" s="48">
        <v>0.01</v>
      </c>
      <c r="E57" s="49">
        <f>(C57*$S$11)+(D57*$S$10)</f>
        <v>3.7433880374338801E-3</v>
      </c>
      <c r="F57" s="243" t="s">
        <v>448</v>
      </c>
      <c r="G57" s="244"/>
    </row>
    <row r="58" spans="1:20" s="18" customFormat="1" x14ac:dyDescent="0.25">
      <c r="B58" s="38" t="s">
        <v>142</v>
      </c>
      <c r="C58" s="48">
        <f>1-SUM(C54:C55,C59:C60)</f>
        <v>0.4365</v>
      </c>
      <c r="D58" s="48">
        <f>1-SUM(D54:D55,D59:D60)</f>
        <v>0.13200000000000001</v>
      </c>
      <c r="E58" s="48">
        <f>(C58*$S$11)+(D58*$S$10)</f>
        <v>0.32251383426013835</v>
      </c>
      <c r="F58" s="243" t="s">
        <v>545</v>
      </c>
      <c r="G58" s="244"/>
    </row>
    <row r="59" spans="1:20" s="18" customFormat="1" x14ac:dyDescent="0.25">
      <c r="B59" s="38" t="s">
        <v>14</v>
      </c>
      <c r="C59" s="48">
        <v>0.03</v>
      </c>
      <c r="D59" s="48">
        <v>0</v>
      </c>
      <c r="E59" s="48">
        <f>(C59*$S$11)+(D59*$S$10)</f>
        <v>1.8769835887698358E-2</v>
      </c>
      <c r="F59" s="243" t="s">
        <v>447</v>
      </c>
      <c r="G59" s="244"/>
    </row>
    <row r="60" spans="1:20" s="18" customFormat="1" x14ac:dyDescent="0.25">
      <c r="B60" s="38" t="s">
        <v>13</v>
      </c>
      <c r="C60" s="48">
        <v>0</v>
      </c>
      <c r="D60" s="48">
        <v>0</v>
      </c>
      <c r="E60" s="48">
        <f>(C60*$S$11)+(D60*$S$10)</f>
        <v>0</v>
      </c>
      <c r="F60" s="243" t="s">
        <v>450</v>
      </c>
      <c r="G60" s="244"/>
    </row>
    <row r="61" spans="1:20" s="18" customFormat="1" x14ac:dyDescent="0.25">
      <c r="B61" s="38" t="s">
        <v>42</v>
      </c>
      <c r="C61" s="131">
        <f>SUM(C54,C56:C60)</f>
        <v>1</v>
      </c>
      <c r="D61" s="131">
        <f t="shared" ref="D61:E61" si="18">SUM(D54,D56:D60)</f>
        <v>1</v>
      </c>
      <c r="E61" s="131">
        <f t="shared" si="18"/>
        <v>1</v>
      </c>
      <c r="F61" s="245"/>
      <c r="G61" s="246"/>
    </row>
    <row r="62" spans="1:20" s="18" customFormat="1" x14ac:dyDescent="0.25">
      <c r="A62" s="20"/>
      <c r="B62" s="20"/>
      <c r="C62" s="20"/>
      <c r="D62" s="20"/>
      <c r="E62" s="20"/>
      <c r="F62" s="20"/>
      <c r="G62" s="20"/>
      <c r="H62" s="20"/>
      <c r="I62" s="20"/>
      <c r="J62" s="20"/>
      <c r="K62" s="20"/>
    </row>
    <row r="63" spans="1:20" s="18" customFormat="1" x14ac:dyDescent="0.25">
      <c r="A63" s="22" t="s">
        <v>442</v>
      </c>
    </row>
    <row r="64" spans="1:20" s="18" customFormat="1" x14ac:dyDescent="0.25">
      <c r="A64" s="11" t="s">
        <v>491</v>
      </c>
      <c r="B64" s="5"/>
    </row>
    <row r="65" spans="1:11" s="18" customFormat="1" x14ac:dyDescent="0.25">
      <c r="A65" s="5"/>
      <c r="B65" s="5"/>
    </row>
    <row r="66" spans="1:11" s="18" customFormat="1" x14ac:dyDescent="0.25">
      <c r="A66" s="5"/>
      <c r="B66" s="21" t="s">
        <v>440</v>
      </c>
      <c r="C66" s="21"/>
    </row>
    <row r="67" spans="1:11" s="18" customFormat="1" x14ac:dyDescent="0.25">
      <c r="B67" s="82" t="s">
        <v>28</v>
      </c>
      <c r="C67" s="82" t="s">
        <v>432</v>
      </c>
      <c r="D67" s="82" t="s">
        <v>431</v>
      </c>
      <c r="E67" s="82" t="s">
        <v>430</v>
      </c>
      <c r="F67" s="133" t="s">
        <v>11</v>
      </c>
      <c r="G67" s="134"/>
    </row>
    <row r="68" spans="1:11" s="18" customFormat="1" ht="56.25" customHeight="1" x14ac:dyDescent="0.25">
      <c r="B68" s="142" t="s">
        <v>27</v>
      </c>
      <c r="C68" s="123">
        <v>0.7</v>
      </c>
      <c r="D68" s="123">
        <v>0.45</v>
      </c>
      <c r="E68" s="123">
        <f>(C68*$S$11)+(D68*$S$10)</f>
        <v>0.60641529906415292</v>
      </c>
      <c r="F68" s="241" t="s">
        <v>451</v>
      </c>
      <c r="G68" s="242"/>
      <c r="H68" s="13"/>
    </row>
    <row r="69" spans="1:11" s="18" customFormat="1" x14ac:dyDescent="0.25">
      <c r="B69" s="142" t="s">
        <v>106</v>
      </c>
      <c r="C69" s="49">
        <f>SUM(C70:C71)</f>
        <v>0</v>
      </c>
      <c r="D69" s="49">
        <f t="shared" ref="D69:E69" si="19">SUM(D70:D71)</f>
        <v>0.38100000000000001</v>
      </c>
      <c r="E69" s="49">
        <f t="shared" si="19"/>
        <v>0.14262308422623082</v>
      </c>
      <c r="F69" s="243" t="s">
        <v>449</v>
      </c>
      <c r="G69" s="244"/>
    </row>
    <row r="70" spans="1:11" s="18" customFormat="1" x14ac:dyDescent="0.25">
      <c r="B70" s="141" t="s">
        <v>19</v>
      </c>
      <c r="C70" s="49">
        <v>0</v>
      </c>
      <c r="D70" s="49">
        <f>D112/2</f>
        <v>0.374</v>
      </c>
      <c r="E70" s="49">
        <f>(C70*$S$11)+(D70*$S$10)</f>
        <v>0.14000271260002711</v>
      </c>
      <c r="F70" s="243" t="s">
        <v>547</v>
      </c>
      <c r="G70" s="244"/>
    </row>
    <row r="71" spans="1:11" s="18" customFormat="1" x14ac:dyDescent="0.25">
      <c r="B71" s="141" t="s">
        <v>20</v>
      </c>
      <c r="C71" s="49">
        <v>0</v>
      </c>
      <c r="D71" s="49">
        <f>D113</f>
        <v>7.0000000000000001E-3</v>
      </c>
      <c r="E71" s="49">
        <f>(C71*$S$11)+(D71*$S$10)</f>
        <v>2.6203716262037163E-3</v>
      </c>
      <c r="F71" s="243" t="s">
        <v>452</v>
      </c>
      <c r="G71" s="244"/>
    </row>
    <row r="72" spans="1:11" s="18" customFormat="1" x14ac:dyDescent="0.25">
      <c r="B72" s="142" t="s">
        <v>142</v>
      </c>
      <c r="C72" s="49">
        <f>1-SUM(C68:C71,C73:C74)</f>
        <v>0.27</v>
      </c>
      <c r="D72" s="49">
        <f>1-SUM(D68:D69,D73:D74)</f>
        <v>0.16900000000000004</v>
      </c>
      <c r="E72" s="49">
        <f>(C72*$S$11)+(D72*$S$10)</f>
        <v>0.23219178082191783</v>
      </c>
      <c r="F72" s="243" t="s">
        <v>446</v>
      </c>
      <c r="G72" s="244"/>
    </row>
    <row r="73" spans="1:11" s="18" customFormat="1" x14ac:dyDescent="0.25">
      <c r="B73" s="142" t="s">
        <v>14</v>
      </c>
      <c r="C73" s="49">
        <v>0.03</v>
      </c>
      <c r="D73" s="49">
        <v>0</v>
      </c>
      <c r="E73" s="49">
        <f>(C73*$S$11)+(D73*$S$10)</f>
        <v>1.8769835887698358E-2</v>
      </c>
      <c r="F73" s="243" t="s">
        <v>447</v>
      </c>
      <c r="G73" s="244"/>
    </row>
    <row r="74" spans="1:11" s="18" customFormat="1" x14ac:dyDescent="0.25">
      <c r="B74" s="142" t="s">
        <v>13</v>
      </c>
      <c r="C74" s="49">
        <v>0</v>
      </c>
      <c r="D74" s="49">
        <v>0</v>
      </c>
      <c r="E74" s="49">
        <f>(C74*$S$11)+(D74*$S$10)</f>
        <v>0</v>
      </c>
      <c r="F74" s="243" t="s">
        <v>450</v>
      </c>
      <c r="G74" s="244"/>
    </row>
    <row r="75" spans="1:11" s="18" customFormat="1" x14ac:dyDescent="0.25">
      <c r="B75" s="142" t="s">
        <v>42</v>
      </c>
      <c r="C75" s="131">
        <f>SUM(C70:C74,C68)</f>
        <v>1</v>
      </c>
      <c r="D75" s="131">
        <f>SUM(D70:D74,D68)</f>
        <v>1</v>
      </c>
      <c r="E75" s="131">
        <f>SUM(E70:E74,E68)</f>
        <v>1</v>
      </c>
      <c r="F75" s="245"/>
      <c r="G75" s="246"/>
    </row>
    <row r="76" spans="1:11" s="18" customFormat="1" x14ac:dyDescent="0.25">
      <c r="A76" s="20"/>
      <c r="B76" s="20"/>
      <c r="C76" s="119"/>
      <c r="D76" s="119"/>
      <c r="E76" s="119"/>
      <c r="F76" s="121"/>
      <c r="G76" s="20"/>
      <c r="H76" s="20"/>
      <c r="I76" s="20"/>
      <c r="J76" s="20"/>
      <c r="K76" s="20"/>
    </row>
    <row r="77" spans="1:11" s="18" customFormat="1" x14ac:dyDescent="0.25">
      <c r="A77" s="22" t="s">
        <v>444</v>
      </c>
      <c r="C77" s="114"/>
      <c r="D77" s="114"/>
      <c r="E77" s="114"/>
      <c r="F77" s="120"/>
    </row>
    <row r="78" spans="1:11" s="18" customFormat="1" x14ac:dyDescent="0.25">
      <c r="A78" s="11" t="s">
        <v>491</v>
      </c>
      <c r="B78" s="5"/>
    </row>
    <row r="79" spans="1:11" s="18" customFormat="1" x14ac:dyDescent="0.25">
      <c r="A79" s="5"/>
      <c r="B79" s="5"/>
    </row>
    <row r="80" spans="1:11" s="18" customFormat="1" x14ac:dyDescent="0.25">
      <c r="A80" s="5"/>
      <c r="B80" s="21" t="s">
        <v>441</v>
      </c>
      <c r="C80" s="21"/>
    </row>
    <row r="81" spans="1:11" s="18" customFormat="1" x14ac:dyDescent="0.25">
      <c r="B81" s="82" t="s">
        <v>28</v>
      </c>
      <c r="C81" s="82" t="s">
        <v>432</v>
      </c>
      <c r="D81" s="82" t="s">
        <v>431</v>
      </c>
      <c r="E81" s="82" t="s">
        <v>430</v>
      </c>
      <c r="F81" s="133" t="s">
        <v>11</v>
      </c>
      <c r="G81" s="134"/>
      <c r="H81" s="134"/>
    </row>
    <row r="82" spans="1:11" s="18" customFormat="1" x14ac:dyDescent="0.25">
      <c r="B82" s="38" t="s">
        <v>27</v>
      </c>
      <c r="C82" s="123">
        <f>0.5*C68</f>
        <v>0.35</v>
      </c>
      <c r="D82" s="123">
        <f>0.5*D68</f>
        <v>0.22500000000000001</v>
      </c>
      <c r="E82" s="123">
        <f>(C82*$S$11)+(D82*$S$10)</f>
        <v>0.30320764953207646</v>
      </c>
      <c r="F82" s="238" t="s">
        <v>456</v>
      </c>
      <c r="G82" s="239"/>
      <c r="H82" s="240"/>
    </row>
    <row r="83" spans="1:11" s="18" customFormat="1" x14ac:dyDescent="0.25">
      <c r="B83" s="38" t="s">
        <v>106</v>
      </c>
      <c r="C83" s="49">
        <f>SUM(C84:C85)</f>
        <v>3.5749999999999997E-2</v>
      </c>
      <c r="D83" s="49">
        <f t="shared" ref="D83:E83" si="20">SUM(D84:D85)</f>
        <v>0.374</v>
      </c>
      <c r="E83" s="49">
        <f t="shared" si="20"/>
        <v>0.16237010036620098</v>
      </c>
      <c r="F83" s="238"/>
      <c r="G83" s="239"/>
      <c r="H83" s="240"/>
    </row>
    <row r="84" spans="1:11" s="18" customFormat="1" x14ac:dyDescent="0.25">
      <c r="B84" s="130" t="s">
        <v>19</v>
      </c>
      <c r="C84" s="49">
        <f>0.25*C112</f>
        <v>3.5749999999999997E-2</v>
      </c>
      <c r="D84" s="49">
        <f>0.5*D112</f>
        <v>0.374</v>
      </c>
      <c r="E84" s="123">
        <f t="shared" ref="E84:E89" si="21">(C84*$S$11)+(D84*$S$10)</f>
        <v>0.16237010036620098</v>
      </c>
      <c r="F84" s="238"/>
      <c r="G84" s="239"/>
      <c r="H84" s="240"/>
    </row>
    <row r="85" spans="1:11" s="18" customFormat="1" x14ac:dyDescent="0.25">
      <c r="B85" s="141" t="s">
        <v>20</v>
      </c>
      <c r="C85" s="49">
        <v>0</v>
      </c>
      <c r="D85" s="49">
        <v>0</v>
      </c>
      <c r="E85" s="123">
        <f t="shared" si="21"/>
        <v>0</v>
      </c>
      <c r="F85" s="238"/>
      <c r="G85" s="239"/>
      <c r="H85" s="240"/>
    </row>
    <row r="86" spans="1:11" s="18" customFormat="1" x14ac:dyDescent="0.25">
      <c r="B86" s="126" t="s">
        <v>18</v>
      </c>
      <c r="C86" s="49">
        <f>1-SUM(C82,C83,C88:C89,C87)</f>
        <v>9.6250000000000058E-2</v>
      </c>
      <c r="D86" s="49">
        <f>0.25*D112</f>
        <v>0.187</v>
      </c>
      <c r="E86" s="123">
        <f t="shared" si="21"/>
        <v>0.1302212464397125</v>
      </c>
      <c r="F86" s="238"/>
      <c r="G86" s="239"/>
      <c r="H86" s="240"/>
    </row>
    <row r="87" spans="1:11" s="18" customFormat="1" x14ac:dyDescent="0.25">
      <c r="B87" s="38" t="s">
        <v>142</v>
      </c>
      <c r="C87" s="49">
        <f>0.5*C114</f>
        <v>0.218</v>
      </c>
      <c r="D87" s="49">
        <f>1-SUM(D82:D83,D86,D88:D89)</f>
        <v>0.16399999999999992</v>
      </c>
      <c r="E87" s="123">
        <f t="shared" si="21"/>
        <v>0.19778570459785702</v>
      </c>
      <c r="F87" s="238"/>
      <c r="G87" s="239"/>
      <c r="H87" s="240"/>
    </row>
    <row r="88" spans="1:11" s="18" customFormat="1" x14ac:dyDescent="0.25">
      <c r="B88" s="38" t="s">
        <v>14</v>
      </c>
      <c r="C88" s="49">
        <v>0.3</v>
      </c>
      <c r="D88" s="49">
        <v>0.05</v>
      </c>
      <c r="E88" s="123">
        <f t="shared" si="21"/>
        <v>0.20641529906415299</v>
      </c>
      <c r="F88" s="238" t="s">
        <v>543</v>
      </c>
      <c r="G88" s="239"/>
      <c r="H88" s="240"/>
    </row>
    <row r="89" spans="1:11" s="18" customFormat="1" x14ac:dyDescent="0.25">
      <c r="B89" s="38" t="s">
        <v>13</v>
      </c>
      <c r="C89" s="49">
        <v>0</v>
      </c>
      <c r="D89" s="49">
        <v>0</v>
      </c>
      <c r="E89" s="123">
        <f t="shared" si="21"/>
        <v>0</v>
      </c>
      <c r="F89" s="238" t="s">
        <v>544</v>
      </c>
      <c r="G89" s="239"/>
      <c r="H89" s="240"/>
    </row>
    <row r="90" spans="1:11" s="18" customFormat="1" x14ac:dyDescent="0.25">
      <c r="B90" s="38" t="s">
        <v>42</v>
      </c>
      <c r="C90" s="131">
        <f>SUM(C84:C89,C82)</f>
        <v>1</v>
      </c>
      <c r="D90" s="131">
        <f>SUM(D84:D89,D82)</f>
        <v>0.99999999999999989</v>
      </c>
      <c r="E90" s="131">
        <f>SUM(E82,E84:E89)</f>
        <v>1</v>
      </c>
      <c r="F90" s="231"/>
      <c r="G90" s="247"/>
      <c r="H90" s="232"/>
    </row>
    <row r="91" spans="1:11" s="18" customFormat="1" x14ac:dyDescent="0.25">
      <c r="A91" s="20"/>
      <c r="B91" s="20"/>
      <c r="C91" s="119"/>
      <c r="D91" s="20"/>
      <c r="E91" s="20"/>
      <c r="F91" s="20"/>
      <c r="G91" s="20"/>
      <c r="H91" s="20"/>
      <c r="I91" s="20"/>
      <c r="J91" s="20"/>
      <c r="K91" s="20"/>
    </row>
    <row r="92" spans="1:11" s="18" customFormat="1" x14ac:dyDescent="0.25">
      <c r="A92" s="3" t="s">
        <v>429</v>
      </c>
    </row>
    <row r="93" spans="1:11" s="18" customFormat="1" x14ac:dyDescent="0.25">
      <c r="A93" s="4" t="s">
        <v>492</v>
      </c>
    </row>
    <row r="94" spans="1:11" s="18" customFormat="1" x14ac:dyDescent="0.25">
      <c r="A94" s="4"/>
    </row>
    <row r="95" spans="1:11" s="18" customFormat="1" x14ac:dyDescent="0.25">
      <c r="B95" s="21" t="s">
        <v>426</v>
      </c>
    </row>
    <row r="96" spans="1:11" s="18" customFormat="1" x14ac:dyDescent="0.25">
      <c r="B96" s="82" t="s">
        <v>28</v>
      </c>
      <c r="C96" s="82" t="s">
        <v>430</v>
      </c>
    </row>
    <row r="97" spans="1:11" s="18" customFormat="1" x14ac:dyDescent="0.25">
      <c r="B97" s="38" t="s">
        <v>27</v>
      </c>
      <c r="C97" s="48">
        <v>0.13</v>
      </c>
    </row>
    <row r="98" spans="1:11" s="18" customFormat="1" x14ac:dyDescent="0.25">
      <c r="B98" s="38" t="s">
        <v>19</v>
      </c>
      <c r="C98" s="48">
        <v>0.46</v>
      </c>
    </row>
    <row r="99" spans="1:11" s="18" customFormat="1" x14ac:dyDescent="0.25">
      <c r="B99" s="38" t="s">
        <v>13</v>
      </c>
      <c r="C99" s="48">
        <f>1-SUM(C97:C98,C100:C101)</f>
        <v>0</v>
      </c>
    </row>
    <row r="100" spans="1:11" s="18" customFormat="1" x14ac:dyDescent="0.25">
      <c r="B100" s="38" t="s">
        <v>142</v>
      </c>
      <c r="C100" s="48">
        <v>0.37</v>
      </c>
    </row>
    <row r="101" spans="1:11" s="18" customFormat="1" x14ac:dyDescent="0.25">
      <c r="B101" s="38" t="s">
        <v>24</v>
      </c>
      <c r="C101" s="48">
        <v>0.04</v>
      </c>
    </row>
    <row r="102" spans="1:11" s="18" customFormat="1" x14ac:dyDescent="0.25">
      <c r="B102" s="38" t="s">
        <v>84</v>
      </c>
      <c r="C102" s="56">
        <f>SUM(C97:C101)</f>
        <v>1</v>
      </c>
    </row>
    <row r="103" spans="1:11" s="18" customFormat="1" x14ac:dyDescent="0.25">
      <c r="B103" s="23" t="s">
        <v>518</v>
      </c>
    </row>
    <row r="104" spans="1:11" s="18" customFormat="1" x14ac:dyDescent="0.25">
      <c r="A104" s="20"/>
      <c r="B104" s="20"/>
      <c r="C104" s="20"/>
      <c r="D104" s="20"/>
      <c r="E104" s="20"/>
      <c r="F104" s="20"/>
      <c r="G104" s="20"/>
      <c r="H104" s="20"/>
      <c r="I104" s="20"/>
      <c r="J104" s="20"/>
      <c r="K104" s="20"/>
    </row>
    <row r="105" spans="1:11" s="18" customFormat="1" x14ac:dyDescent="0.25">
      <c r="A105" s="3" t="s">
        <v>436</v>
      </c>
    </row>
    <row r="106" spans="1:11" s="18" customFormat="1" x14ac:dyDescent="0.25">
      <c r="A106" s="4" t="s">
        <v>494</v>
      </c>
    </row>
    <row r="107" spans="1:11" s="18" customFormat="1" x14ac:dyDescent="0.25"/>
    <row r="108" spans="1:11" s="18" customFormat="1" x14ac:dyDescent="0.25">
      <c r="B108" s="21" t="s">
        <v>172</v>
      </c>
    </row>
    <row r="109" spans="1:11" s="18" customFormat="1" x14ac:dyDescent="0.25">
      <c r="B109" s="82"/>
      <c r="C109" s="82" t="s">
        <v>432</v>
      </c>
      <c r="D109" s="82" t="s">
        <v>431</v>
      </c>
      <c r="E109" s="82" t="s">
        <v>430</v>
      </c>
      <c r="F109" s="143" t="s">
        <v>434</v>
      </c>
    </row>
    <row r="110" spans="1:11" s="18" customFormat="1" x14ac:dyDescent="0.25">
      <c r="B110" s="38" t="s">
        <v>27</v>
      </c>
      <c r="C110" s="48">
        <v>0.35799999999999998</v>
      </c>
      <c r="D110" s="48">
        <v>5.5E-2</v>
      </c>
      <c r="E110" s="67">
        <f>((C110*$O$11)+(D110*$O$10))</f>
        <v>0.20866038447496796</v>
      </c>
      <c r="F110" s="49">
        <f>E110+(SUM($E$117:$E$118)/SUM($E$110,$E$112:$E$116)*E110)</f>
        <v>0.21717995434612558</v>
      </c>
    </row>
    <row r="111" spans="1:11" s="18" customFormat="1" x14ac:dyDescent="0.25">
      <c r="B111" s="38" t="s">
        <v>106</v>
      </c>
      <c r="C111" s="48">
        <f>SUM(C112:C113)</f>
        <v>0.14399999999999999</v>
      </c>
      <c r="D111" s="48">
        <f>SUM(D112:D113)</f>
        <v>0.755</v>
      </c>
      <c r="E111" s="67">
        <f>SUM(E112:E113)</f>
        <v>0.44514358114123626</v>
      </c>
      <c r="F111" s="48">
        <f>SUM(F112:F113)</f>
        <v>0.46331872182149819</v>
      </c>
    </row>
    <row r="112" spans="1:11" s="18" customFormat="1" x14ac:dyDescent="0.25">
      <c r="B112" s="130" t="s">
        <v>19</v>
      </c>
      <c r="C112" s="48">
        <v>0.14299999999999999</v>
      </c>
      <c r="D112" s="48">
        <v>0.748</v>
      </c>
      <c r="E112" s="67">
        <f t="shared" ref="E112:E118" si="22">((C112*$O$11)+(D112*$O$10))</f>
        <v>0.44118636103182968</v>
      </c>
      <c r="F112" s="49">
        <f>E112+(SUM($E$117:$E$118)/SUM($E$110,$E$112:$E$116)*E112)</f>
        <v>0.45919992905275586</v>
      </c>
    </row>
    <row r="113" spans="2:11" s="18" customFormat="1" x14ac:dyDescent="0.25">
      <c r="B113" s="130" t="s">
        <v>20</v>
      </c>
      <c r="C113" s="48">
        <v>1E-3</v>
      </c>
      <c r="D113" s="48">
        <v>7.0000000000000001E-3</v>
      </c>
      <c r="E113" s="67">
        <f t="shared" si="22"/>
        <v>3.9572201094065758E-3</v>
      </c>
      <c r="F113" s="49">
        <f>E113+(SUM($E$117:$E$118)/SUM($E$110,$E$112:$E$116)*E113)</f>
        <v>4.1187927687423194E-3</v>
      </c>
    </row>
    <row r="114" spans="2:11" s="18" customFormat="1" x14ac:dyDescent="0.25">
      <c r="B114" s="38" t="s">
        <v>142</v>
      </c>
      <c r="C114" s="48">
        <v>0.436</v>
      </c>
      <c r="D114" s="48">
        <v>0.16500000000000001</v>
      </c>
      <c r="E114" s="67">
        <f t="shared" si="22"/>
        <v>0.30243222505846967</v>
      </c>
      <c r="F114" s="49">
        <f>E114+(SUM($E$117:$E$118)/SUM($E$110,$E$112:$E$116)*E114)</f>
        <v>0.31478048406871989</v>
      </c>
    </row>
    <row r="115" spans="2:11" s="18" customFormat="1" x14ac:dyDescent="0.25">
      <c r="B115" s="38" t="s">
        <v>14</v>
      </c>
      <c r="C115" s="48">
        <v>5.0000000000000001E-3</v>
      </c>
      <c r="D115" s="48">
        <v>1E-3</v>
      </c>
      <c r="E115" s="67">
        <f t="shared" si="22"/>
        <v>3.0285199270622832E-3</v>
      </c>
      <c r="F115" s="49">
        <f>E115+(SUM($E$117:$E$118)/SUM($E$110,$E$112:$E$116)*E115)</f>
        <v>3.1521739076188831E-3</v>
      </c>
    </row>
    <row r="116" spans="2:11" s="18" customFormat="1" x14ac:dyDescent="0.25">
      <c r="B116" s="38" t="s">
        <v>13</v>
      </c>
      <c r="C116" s="48">
        <v>2E-3</v>
      </c>
      <c r="D116" s="48">
        <v>1E-3</v>
      </c>
      <c r="E116" s="67">
        <f t="shared" si="22"/>
        <v>1.5071299817655708E-3</v>
      </c>
      <c r="F116" s="49">
        <f>E116+(SUM($E$117:$E$118)/SUM($E$110,$E$112:$E$116)*E116)</f>
        <v>1.5686658560374247E-3</v>
      </c>
    </row>
    <row r="117" spans="2:11" x14ac:dyDescent="0.25">
      <c r="B117" s="38" t="s">
        <v>143</v>
      </c>
      <c r="C117" s="48">
        <v>1E-3</v>
      </c>
      <c r="D117" s="48">
        <v>1E-3</v>
      </c>
      <c r="E117" s="67">
        <f t="shared" si="22"/>
        <v>1E-3</v>
      </c>
      <c r="F117" s="144" t="s">
        <v>433</v>
      </c>
    </row>
    <row r="118" spans="2:11" x14ac:dyDescent="0.25">
      <c r="B118" s="38" t="s">
        <v>149</v>
      </c>
      <c r="C118" s="48">
        <v>5.3999999999999999E-2</v>
      </c>
      <c r="D118" s="48">
        <v>2.1999999999999999E-2</v>
      </c>
      <c r="E118" s="67">
        <f t="shared" si="22"/>
        <v>3.8228159416498264E-2</v>
      </c>
      <c r="F118" s="144" t="s">
        <v>433</v>
      </c>
    </row>
    <row r="119" spans="2:11" x14ac:dyDescent="0.25">
      <c r="B119" s="38" t="s">
        <v>84</v>
      </c>
      <c r="C119" s="131">
        <f>SUM(C110,C112:C118)</f>
        <v>1</v>
      </c>
      <c r="D119" s="56">
        <f>SUM(D110,D112:D118)</f>
        <v>1</v>
      </c>
      <c r="E119" s="131">
        <f>SUM(E110,E112:E118)</f>
        <v>1</v>
      </c>
      <c r="F119" s="131">
        <f>SUM(F110,F112:F118)</f>
        <v>0.99999999999999989</v>
      </c>
    </row>
    <row r="120" spans="2:11" x14ac:dyDescent="0.25">
      <c r="B120" s="24" t="s">
        <v>493</v>
      </c>
    </row>
    <row r="121" spans="2:11" x14ac:dyDescent="0.25">
      <c r="B121" s="24" t="s">
        <v>435</v>
      </c>
    </row>
    <row r="122" spans="2:11" x14ac:dyDescent="0.25">
      <c r="B122" s="5"/>
      <c r="C122" s="5"/>
      <c r="D122" s="5"/>
      <c r="E122" s="5"/>
      <c r="F122" s="5"/>
      <c r="G122" s="5"/>
      <c r="H122" s="5"/>
      <c r="I122" s="5"/>
      <c r="J122" s="5"/>
      <c r="K122" s="5"/>
    </row>
    <row r="123" spans="2:11" x14ac:dyDescent="0.25">
      <c r="B123" s="5"/>
      <c r="C123" s="5"/>
      <c r="D123" s="5"/>
      <c r="E123" s="5"/>
      <c r="F123" s="5"/>
      <c r="G123" s="5"/>
      <c r="H123" s="5"/>
      <c r="I123" s="5"/>
      <c r="J123" s="5"/>
      <c r="K123" s="5"/>
    </row>
    <row r="124" spans="2:11" x14ac:dyDescent="0.25">
      <c r="B124" s="5"/>
      <c r="C124" s="5"/>
      <c r="D124" s="5"/>
      <c r="E124" s="5"/>
      <c r="F124" s="5"/>
      <c r="G124" s="5"/>
      <c r="H124" s="5"/>
      <c r="I124" s="5"/>
      <c r="J124" s="5"/>
      <c r="K124" s="5"/>
    </row>
    <row r="125" spans="2:11" hidden="1" x14ac:dyDescent="0.25">
      <c r="B125" s="5"/>
      <c r="C125" s="5"/>
      <c r="D125" s="5"/>
      <c r="E125" s="5"/>
      <c r="F125" s="5"/>
      <c r="G125" s="5"/>
      <c r="H125" s="5"/>
      <c r="I125" s="5"/>
      <c r="J125" s="5"/>
      <c r="K125" s="5"/>
    </row>
    <row r="126" spans="2:11" hidden="1" x14ac:dyDescent="0.25">
      <c r="B126" s="5"/>
      <c r="C126" s="5"/>
      <c r="D126" s="5"/>
      <c r="E126" s="5"/>
      <c r="F126" s="5"/>
      <c r="G126" s="5"/>
      <c r="H126" s="5"/>
      <c r="I126" s="5"/>
      <c r="J126" s="5"/>
      <c r="K126" s="5"/>
    </row>
    <row r="127" spans="2:11" hidden="1" x14ac:dyDescent="0.25">
      <c r="B127" s="5"/>
      <c r="C127" s="5"/>
      <c r="D127" s="5"/>
      <c r="E127" s="5"/>
      <c r="F127" s="5"/>
      <c r="G127" s="5"/>
      <c r="H127" s="5"/>
      <c r="I127" s="5"/>
      <c r="J127" s="5"/>
      <c r="K127" s="5"/>
    </row>
    <row r="128" spans="2:11" hidden="1" x14ac:dyDescent="0.25">
      <c r="B128" s="5"/>
      <c r="C128" s="5"/>
      <c r="D128" s="5"/>
      <c r="E128" s="5"/>
      <c r="F128" s="5"/>
      <c r="G128" s="5"/>
      <c r="H128" s="5"/>
      <c r="I128" s="5"/>
      <c r="J128" s="5"/>
      <c r="K128" s="5"/>
    </row>
    <row r="129" spans="2:11" hidden="1" x14ac:dyDescent="0.25">
      <c r="B129" s="5"/>
      <c r="C129" s="5"/>
      <c r="D129" s="5"/>
      <c r="E129" s="5"/>
      <c r="F129" s="5"/>
      <c r="G129" s="5"/>
      <c r="H129" s="5"/>
      <c r="I129" s="5"/>
      <c r="J129" s="5"/>
      <c r="K129" s="5"/>
    </row>
    <row r="130" spans="2:11" hidden="1" x14ac:dyDescent="0.25">
      <c r="B130" s="5"/>
      <c r="C130" s="5"/>
      <c r="D130" s="5"/>
      <c r="E130" s="5"/>
      <c r="F130" s="5"/>
      <c r="G130" s="5"/>
      <c r="H130" s="5"/>
      <c r="I130" s="5"/>
      <c r="J130" s="5"/>
      <c r="K130" s="5"/>
    </row>
    <row r="131" spans="2:11" hidden="1" x14ac:dyDescent="0.25"/>
    <row r="132" spans="2:11" hidden="1" x14ac:dyDescent="0.25"/>
    <row r="133" spans="2:11" hidden="1" x14ac:dyDescent="0.25"/>
    <row r="134" spans="2:11" hidden="1" x14ac:dyDescent="0.25"/>
    <row r="135" spans="2:11" hidden="1" x14ac:dyDescent="0.25"/>
    <row r="136" spans="2:11" hidden="1" x14ac:dyDescent="0.25"/>
    <row r="137" spans="2:11" x14ac:dyDescent="0.25"/>
    <row r="138" spans="2:11" x14ac:dyDescent="0.25"/>
    <row r="139" spans="2:11" x14ac:dyDescent="0.25"/>
    <row r="140" spans="2:11" x14ac:dyDescent="0.25"/>
    <row r="141" spans="2:11" x14ac:dyDescent="0.25"/>
    <row r="142" spans="2:11" x14ac:dyDescent="0.25"/>
    <row r="143" spans="2:11" x14ac:dyDescent="0.25"/>
    <row r="144" spans="2:11" x14ac:dyDescent="0.25"/>
    <row r="145" x14ac:dyDescent="0.25"/>
    <row r="146" x14ac:dyDescent="0.25"/>
    <row r="147" x14ac:dyDescent="0.25"/>
    <row r="148" x14ac:dyDescent="0.25"/>
    <row r="149" x14ac:dyDescent="0.25"/>
    <row r="150" x14ac:dyDescent="0.25"/>
  </sheetData>
  <mergeCells count="26">
    <mergeCell ref="F56:G56"/>
    <mergeCell ref="F57:G57"/>
    <mergeCell ref="F58:G58"/>
    <mergeCell ref="F59:G59"/>
    <mergeCell ref="F60:G60"/>
    <mergeCell ref="F86:H86"/>
    <mergeCell ref="F87:H87"/>
    <mergeCell ref="F88:H88"/>
    <mergeCell ref="F89:H89"/>
    <mergeCell ref="F90:H90"/>
    <mergeCell ref="F40:F47"/>
    <mergeCell ref="F82:H82"/>
    <mergeCell ref="F83:H83"/>
    <mergeCell ref="F84:H84"/>
    <mergeCell ref="F85:H85"/>
    <mergeCell ref="F68:G68"/>
    <mergeCell ref="F69:G69"/>
    <mergeCell ref="F70:G70"/>
    <mergeCell ref="F71:G71"/>
    <mergeCell ref="F72:G72"/>
    <mergeCell ref="F73:G73"/>
    <mergeCell ref="F74:G74"/>
    <mergeCell ref="F75:G75"/>
    <mergeCell ref="F61:G61"/>
    <mergeCell ref="F54:G54"/>
    <mergeCell ref="F55:G5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0"/>
  <sheetViews>
    <sheetView zoomScale="80" zoomScaleNormal="80" workbookViewId="0">
      <selection activeCell="C19" sqref="C19"/>
    </sheetView>
  </sheetViews>
  <sheetFormatPr defaultRowHeight="15.75" x14ac:dyDescent="0.25"/>
  <cols>
    <col min="1" max="1" width="2" style="5" customWidth="1"/>
    <col min="2" max="2" width="26" style="5" bestFit="1" customWidth="1"/>
    <col min="3" max="3" width="255.5703125" style="5" customWidth="1"/>
    <col min="4" max="16384" width="9.140625" style="5"/>
  </cols>
  <sheetData>
    <row r="1" spans="2:20" ht="9" customHeight="1" x14ac:dyDescent="0.25"/>
    <row r="2" spans="2:20" s="2" customFormat="1" ht="16.5" thickBot="1" x14ac:dyDescent="0.3">
      <c r="B2" s="82" t="s">
        <v>0</v>
      </c>
      <c r="C2" s="82" t="s">
        <v>1</v>
      </c>
      <c r="D2" s="127"/>
      <c r="E2" s="127"/>
      <c r="F2" s="127"/>
      <c r="G2" s="127"/>
      <c r="H2" s="127"/>
      <c r="I2" s="127"/>
      <c r="J2" s="127"/>
      <c r="K2" s="127"/>
      <c r="L2" s="127"/>
      <c r="M2" s="127"/>
      <c r="N2" s="127"/>
      <c r="O2" s="127"/>
      <c r="P2" s="127"/>
      <c r="Q2" s="127"/>
      <c r="R2" s="127"/>
      <c r="S2" s="127"/>
      <c r="T2" s="127"/>
    </row>
    <row r="3" spans="2:20" x14ac:dyDescent="0.25">
      <c r="B3" s="175" t="s">
        <v>176</v>
      </c>
      <c r="C3" s="174" t="s">
        <v>177</v>
      </c>
    </row>
    <row r="4" spans="2:20" x14ac:dyDescent="0.25">
      <c r="B4" s="175" t="s">
        <v>496</v>
      </c>
      <c r="C4" s="174" t="s">
        <v>501</v>
      </c>
    </row>
    <row r="5" spans="2:20" x14ac:dyDescent="0.25">
      <c r="B5" s="175" t="s">
        <v>500</v>
      </c>
      <c r="C5" s="175" t="s">
        <v>499</v>
      </c>
    </row>
    <row r="6" spans="2:20" x14ac:dyDescent="0.25">
      <c r="B6" s="62" t="s">
        <v>507</v>
      </c>
      <c r="C6" s="62" t="s">
        <v>506</v>
      </c>
    </row>
    <row r="7" spans="2:20" x14ac:dyDescent="0.25">
      <c r="B7" s="175" t="s">
        <v>170</v>
      </c>
      <c r="C7" s="174" t="s">
        <v>171</v>
      </c>
    </row>
    <row r="8" spans="2:20" x14ac:dyDescent="0.25">
      <c r="B8" s="175" t="s">
        <v>529</v>
      </c>
      <c r="C8" s="174" t="s">
        <v>528</v>
      </c>
    </row>
    <row r="9" spans="2:20" x14ac:dyDescent="0.25">
      <c r="B9" s="62" t="s">
        <v>505</v>
      </c>
      <c r="C9" s="62" t="s">
        <v>561</v>
      </c>
    </row>
    <row r="10" spans="2:20" x14ac:dyDescent="0.25">
      <c r="B10" s="175" t="s">
        <v>472</v>
      </c>
      <c r="C10" s="174" t="s">
        <v>471</v>
      </c>
    </row>
    <row r="11" spans="2:20" x14ac:dyDescent="0.25">
      <c r="B11" s="175" t="s">
        <v>473</v>
      </c>
      <c r="C11" s="174" t="s">
        <v>475</v>
      </c>
    </row>
    <row r="12" spans="2:20" x14ac:dyDescent="0.25">
      <c r="B12" s="175" t="s">
        <v>474</v>
      </c>
      <c r="C12" s="174" t="s">
        <v>476</v>
      </c>
    </row>
    <row r="13" spans="2:20" x14ac:dyDescent="0.25">
      <c r="B13" s="175" t="s">
        <v>477</v>
      </c>
      <c r="C13" s="174" t="s">
        <v>478</v>
      </c>
    </row>
    <row r="14" spans="2:20" x14ac:dyDescent="0.25">
      <c r="B14" s="175" t="s">
        <v>479</v>
      </c>
      <c r="C14" s="174" t="s">
        <v>480</v>
      </c>
    </row>
    <row r="15" spans="2:20" x14ac:dyDescent="0.25">
      <c r="B15" s="62" t="s">
        <v>503</v>
      </c>
      <c r="C15" s="174" t="s">
        <v>502</v>
      </c>
    </row>
    <row r="16" spans="2:20" x14ac:dyDescent="0.25">
      <c r="B16" s="175" t="s">
        <v>482</v>
      </c>
      <c r="C16" s="174" t="s">
        <v>483</v>
      </c>
    </row>
    <row r="17" spans="2:3" x14ac:dyDescent="0.25">
      <c r="B17" s="175" t="s">
        <v>181</v>
      </c>
      <c r="C17" s="174" t="s">
        <v>182</v>
      </c>
    </row>
    <row r="18" spans="2:3" x14ac:dyDescent="0.25">
      <c r="B18" s="175" t="s">
        <v>122</v>
      </c>
      <c r="C18" s="174" t="s">
        <v>123</v>
      </c>
    </row>
    <row r="19" spans="2:3" x14ac:dyDescent="0.25">
      <c r="B19" s="175" t="s">
        <v>77</v>
      </c>
      <c r="C19" s="174" t="s">
        <v>78</v>
      </c>
    </row>
    <row r="20" spans="2:3" x14ac:dyDescent="0.25">
      <c r="B20" s="175" t="s">
        <v>75</v>
      </c>
      <c r="C20" s="174" t="s">
        <v>76</v>
      </c>
    </row>
    <row r="21" spans="2:3" x14ac:dyDescent="0.25">
      <c r="B21" s="175" t="s">
        <v>98</v>
      </c>
      <c r="C21" s="174" t="s">
        <v>99</v>
      </c>
    </row>
    <row r="22" spans="2:3" x14ac:dyDescent="0.25">
      <c r="B22" s="175" t="s">
        <v>98</v>
      </c>
      <c r="C22" s="174" t="s">
        <v>99</v>
      </c>
    </row>
    <row r="23" spans="2:3" x14ac:dyDescent="0.25">
      <c r="B23" s="175" t="s">
        <v>88</v>
      </c>
      <c r="C23" s="174" t="s">
        <v>89</v>
      </c>
    </row>
    <row r="24" spans="2:3" x14ac:dyDescent="0.25">
      <c r="B24" s="175" t="s">
        <v>186</v>
      </c>
      <c r="C24" s="174" t="s">
        <v>187</v>
      </c>
    </row>
    <row r="25" spans="2:3" ht="31.5" x14ac:dyDescent="0.25">
      <c r="B25" s="175" t="s">
        <v>71</v>
      </c>
      <c r="C25" s="173" t="s">
        <v>72</v>
      </c>
    </row>
    <row r="26" spans="2:3" ht="31.5" x14ac:dyDescent="0.25">
      <c r="B26" s="175" t="s">
        <v>466</v>
      </c>
      <c r="C26" s="174" t="s">
        <v>387</v>
      </c>
    </row>
    <row r="27" spans="2:3" ht="31.5" x14ac:dyDescent="0.25">
      <c r="B27" s="175" t="s">
        <v>103</v>
      </c>
      <c r="C27" s="174" t="s">
        <v>465</v>
      </c>
    </row>
    <row r="28" spans="2:3" ht="31.5" x14ac:dyDescent="0.25">
      <c r="B28" s="175" t="s">
        <v>100</v>
      </c>
      <c r="C28" s="174" t="s">
        <v>101</v>
      </c>
    </row>
    <row r="29" spans="2:3" x14ac:dyDescent="0.25">
      <c r="B29" s="175" t="s">
        <v>152</v>
      </c>
      <c r="C29" s="174" t="s">
        <v>153</v>
      </c>
    </row>
    <row r="30" spans="2:3" x14ac:dyDescent="0.25">
      <c r="B30" s="175" t="s">
        <v>249</v>
      </c>
      <c r="C30" s="174" t="s">
        <v>257</v>
      </c>
    </row>
    <row r="31" spans="2:3" x14ac:dyDescent="0.25">
      <c r="B31" s="175" t="s">
        <v>551</v>
      </c>
      <c r="C31" s="174" t="s">
        <v>550</v>
      </c>
    </row>
    <row r="32" spans="2:3" x14ac:dyDescent="0.25">
      <c r="B32" s="175" t="s">
        <v>188</v>
      </c>
      <c r="C32" s="174" t="s">
        <v>189</v>
      </c>
    </row>
    <row r="33" spans="2:3" x14ac:dyDescent="0.25">
      <c r="B33" s="175" t="s">
        <v>102</v>
      </c>
      <c r="C33" s="174" t="s">
        <v>464</v>
      </c>
    </row>
    <row r="34" spans="2:3" ht="31.5" x14ac:dyDescent="0.25">
      <c r="B34" s="175" t="s">
        <v>150</v>
      </c>
      <c r="C34" s="174" t="s">
        <v>151</v>
      </c>
    </row>
    <row r="35" spans="2:3" ht="31.5" x14ac:dyDescent="0.25">
      <c r="B35" s="175" t="s">
        <v>129</v>
      </c>
      <c r="C35" s="174" t="s">
        <v>130</v>
      </c>
    </row>
    <row r="36" spans="2:3" x14ac:dyDescent="0.25">
      <c r="B36" s="62" t="s">
        <v>514</v>
      </c>
      <c r="C36" s="62" t="s">
        <v>512</v>
      </c>
    </row>
    <row r="37" spans="2:3" x14ac:dyDescent="0.25">
      <c r="B37" s="62" t="s">
        <v>315</v>
      </c>
      <c r="C37" s="62" t="s">
        <v>513</v>
      </c>
    </row>
    <row r="38" spans="2:3" x14ac:dyDescent="0.25">
      <c r="B38" s="62" t="s">
        <v>511</v>
      </c>
      <c r="C38" s="62" t="s">
        <v>510</v>
      </c>
    </row>
    <row r="39" spans="2:3" x14ac:dyDescent="0.25">
      <c r="B39" s="175" t="s">
        <v>509</v>
      </c>
      <c r="C39" s="174" t="s">
        <v>135</v>
      </c>
    </row>
    <row r="40" spans="2:3" ht="31.5" x14ac:dyDescent="0.25">
      <c r="B40" s="175" t="s">
        <v>124</v>
      </c>
      <c r="C40" s="174" t="s">
        <v>125</v>
      </c>
    </row>
  </sheetData>
  <sortState ref="B3:D39">
    <sortCondition ref="B3:B39"/>
  </sortState>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TOC</vt:lpstr>
      <vt:lpstr>Fuel Mix_IN</vt:lpstr>
      <vt:lpstr>Fuel Mix_CN</vt:lpstr>
      <vt:lpstr>Fuel Mix_KE</vt:lpstr>
      <vt:lpstr>Fuel Mix_GH</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Morelli</dc:creator>
  <cp:lastModifiedBy>Sarah Cashman</cp:lastModifiedBy>
  <dcterms:created xsi:type="dcterms:W3CDTF">2016-03-29T19:13:54Z</dcterms:created>
  <dcterms:modified xsi:type="dcterms:W3CDTF">2017-05-18T15:19:04Z</dcterms:modified>
</cp:coreProperties>
</file>