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a.ad.epa.gov\ord\COR\Users\M-Z\rbrook03\net mydocuments\Papers\Student Papers\Lydia Nicholas\data\"/>
    </mc:Choice>
  </mc:AlternateContent>
  <bookViews>
    <workbookView xWindow="0" yWindow="0" windowWidth="15360" windowHeight="8436" tabRatio="500"/>
  </bookViews>
  <sheets>
    <sheet name="Gauges in McDonald Forest" sheetId="1" r:id="rId1"/>
    <sheet name="Corvallis Data (EPA)" sheetId="2" r:id="rId2"/>
  </sheets>
  <definedNames>
    <definedName name="_xlnm._FilterDatabase" localSheetId="0" hidden="1">'Gauges in McDonald Forest'!$A$4:$K$40</definedName>
  </definedNames>
  <calcPr calcId="171027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2" l="1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H4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H15" i="2"/>
  <c r="H14" i="2"/>
  <c r="H13" i="2"/>
  <c r="H12" i="2"/>
  <c r="H11" i="2"/>
  <c r="H10" i="2"/>
  <c r="H9" i="2"/>
  <c r="H8" i="2"/>
  <c r="G8" i="2"/>
  <c r="H7" i="2"/>
  <c r="G7" i="2"/>
  <c r="H6" i="2"/>
  <c r="G6" i="2"/>
  <c r="H5" i="2"/>
  <c r="G5" i="2"/>
  <c r="G4" i="2"/>
  <c r="J45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K45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O58" i="1"/>
  <c r="L57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P58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P74" i="1"/>
  <c r="J76" i="1"/>
  <c r="J77" i="1"/>
  <c r="J78" i="1"/>
  <c r="J79" i="1"/>
  <c r="J80" i="1"/>
  <c r="J81" i="1"/>
  <c r="J82" i="1"/>
  <c r="J83" i="1"/>
  <c r="J84" i="1"/>
  <c r="J86" i="1"/>
  <c r="L76" i="1"/>
  <c r="L77" i="1"/>
  <c r="L78" i="1"/>
  <c r="L79" i="1"/>
  <c r="L80" i="1"/>
  <c r="L81" i="1"/>
  <c r="L82" i="1"/>
  <c r="L83" i="1"/>
  <c r="L84" i="1"/>
  <c r="L86" i="1"/>
  <c r="N76" i="1"/>
  <c r="N77" i="1"/>
  <c r="N78" i="1"/>
  <c r="N79" i="1"/>
  <c r="N80" i="1"/>
  <c r="N81" i="1"/>
  <c r="N82" i="1"/>
  <c r="N83" i="1"/>
  <c r="N84" i="1"/>
  <c r="N86" i="1"/>
  <c r="N87" i="1"/>
  <c r="K76" i="1"/>
  <c r="K77" i="1"/>
  <c r="K78" i="1"/>
  <c r="K79" i="1"/>
  <c r="K80" i="1"/>
  <c r="K81" i="1"/>
  <c r="K82" i="1"/>
  <c r="K83" i="1"/>
  <c r="K84" i="1"/>
  <c r="K86" i="1"/>
  <c r="M76" i="1"/>
  <c r="M77" i="1"/>
  <c r="M78" i="1"/>
  <c r="M79" i="1"/>
  <c r="M80" i="1"/>
  <c r="M81" i="1"/>
  <c r="M82" i="1"/>
  <c r="M83" i="1"/>
  <c r="M84" i="1"/>
  <c r="P87" i="1"/>
  <c r="M86" i="1"/>
  <c r="M87" i="1"/>
  <c r="O87" i="1"/>
  <c r="M73" i="1"/>
  <c r="M74" i="1"/>
  <c r="O74" i="1"/>
  <c r="J85" i="1"/>
  <c r="N6" i="1"/>
  <c r="N5" i="1"/>
  <c r="N7" i="1"/>
  <c r="M5" i="1"/>
  <c r="M7" i="1"/>
  <c r="M6" i="1"/>
</calcChain>
</file>

<file path=xl/sharedStrings.xml><?xml version="1.0" encoding="utf-8"?>
<sst xmlns="http://schemas.openxmlformats.org/spreadsheetml/2006/main" count="188" uniqueCount="77">
  <si>
    <t>MCD1</t>
  </si>
  <si>
    <t>MCD2</t>
  </si>
  <si>
    <t>MCD3</t>
  </si>
  <si>
    <t>Gauge</t>
  </si>
  <si>
    <t>DOY</t>
  </si>
  <si>
    <t>O18</t>
  </si>
  <si>
    <t>DH</t>
  </si>
  <si>
    <t>Gauge #</t>
  </si>
  <si>
    <t>Season</t>
  </si>
  <si>
    <t>SD DH</t>
  </si>
  <si>
    <t>SD O18</t>
  </si>
  <si>
    <t>Precip (mm)</t>
  </si>
  <si>
    <t>Date</t>
  </si>
  <si>
    <t>d18O*Pi/Ptotal</t>
  </si>
  <si>
    <t>d18O</t>
  </si>
  <si>
    <t>ACCUARCY</t>
  </si>
  <si>
    <t>EPA</t>
  </si>
  <si>
    <t>Weighting</t>
  </si>
  <si>
    <t>dD*Pi/Ptotal</t>
  </si>
  <si>
    <t>dD</t>
  </si>
  <si>
    <t>WY 2015</t>
  </si>
  <si>
    <t>2003-2015</t>
  </si>
  <si>
    <t>Weighted standard deviation</t>
  </si>
  <si>
    <t>d18</t>
  </si>
  <si>
    <t>dh</t>
  </si>
  <si>
    <t>WEIGHTED STABDARD ERROR</t>
  </si>
  <si>
    <t>RESULTS</t>
  </si>
  <si>
    <t xml:space="preserve"> EVAPORATED NOT USED</t>
  </si>
  <si>
    <t>elevation (m)</t>
  </si>
  <si>
    <t>SSWR14-325</t>
  </si>
  <si>
    <t>SSWR14-329</t>
  </si>
  <si>
    <t>SSWR14-333</t>
  </si>
  <si>
    <t>SSWR14-336</t>
  </si>
  <si>
    <t>SSWR14-339</t>
  </si>
  <si>
    <t>SSWR14-350</t>
  </si>
  <si>
    <t>SSWR14-354</t>
  </si>
  <si>
    <t>SSWR14-358</t>
  </si>
  <si>
    <t>SSWR14-362</t>
  </si>
  <si>
    <t>SSWR14-365</t>
  </si>
  <si>
    <t>SSWR14-369</t>
  </si>
  <si>
    <t>SSWR14-372</t>
  </si>
  <si>
    <t>SSWR14-376</t>
  </si>
  <si>
    <t>SSWR15-001</t>
  </si>
  <si>
    <t>SSWR15-005</t>
  </si>
  <si>
    <t>SSWR15-008</t>
  </si>
  <si>
    <t>SSWR15-012</t>
  </si>
  <si>
    <t>SSWR15-016</t>
  </si>
  <si>
    <t>SSWR15-020</t>
  </si>
  <si>
    <t>SSWR15-023</t>
  </si>
  <si>
    <t>SSWR15-026</t>
  </si>
  <si>
    <t>SSWR15-030</t>
  </si>
  <si>
    <t>SSWR15-034</t>
  </si>
  <si>
    <t>SSWR15-038</t>
  </si>
  <si>
    <t>SSWR15-041</t>
  </si>
  <si>
    <t>SSWR15-045</t>
  </si>
  <si>
    <t>SSWR15-048</t>
  </si>
  <si>
    <t>SSWR15-052</t>
  </si>
  <si>
    <t>SSWR15-055</t>
  </si>
  <si>
    <t>SSWR15-060</t>
  </si>
  <si>
    <t>SSWR15-063</t>
  </si>
  <si>
    <t>SSWR15-085</t>
  </si>
  <si>
    <t>SSWR15-086</t>
  </si>
  <si>
    <t>SSWR15-324</t>
  </si>
  <si>
    <t>SSWR15-416</t>
  </si>
  <si>
    <t>SSWR15-504</t>
  </si>
  <si>
    <t>Precipitation at Corvallis EPA , 44.5658, -123.2922, Elev 250</t>
  </si>
  <si>
    <t>date</t>
  </si>
  <si>
    <t>Weighted Precip</t>
  </si>
  <si>
    <t>amount (ml)</t>
  </si>
  <si>
    <r>
      <rPr>
        <sz val="11"/>
        <rFont val="Symbol"/>
        <family val="1"/>
        <charset val="2"/>
      </rPr>
      <t>d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 (‰)</t>
    </r>
  </si>
  <si>
    <r>
      <rPr>
        <sz val="11"/>
        <rFont val="Symbol"/>
        <family val="1"/>
        <charset val="2"/>
      </rPr>
      <t>d</t>
    </r>
    <r>
      <rPr>
        <vertAlign val="superscript"/>
        <sz val="11"/>
        <rFont val="Calibri"/>
        <family val="2"/>
        <scheme val="minor"/>
      </rPr>
      <t>18</t>
    </r>
    <r>
      <rPr>
        <sz val="11"/>
        <rFont val="Calibri"/>
        <family val="2"/>
        <scheme val="minor"/>
      </rPr>
      <t>O (‰)</t>
    </r>
  </si>
  <si>
    <t>d-excess (‰)</t>
  </si>
  <si>
    <t>Cumulative d2H (‰)</t>
  </si>
  <si>
    <t>Contact: J. Renee Brooks,  Brooks.ReneeJ@epa.gov</t>
  </si>
  <si>
    <t>sample ID</t>
  </si>
  <si>
    <t xml:space="preserve">Precipitation data collected in McDonald Forest </t>
  </si>
  <si>
    <t>Contact: Catalina Segura, catalina.segura@oregonstate.edu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</si>
</sst>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Symbol"/>
      <family val="1"/>
      <charset val="2"/>
    </font>
    <font>
      <vertAlign val="superscript"/>
      <sz val="11"/>
      <name val="Calibri"/>
      <family val="2"/>
      <scheme val="minor"/>
    </font>
    <font>
      <sz val="11"/>
      <name val="Calibri"/>
      <family val="1"/>
      <charset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rgb="FFEBF1DE"/>
      </top>
      <bottom style="thin">
        <color rgb="FFEBF1DE"/>
      </bottom>
      <diagonal/>
    </border>
    <border>
      <left/>
      <right/>
      <top/>
      <bottom style="thin">
        <color rgb="FFEBF1DE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32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2" fontId="3" fillId="0" borderId="0" xfId="0" applyNumberFormat="1" applyFont="1"/>
    <xf numFmtId="2" fontId="0" fillId="0" borderId="1" xfId="0" applyNumberFormat="1" applyFont="1" applyBorder="1"/>
    <xf numFmtId="2" fontId="0" fillId="0" borderId="1" xfId="0" applyNumberFormat="1" applyFont="1" applyFill="1" applyBorder="1"/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Border="1"/>
    <xf numFmtId="2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164" fontId="3" fillId="0" borderId="0" xfId="0" applyNumberFormat="1" applyFont="1" applyBorder="1"/>
    <xf numFmtId="2" fontId="3" fillId="0" borderId="2" xfId="0" applyNumberFormat="1" applyFont="1" applyBorder="1"/>
    <xf numFmtId="164" fontId="3" fillId="0" borderId="2" xfId="0" applyNumberFormat="1" applyFont="1" applyBorder="1"/>
    <xf numFmtId="164" fontId="0" fillId="0" borderId="1" xfId="0" applyNumberFormat="1" applyFont="1" applyFill="1" applyBorder="1"/>
    <xf numFmtId="14" fontId="4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8" fillId="0" borderId="0" xfId="177" applyNumberFormat="1" applyFont="1"/>
    <xf numFmtId="14" fontId="8" fillId="0" borderId="0" xfId="177" applyNumberFormat="1" applyFont="1" applyFill="1"/>
    <xf numFmtId="14" fontId="0" fillId="0" borderId="0" xfId="0" applyNumberFormat="1" applyFont="1" applyBorder="1" applyAlignment="1">
      <alignment horizontal="left"/>
    </xf>
    <xf numFmtId="14" fontId="3" fillId="0" borderId="2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2" fontId="9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3" fillId="2" borderId="0" xfId="0" applyNumberFormat="1" applyFont="1" applyFill="1"/>
    <xf numFmtId="0" fontId="11" fillId="0" borderId="0" xfId="0" applyFont="1"/>
    <xf numFmtId="0" fontId="12" fillId="0" borderId="0" xfId="0" applyFont="1"/>
    <xf numFmtId="0" fontId="7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2" fontId="13" fillId="0" borderId="0" xfId="0" applyNumberFormat="1" applyFont="1" applyFill="1" applyAlignment="1">
      <alignment horizontal="left"/>
    </xf>
    <xf numFmtId="2" fontId="13" fillId="0" borderId="1" xfId="0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NumberFormat="1"/>
    <xf numFmtId="166" fontId="0" fillId="0" borderId="0" xfId="0" applyNumberFormat="1"/>
    <xf numFmtId="166" fontId="7" fillId="0" borderId="0" xfId="0" applyNumberFormat="1" applyFont="1"/>
    <xf numFmtId="0" fontId="7" fillId="0" borderId="0" xfId="0" applyFont="1"/>
    <xf numFmtId="14" fontId="0" fillId="0" borderId="2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2" fontId="0" fillId="0" borderId="2" xfId="0" applyNumberFormat="1" applyFill="1" applyBorder="1"/>
    <xf numFmtId="164" fontId="0" fillId="0" borderId="1" xfId="0" applyNumberFormat="1" applyFont="1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0" xfId="177" applyFont="1"/>
    <xf numFmtId="2" fontId="3" fillId="2" borderId="2" xfId="0" applyNumberFormat="1" applyFont="1" applyFill="1" applyBorder="1"/>
    <xf numFmtId="0" fontId="0" fillId="0" borderId="0" xfId="0" applyFill="1"/>
    <xf numFmtId="2" fontId="0" fillId="0" borderId="0" xfId="0" applyNumberFormat="1"/>
    <xf numFmtId="2" fontId="10" fillId="3" borderId="0" xfId="0" applyNumberFormat="1" applyFont="1" applyFill="1" applyAlignment="1">
      <alignment horizontal="left"/>
    </xf>
    <xf numFmtId="2" fontId="12" fillId="0" borderId="0" xfId="0" applyNumberFormat="1" applyFont="1"/>
    <xf numFmtId="2" fontId="2" fillId="0" borderId="0" xfId="177" applyNumberFormat="1"/>
    <xf numFmtId="2" fontId="8" fillId="0" borderId="0" xfId="177" applyNumberFormat="1" applyFont="1"/>
    <xf numFmtId="2" fontId="8" fillId="0" borderId="0" xfId="177" applyNumberFormat="1" applyFont="1" applyFill="1"/>
    <xf numFmtId="2" fontId="4" fillId="0" borderId="3" xfId="0" applyNumberFormat="1" applyFont="1" applyFill="1" applyBorder="1"/>
    <xf numFmtId="2" fontId="3" fillId="2" borderId="0" xfId="0" applyNumberFormat="1" applyFont="1" applyFill="1" applyAlignment="1">
      <alignment horizontal="left"/>
    </xf>
    <xf numFmtId="0" fontId="0" fillId="0" borderId="0" xfId="0" applyFont="1" applyFill="1"/>
    <xf numFmtId="14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0" fontId="0" fillId="0" borderId="7" xfId="0" applyBorder="1"/>
    <xf numFmtId="0" fontId="7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12" fillId="0" borderId="0" xfId="0" applyFont="1" applyBorder="1"/>
    <xf numFmtId="16" fontId="0" fillId="0" borderId="0" xfId="0" applyNumberFormat="1" applyBorder="1"/>
    <xf numFmtId="165" fontId="11" fillId="4" borderId="4" xfId="0" applyNumberFormat="1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165" fontId="0" fillId="4" borderId="7" xfId="0" applyNumberFormat="1" applyFill="1" applyBorder="1" applyAlignment="1">
      <alignment horizontal="center"/>
    </xf>
    <xf numFmtId="2" fontId="0" fillId="4" borderId="0" xfId="0" applyNumberFormat="1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0" xfId="0" applyFont="1" applyBorder="1" applyAlignment="1">
      <alignment horizontal="left"/>
    </xf>
    <xf numFmtId="0" fontId="14" fillId="0" borderId="0" xfId="0" applyFont="1"/>
    <xf numFmtId="14" fontId="14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2" fontId="14" fillId="0" borderId="0" xfId="0" applyNumberFormat="1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12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66" fontId="14" fillId="0" borderId="12" xfId="0" applyNumberFormat="1" applyFont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4" fillId="0" borderId="12" xfId="0" applyNumberFormat="1" applyFont="1" applyBorder="1"/>
    <xf numFmtId="0" fontId="14" fillId="0" borderId="12" xfId="0" applyFont="1" applyBorder="1"/>
    <xf numFmtId="0" fontId="1" fillId="0" borderId="12" xfId="0" applyFont="1" applyBorder="1"/>
    <xf numFmtId="0" fontId="14" fillId="0" borderId="0" xfId="0" applyFont="1" applyFill="1"/>
    <xf numFmtId="14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/>
  </cellXfs>
  <cellStyles count="3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Normal" xfId="0" builtinId="0"/>
    <cellStyle name="Normal 2" xfId="17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tabSelected="1" zoomScale="55" zoomScaleNormal="55" zoomScalePageLayoutView="55" workbookViewId="0">
      <selection activeCell="A3" sqref="A3"/>
    </sheetView>
  </sheetViews>
  <sheetFormatPr defaultColWidth="11" defaultRowHeight="15.6"/>
  <cols>
    <col min="1" max="3" width="11" style="4"/>
    <col min="4" max="5" width="11" style="5"/>
    <col min="6" max="6" width="11.296875" style="5" bestFit="1" customWidth="1"/>
    <col min="7" max="7" width="11.19921875" style="5" bestFit="1" customWidth="1"/>
    <col min="8" max="8" width="11.296875" style="5" bestFit="1" customWidth="1"/>
    <col min="9" max="9" width="21.5" style="5" customWidth="1"/>
    <col min="11" max="12" width="17.5" customWidth="1"/>
    <col min="13" max="13" width="17" customWidth="1"/>
    <col min="14" max="14" width="15.19921875" customWidth="1"/>
    <col min="15" max="15" width="22.796875" customWidth="1"/>
    <col min="16" max="16" width="34.69921875" customWidth="1"/>
    <col min="18" max="18" width="26.19921875" customWidth="1"/>
    <col min="19" max="19" width="11.296875" bestFit="1" customWidth="1"/>
    <col min="20" max="20" width="12.296875" bestFit="1" customWidth="1"/>
    <col min="22" max="22" width="28.69921875" bestFit="1" customWidth="1"/>
  </cols>
  <sheetData>
    <row r="1" spans="1:29">
      <c r="A1" s="4" t="s">
        <v>75</v>
      </c>
    </row>
    <row r="2" spans="1:29">
      <c r="A2" s="4" t="s">
        <v>76</v>
      </c>
    </row>
    <row r="3" spans="1:29" ht="16.2" thickBot="1"/>
    <row r="4" spans="1:29">
      <c r="A4" s="32" t="s">
        <v>3</v>
      </c>
      <c r="B4" s="32" t="s">
        <v>7</v>
      </c>
      <c r="C4" s="33" t="s">
        <v>12</v>
      </c>
      <c r="D4" s="34" t="s">
        <v>4</v>
      </c>
      <c r="E4" s="34" t="s">
        <v>8</v>
      </c>
      <c r="F4" s="35" t="s">
        <v>5</v>
      </c>
      <c r="G4" s="35" t="s">
        <v>10</v>
      </c>
      <c r="H4" s="35" t="s">
        <v>6</v>
      </c>
      <c r="I4" s="35" t="s">
        <v>9</v>
      </c>
      <c r="J4" s="34" t="s">
        <v>11</v>
      </c>
      <c r="K4" s="59"/>
      <c r="L4" s="69" t="s">
        <v>26</v>
      </c>
      <c r="M4" s="70" t="s">
        <v>14</v>
      </c>
      <c r="N4" s="70" t="s">
        <v>19</v>
      </c>
      <c r="O4" s="70" t="s">
        <v>28</v>
      </c>
      <c r="P4" s="71"/>
      <c r="Q4" s="64"/>
      <c r="R4" s="62"/>
      <c r="S4" s="62"/>
      <c r="T4" s="62"/>
    </row>
    <row r="5" spans="1:29">
      <c r="A5" s="9" t="s">
        <v>0</v>
      </c>
      <c r="B5" s="9">
        <v>1</v>
      </c>
      <c r="C5" s="19">
        <v>41951</v>
      </c>
      <c r="D5" s="1">
        <v>312</v>
      </c>
      <c r="E5" s="1">
        <v>4</v>
      </c>
      <c r="F5" s="8">
        <v>-10.3</v>
      </c>
      <c r="G5" s="8">
        <v>0.01</v>
      </c>
      <c r="H5" s="8">
        <v>-67.8</v>
      </c>
      <c r="I5" s="8">
        <v>0.11</v>
      </c>
      <c r="J5" s="49">
        <v>138.60000000000002</v>
      </c>
      <c r="K5" s="49"/>
      <c r="L5" s="72" t="s">
        <v>0</v>
      </c>
      <c r="M5" s="73">
        <f>K57</f>
        <v>-9.0481931132668887</v>
      </c>
      <c r="N5" s="73">
        <f>L57</f>
        <v>-62.728274252103112</v>
      </c>
      <c r="O5" s="74">
        <v>121.92</v>
      </c>
      <c r="P5" s="75"/>
      <c r="Q5" s="62"/>
      <c r="R5" s="62"/>
      <c r="S5" s="62"/>
      <c r="T5" s="62"/>
    </row>
    <row r="6" spans="1:29">
      <c r="A6" s="9" t="s">
        <v>0</v>
      </c>
      <c r="B6" s="9">
        <v>1</v>
      </c>
      <c r="C6" s="23">
        <v>41985</v>
      </c>
      <c r="D6" s="1">
        <v>346</v>
      </c>
      <c r="E6" s="1">
        <v>4</v>
      </c>
      <c r="F6" s="7">
        <v>-9.4597546531345671</v>
      </c>
      <c r="G6" s="10">
        <v>4.5416981414319414E-2</v>
      </c>
      <c r="H6" s="7">
        <v>-65.665077592325446</v>
      </c>
      <c r="I6" s="10">
        <v>0.14303843433473268</v>
      </c>
      <c r="J6" s="49">
        <v>214.47923604185831</v>
      </c>
      <c r="K6" s="56"/>
      <c r="L6" s="72" t="s">
        <v>1</v>
      </c>
      <c r="M6" s="73">
        <f>K73</f>
        <v>-9.4753889726812943</v>
      </c>
      <c r="N6" s="73">
        <f>L73</f>
        <v>-65.462416959250007</v>
      </c>
      <c r="O6" s="74">
        <v>390.14400000000001</v>
      </c>
      <c r="P6" s="75"/>
      <c r="Q6" s="62"/>
      <c r="R6" s="62"/>
      <c r="S6" s="62"/>
      <c r="T6" s="62"/>
    </row>
    <row r="7" spans="1:29">
      <c r="A7" s="9" t="s">
        <v>0</v>
      </c>
      <c r="B7" s="9">
        <v>1</v>
      </c>
      <c r="C7" s="41">
        <v>41995</v>
      </c>
      <c r="D7" s="1">
        <v>356</v>
      </c>
      <c r="E7" s="1">
        <v>4</v>
      </c>
      <c r="F7" s="7">
        <v>-9.2048490621175691</v>
      </c>
      <c r="G7" s="8">
        <v>3.2922561479607849E-2</v>
      </c>
      <c r="H7" s="7">
        <v>-65.408326128011581</v>
      </c>
      <c r="I7" s="8">
        <v>0.20326880901112809</v>
      </c>
      <c r="J7" s="58">
        <v>119.68471960252749</v>
      </c>
      <c r="K7" s="49"/>
      <c r="L7" s="72" t="s">
        <v>2</v>
      </c>
      <c r="M7" s="73">
        <f>K86</f>
        <v>-9.8724930333657639</v>
      </c>
      <c r="N7" s="73">
        <f>L86</f>
        <v>-67.151217932824238</v>
      </c>
      <c r="O7" s="74">
        <v>646.17600000000004</v>
      </c>
      <c r="P7" s="75"/>
      <c r="Q7" s="62"/>
      <c r="R7" s="62"/>
      <c r="S7" s="68"/>
      <c r="T7" s="62"/>
    </row>
    <row r="8" spans="1:29">
      <c r="A8" s="9" t="s">
        <v>0</v>
      </c>
      <c r="B8" s="9">
        <v>1</v>
      </c>
      <c r="C8" s="41">
        <v>42015</v>
      </c>
      <c r="D8" s="1">
        <v>11</v>
      </c>
      <c r="E8" s="1">
        <v>4</v>
      </c>
      <c r="F8" s="8">
        <v>-8.5808423139548058</v>
      </c>
      <c r="G8" s="12">
        <v>3.2321726633604393E-2</v>
      </c>
      <c r="H8" s="8">
        <v>-55.280105733407119</v>
      </c>
      <c r="I8" s="12">
        <v>0.19120986599173018</v>
      </c>
      <c r="J8" s="58">
        <v>51.64993213879692</v>
      </c>
      <c r="K8" s="49"/>
      <c r="L8" s="72" t="s">
        <v>16</v>
      </c>
      <c r="M8" s="73">
        <v>-8.5090000000000003</v>
      </c>
      <c r="N8" s="73">
        <v>-58.82</v>
      </c>
      <c r="O8" s="74">
        <v>76</v>
      </c>
      <c r="P8" s="75" t="s">
        <v>20</v>
      </c>
      <c r="Q8" s="62"/>
      <c r="R8" s="62"/>
      <c r="S8" s="62"/>
      <c r="T8" s="62"/>
    </row>
    <row r="9" spans="1:29">
      <c r="A9" s="79" t="s">
        <v>0</v>
      </c>
      <c r="B9" s="9">
        <v>1</v>
      </c>
      <c r="C9" s="22">
        <v>42018</v>
      </c>
      <c r="D9" s="1">
        <v>14</v>
      </c>
      <c r="E9" s="1">
        <v>4</v>
      </c>
      <c r="F9" s="2">
        <v>-10.430180079741296</v>
      </c>
      <c r="G9" s="2">
        <v>6.7818521593241395E-3</v>
      </c>
      <c r="H9" s="2">
        <v>-71.948416127834307</v>
      </c>
      <c r="I9" s="2">
        <v>5.2402855457139776E-2</v>
      </c>
      <c r="J9" s="49">
        <v>15.405303478843027</v>
      </c>
      <c r="K9" s="49"/>
      <c r="L9" s="72" t="s">
        <v>16</v>
      </c>
      <c r="M9" s="73">
        <v>-9.1363846736325875</v>
      </c>
      <c r="N9" s="73">
        <v>-63.52477176</v>
      </c>
      <c r="O9" s="74">
        <v>76</v>
      </c>
      <c r="P9" s="75" t="s">
        <v>21</v>
      </c>
      <c r="Q9" s="62"/>
      <c r="R9" s="62"/>
      <c r="S9" s="62"/>
      <c r="T9" s="62"/>
    </row>
    <row r="10" spans="1:29" ht="16.2" thickBot="1">
      <c r="A10" s="9" t="s">
        <v>0</v>
      </c>
      <c r="B10" s="9">
        <v>1</v>
      </c>
      <c r="C10" s="19">
        <v>42037</v>
      </c>
      <c r="D10" s="1">
        <v>33</v>
      </c>
      <c r="E10" s="1">
        <v>4</v>
      </c>
      <c r="F10" s="7">
        <v>-7.6433917239429485</v>
      </c>
      <c r="G10" s="10">
        <v>4.2355024875319294E-2</v>
      </c>
      <c r="H10" s="7">
        <v>-51.093917612636481</v>
      </c>
      <c r="I10" s="10">
        <v>0.17845560536600433</v>
      </c>
      <c r="J10" s="49">
        <v>87.188936489851599</v>
      </c>
      <c r="L10" s="76"/>
      <c r="M10" s="77"/>
      <c r="N10" s="77"/>
      <c r="O10" s="77"/>
      <c r="P10" s="78"/>
      <c r="Q10" s="65"/>
      <c r="R10" s="62"/>
      <c r="S10" s="62"/>
      <c r="T10" s="62"/>
      <c r="AA10" s="31"/>
      <c r="AB10" s="31"/>
      <c r="AC10" s="31"/>
    </row>
    <row r="11" spans="1:29">
      <c r="A11" s="9" t="s">
        <v>0</v>
      </c>
      <c r="B11" s="9">
        <v>1</v>
      </c>
      <c r="C11" s="19">
        <v>42051</v>
      </c>
      <c r="D11" s="1">
        <v>47</v>
      </c>
      <c r="E11" s="1">
        <v>4</v>
      </c>
      <c r="F11" s="7">
        <v>-9.7033496667077301</v>
      </c>
      <c r="G11" s="10">
        <v>1.5955482113186627E-2</v>
      </c>
      <c r="H11" s="7">
        <v>-69.007431735678836</v>
      </c>
      <c r="I11" s="10">
        <v>0.13067797751958043</v>
      </c>
      <c r="J11" s="49">
        <v>130.86099473433254</v>
      </c>
      <c r="L11" s="66"/>
      <c r="M11" s="63"/>
      <c r="N11" s="63"/>
      <c r="O11" s="62"/>
      <c r="P11" s="62"/>
      <c r="Q11" s="62"/>
      <c r="R11" s="62"/>
      <c r="S11" s="62"/>
      <c r="T11" s="62"/>
    </row>
    <row r="12" spans="1:29">
      <c r="A12" s="9" t="s">
        <v>0</v>
      </c>
      <c r="B12" s="9">
        <v>1</v>
      </c>
      <c r="C12" s="19">
        <v>42088</v>
      </c>
      <c r="D12" s="1">
        <v>84</v>
      </c>
      <c r="E12" s="1">
        <v>1</v>
      </c>
      <c r="F12" s="7">
        <v>-10.990841708606197</v>
      </c>
      <c r="G12" s="10">
        <v>2.2341779202041237E-2</v>
      </c>
      <c r="H12" s="7">
        <v>-79.65889086139309</v>
      </c>
      <c r="I12" s="10">
        <v>4.4840556622879106E-2</v>
      </c>
      <c r="J12" s="49">
        <v>119.8</v>
      </c>
      <c r="L12" s="62"/>
      <c r="M12" s="62"/>
      <c r="N12" s="60"/>
      <c r="O12" s="60"/>
      <c r="P12" s="61"/>
      <c r="Q12" s="62"/>
      <c r="R12" s="62"/>
      <c r="S12" s="62"/>
      <c r="T12" s="62"/>
    </row>
    <row r="13" spans="1:29">
      <c r="A13" s="9" t="s">
        <v>0</v>
      </c>
      <c r="B13" s="9">
        <v>1</v>
      </c>
      <c r="C13" s="17">
        <v>42106</v>
      </c>
      <c r="D13" s="1">
        <v>102</v>
      </c>
      <c r="E13" s="1">
        <v>1</v>
      </c>
      <c r="F13" s="7">
        <v>-7.665084476393079</v>
      </c>
      <c r="G13" s="10">
        <v>2.6680196848232852E-2</v>
      </c>
      <c r="H13" s="7">
        <v>-47.337816250075491</v>
      </c>
      <c r="I13" s="10">
        <v>5.9476699072888457E-3</v>
      </c>
      <c r="J13" s="49">
        <v>35.200000000000003</v>
      </c>
      <c r="L13" s="62"/>
      <c r="M13" s="62"/>
      <c r="N13" s="62"/>
      <c r="O13" s="62"/>
      <c r="P13" s="62"/>
      <c r="Q13" s="62"/>
      <c r="R13" s="62"/>
      <c r="S13" s="62"/>
      <c r="T13" s="62"/>
    </row>
    <row r="14" spans="1:29">
      <c r="A14" s="9" t="s">
        <v>0</v>
      </c>
      <c r="B14" s="9">
        <v>1</v>
      </c>
      <c r="C14" s="18">
        <v>42129</v>
      </c>
      <c r="D14" s="1">
        <v>125</v>
      </c>
      <c r="E14" s="1">
        <v>1</v>
      </c>
      <c r="F14" s="7">
        <v>-6.3</v>
      </c>
      <c r="G14" s="10">
        <v>8.0000000000000002E-3</v>
      </c>
      <c r="H14" s="7">
        <v>-36.11</v>
      </c>
      <c r="I14" s="10">
        <v>0.154</v>
      </c>
      <c r="J14" s="49">
        <v>16</v>
      </c>
      <c r="L14" s="62"/>
      <c r="M14" s="62"/>
      <c r="N14" s="67"/>
      <c r="O14" s="62"/>
      <c r="P14" s="62"/>
      <c r="Q14" s="62"/>
      <c r="R14" s="62"/>
      <c r="S14" s="62"/>
      <c r="T14" s="62"/>
    </row>
    <row r="15" spans="1:29">
      <c r="A15" s="11" t="s">
        <v>0</v>
      </c>
      <c r="B15" s="9">
        <v>1</v>
      </c>
      <c r="C15" s="17">
        <v>42155</v>
      </c>
      <c r="D15" s="1">
        <v>151</v>
      </c>
      <c r="E15" s="1">
        <v>1</v>
      </c>
      <c r="F15" s="7">
        <v>-7.2809218685356312</v>
      </c>
      <c r="G15" s="7">
        <v>5.5720311654587136E-2</v>
      </c>
      <c r="H15" s="7">
        <v>-52.092104190144084</v>
      </c>
      <c r="I15" s="7">
        <v>0.12452693526219143</v>
      </c>
      <c r="J15" s="49">
        <v>19</v>
      </c>
      <c r="L15" s="62"/>
      <c r="M15" s="62"/>
      <c r="N15" s="62"/>
      <c r="O15" s="62"/>
      <c r="P15" s="62"/>
      <c r="Q15" s="62"/>
      <c r="R15" s="62"/>
      <c r="S15" s="62"/>
      <c r="T15" s="62"/>
    </row>
    <row r="16" spans="1:29">
      <c r="A16" s="11" t="s">
        <v>0</v>
      </c>
      <c r="B16" s="9">
        <v>1</v>
      </c>
      <c r="C16" s="17">
        <v>42183</v>
      </c>
      <c r="D16" s="1">
        <v>179</v>
      </c>
      <c r="E16" s="1">
        <v>2</v>
      </c>
      <c r="F16" s="7">
        <v>-6.77</v>
      </c>
      <c r="G16" s="10">
        <v>2.8000000000000001E-2</v>
      </c>
      <c r="H16" s="7">
        <v>-55.52</v>
      </c>
      <c r="I16" s="10">
        <v>4.8000000000000001E-2</v>
      </c>
      <c r="J16" s="49">
        <v>16</v>
      </c>
      <c r="N16" s="47"/>
      <c r="P16" s="47"/>
      <c r="R16" s="47"/>
    </row>
    <row r="17" spans="1:18">
      <c r="A17" s="9" t="s">
        <v>0</v>
      </c>
      <c r="B17" s="9">
        <v>1</v>
      </c>
      <c r="C17" s="17">
        <v>42275</v>
      </c>
      <c r="D17" s="1">
        <v>271</v>
      </c>
      <c r="E17" s="1">
        <v>3</v>
      </c>
      <c r="F17" s="7">
        <v>-4.4480851602197271</v>
      </c>
      <c r="G17" s="7">
        <v>1.7874426737592337E-2</v>
      </c>
      <c r="H17" s="7">
        <v>-33.712463289675554</v>
      </c>
      <c r="I17" s="7">
        <v>0.15575647135009632</v>
      </c>
      <c r="J17" s="49">
        <v>67.599999999999994</v>
      </c>
      <c r="N17" s="20"/>
      <c r="P17" s="20"/>
      <c r="R17" s="20"/>
    </row>
    <row r="18" spans="1:18">
      <c r="A18" s="11" t="s">
        <v>1</v>
      </c>
      <c r="B18" s="9">
        <v>2</v>
      </c>
      <c r="C18" s="24">
        <v>41951</v>
      </c>
      <c r="D18" s="1">
        <v>312</v>
      </c>
      <c r="E18" s="1">
        <v>4</v>
      </c>
      <c r="F18" s="7">
        <v>-10.136634577519823</v>
      </c>
      <c r="G18" s="7">
        <v>2.3735082377474237E-2</v>
      </c>
      <c r="H18" s="7">
        <v>-72.272431628701284</v>
      </c>
      <c r="I18" s="7">
        <v>9.8820150231276382E-2</v>
      </c>
      <c r="J18" s="49">
        <v>129.19999999999999</v>
      </c>
      <c r="L18" s="19"/>
      <c r="M18" s="20"/>
      <c r="O18" s="20"/>
      <c r="Q18" s="20"/>
    </row>
    <row r="19" spans="1:18">
      <c r="A19" s="11" t="s">
        <v>1</v>
      </c>
      <c r="B19" s="11">
        <v>2</v>
      </c>
      <c r="C19" s="24">
        <v>41985</v>
      </c>
      <c r="D19" s="1">
        <v>346</v>
      </c>
      <c r="E19" s="1">
        <v>4</v>
      </c>
      <c r="F19" s="7">
        <v>-9.7551640463249285</v>
      </c>
      <c r="G19" s="10">
        <v>1.2384689071034606E-2</v>
      </c>
      <c r="H19" s="7">
        <v>-67.3557208426854</v>
      </c>
      <c r="I19" s="10">
        <v>0.12258762663746885</v>
      </c>
      <c r="J19" s="49">
        <v>215.20000000000002</v>
      </c>
      <c r="L19" s="23"/>
      <c r="M19" s="20"/>
      <c r="O19" s="20"/>
      <c r="Q19" s="20"/>
      <c r="R19" s="40"/>
    </row>
    <row r="20" spans="1:18">
      <c r="A20" s="9" t="s">
        <v>1</v>
      </c>
      <c r="B20" s="9">
        <v>2</v>
      </c>
      <c r="C20" s="17">
        <v>41995</v>
      </c>
      <c r="D20" s="1">
        <v>356</v>
      </c>
      <c r="E20" s="1">
        <v>4</v>
      </c>
      <c r="F20" s="8">
        <v>-10.262425142663837</v>
      </c>
      <c r="G20" s="8">
        <v>2.0687920728145424E-2</v>
      </c>
      <c r="H20" s="8">
        <v>-70.816248603779471</v>
      </c>
      <c r="I20" s="8">
        <v>8.0515877833725019E-2</v>
      </c>
      <c r="J20" s="49">
        <v>120.2</v>
      </c>
      <c r="L20" s="41"/>
      <c r="M20" s="20"/>
      <c r="O20" s="20"/>
      <c r="Q20" s="21"/>
    </row>
    <row r="21" spans="1:18">
      <c r="A21" s="4" t="s">
        <v>1</v>
      </c>
      <c r="B21" s="4">
        <v>2</v>
      </c>
      <c r="C21" s="17">
        <v>42015</v>
      </c>
      <c r="D21" s="1">
        <v>11</v>
      </c>
      <c r="E21" s="1">
        <v>4</v>
      </c>
      <c r="F21" s="7">
        <v>-8.6303137459727228</v>
      </c>
      <c r="G21" s="10">
        <v>3.6423007179566237E-2</v>
      </c>
      <c r="H21" s="7">
        <v>-54.341163161549332</v>
      </c>
      <c r="I21" s="10">
        <v>5.8540304325760822E-2</v>
      </c>
      <c r="J21" s="49">
        <v>47.6</v>
      </c>
      <c r="L21" s="41"/>
      <c r="M21" s="20"/>
      <c r="O21" s="20"/>
      <c r="Q21" s="21"/>
    </row>
    <row r="22" spans="1:18">
      <c r="A22" s="79" t="s">
        <v>1</v>
      </c>
      <c r="B22" s="9">
        <v>2</v>
      </c>
      <c r="C22" s="17">
        <v>42018</v>
      </c>
      <c r="D22" s="1">
        <v>14</v>
      </c>
      <c r="E22" s="1">
        <v>4</v>
      </c>
      <c r="F22" s="2">
        <v>-11.197706626103674</v>
      </c>
      <c r="G22" s="2">
        <v>1.5735336786014131E-2</v>
      </c>
      <c r="H22" s="2">
        <v>-71.717488033430101</v>
      </c>
      <c r="I22" s="2">
        <v>8.5271405327888322E-2</v>
      </c>
      <c r="J22" s="58">
        <v>15.799999999999999</v>
      </c>
      <c r="L22" s="42"/>
      <c r="M22" s="20"/>
      <c r="O22" s="20"/>
      <c r="Q22" s="21"/>
    </row>
    <row r="23" spans="1:18">
      <c r="A23" s="9" t="s">
        <v>1</v>
      </c>
      <c r="B23" s="9">
        <v>2</v>
      </c>
      <c r="C23" s="24">
        <v>42037</v>
      </c>
      <c r="D23" s="1">
        <v>33</v>
      </c>
      <c r="E23" s="1">
        <v>4</v>
      </c>
      <c r="F23" s="7">
        <v>-7.8169230371385474</v>
      </c>
      <c r="G23" s="10">
        <v>3.2737867465381952E-2</v>
      </c>
      <c r="H23" s="7">
        <v>-52.469250494299871</v>
      </c>
      <c r="I23" s="10">
        <v>0.23188152938994233</v>
      </c>
      <c r="J23" s="49">
        <v>92.6</v>
      </c>
      <c r="L23" s="19"/>
      <c r="M23" s="21"/>
      <c r="O23" s="21"/>
      <c r="Q23" s="21"/>
    </row>
    <row r="24" spans="1:18">
      <c r="A24" s="11" t="s">
        <v>1</v>
      </c>
      <c r="B24" s="11">
        <v>2</v>
      </c>
      <c r="C24" s="24">
        <v>42051</v>
      </c>
      <c r="D24" s="1">
        <v>47</v>
      </c>
      <c r="E24" s="1">
        <v>4</v>
      </c>
      <c r="F24" s="7">
        <v>-10.208205376213245</v>
      </c>
      <c r="G24" s="10">
        <v>8.5027487450105368E-3</v>
      </c>
      <c r="H24" s="7">
        <v>-71.65345020534825</v>
      </c>
      <c r="I24" s="10">
        <v>7.9400428660156633E-2</v>
      </c>
      <c r="J24" s="49">
        <v>137</v>
      </c>
      <c r="L24" s="19"/>
      <c r="M24" s="21"/>
      <c r="O24" s="21"/>
      <c r="Q24" s="21"/>
    </row>
    <row r="25" spans="1:18">
      <c r="A25" s="11" t="s">
        <v>1</v>
      </c>
      <c r="B25" s="11">
        <v>2</v>
      </c>
      <c r="C25" s="24">
        <v>42088</v>
      </c>
      <c r="D25" s="1">
        <v>84</v>
      </c>
      <c r="E25" s="1">
        <v>1</v>
      </c>
      <c r="F25" s="7">
        <v>-11.680821753066077</v>
      </c>
      <c r="G25" s="10">
        <v>3.777136176759166E-2</v>
      </c>
      <c r="H25" s="7">
        <v>-84.530128725148884</v>
      </c>
      <c r="I25" s="10">
        <v>9.2047292584405138E-2</v>
      </c>
      <c r="J25" s="49">
        <v>114.8</v>
      </c>
      <c r="L25" s="19"/>
      <c r="M25" s="21"/>
      <c r="O25" s="21"/>
      <c r="Q25" s="21"/>
    </row>
    <row r="26" spans="1:18">
      <c r="A26" s="11" t="s">
        <v>1</v>
      </c>
      <c r="B26" s="11">
        <v>2</v>
      </c>
      <c r="C26" s="17">
        <v>42106</v>
      </c>
      <c r="D26" s="1">
        <v>102</v>
      </c>
      <c r="E26" s="1">
        <v>1</v>
      </c>
      <c r="F26" s="7">
        <v>-8.3243296003242815</v>
      </c>
      <c r="G26" s="10">
        <v>1.752790558577199E-2</v>
      </c>
      <c r="H26" s="7">
        <v>-50.020060548429683</v>
      </c>
      <c r="I26" s="10">
        <v>0.15714724879863029</v>
      </c>
      <c r="J26" s="49">
        <v>32</v>
      </c>
      <c r="L26" s="17"/>
      <c r="M26" s="21"/>
      <c r="O26" s="21"/>
      <c r="Q26" s="21"/>
    </row>
    <row r="27" spans="1:18">
      <c r="A27" s="9" t="s">
        <v>1</v>
      </c>
      <c r="B27" s="9">
        <v>2</v>
      </c>
      <c r="C27" s="18">
        <v>42129</v>
      </c>
      <c r="D27" s="1">
        <v>125</v>
      </c>
      <c r="E27" s="1">
        <v>1</v>
      </c>
      <c r="F27" s="7">
        <v>-7.7383622123433566</v>
      </c>
      <c r="G27" s="7">
        <v>2.8535168621202572E-2</v>
      </c>
      <c r="H27" s="7">
        <v>-55.07872825109704</v>
      </c>
      <c r="I27" s="7">
        <v>6.9914231203775795E-2</v>
      </c>
      <c r="J27" s="49">
        <v>14</v>
      </c>
      <c r="L27" s="18"/>
      <c r="M27" s="21"/>
      <c r="O27" s="21"/>
    </row>
    <row r="28" spans="1:18">
      <c r="A28" s="9" t="s">
        <v>1</v>
      </c>
      <c r="B28" s="9">
        <v>2</v>
      </c>
      <c r="C28" s="17">
        <v>42155</v>
      </c>
      <c r="D28" s="1">
        <v>151</v>
      </c>
      <c r="E28" s="1">
        <v>1</v>
      </c>
      <c r="F28" s="8">
        <v>-7.8007520825898711</v>
      </c>
      <c r="G28" s="8">
        <v>1.3553726059967988E-3</v>
      </c>
      <c r="H28" s="8">
        <v>-55.302995384407289</v>
      </c>
      <c r="I28" s="8">
        <v>4.121579074179612E-2</v>
      </c>
      <c r="J28" s="49">
        <v>21.6</v>
      </c>
      <c r="L28" s="17"/>
      <c r="M28" s="21"/>
      <c r="O28" s="21"/>
    </row>
    <row r="29" spans="1:18">
      <c r="A29" s="9" t="s">
        <v>1</v>
      </c>
      <c r="B29" s="9">
        <v>2</v>
      </c>
      <c r="C29" s="17">
        <v>42183</v>
      </c>
      <c r="D29" s="1">
        <v>179</v>
      </c>
      <c r="E29" s="1">
        <v>2</v>
      </c>
      <c r="F29" s="13">
        <v>-8.01</v>
      </c>
      <c r="G29" s="14">
        <v>2.1999999999999999E-2</v>
      </c>
      <c r="H29" s="13">
        <v>-63.47</v>
      </c>
      <c r="I29" s="14">
        <v>0.14799999999999999</v>
      </c>
      <c r="J29" s="49">
        <v>15.8</v>
      </c>
      <c r="L29" s="17"/>
      <c r="M29" s="21"/>
      <c r="O29" s="21"/>
    </row>
    <row r="30" spans="1:18">
      <c r="A30" s="11" t="s">
        <v>1</v>
      </c>
      <c r="B30" s="11">
        <v>2</v>
      </c>
      <c r="C30" s="22">
        <v>42275</v>
      </c>
      <c r="D30" s="1">
        <v>271</v>
      </c>
      <c r="E30" s="1">
        <v>3</v>
      </c>
      <c r="F30" s="3">
        <v>-4.0936815789235101</v>
      </c>
      <c r="G30" s="44">
        <v>1.6688651790633273E-2</v>
      </c>
      <c r="H30" s="2">
        <v>-22.588578246346799</v>
      </c>
      <c r="I30" s="44">
        <v>0.13000088865447829</v>
      </c>
      <c r="J30" s="49">
        <v>57</v>
      </c>
      <c r="L30" s="16"/>
      <c r="M30" s="21"/>
    </row>
    <row r="31" spans="1:18">
      <c r="A31" s="11" t="s">
        <v>2</v>
      </c>
      <c r="B31" s="11">
        <v>3</v>
      </c>
      <c r="C31" s="22">
        <v>41995</v>
      </c>
      <c r="D31" s="1">
        <v>356</v>
      </c>
      <c r="E31" s="1">
        <v>4</v>
      </c>
      <c r="F31" s="7">
        <v>-10.712879195925899</v>
      </c>
      <c r="G31" s="7">
        <v>1.4806384287527891E-2</v>
      </c>
      <c r="H31" s="7">
        <v>-72.195011454208995</v>
      </c>
      <c r="I31" s="7">
        <v>8.6873673077132008E-2</v>
      </c>
      <c r="J31" s="49">
        <v>114.39999999999999</v>
      </c>
      <c r="M31" s="21"/>
    </row>
    <row r="32" spans="1:18">
      <c r="A32" s="11" t="s">
        <v>2</v>
      </c>
      <c r="B32" s="11">
        <v>3</v>
      </c>
      <c r="C32" s="22">
        <v>42015</v>
      </c>
      <c r="D32" s="1">
        <v>11</v>
      </c>
      <c r="E32" s="1">
        <v>4</v>
      </c>
      <c r="F32" s="3">
        <v>-8.8938431824745692</v>
      </c>
      <c r="G32" s="15">
        <v>1.0481458249182823E-2</v>
      </c>
      <c r="H32" s="3">
        <v>-55.6237444836745</v>
      </c>
      <c r="I32" s="15">
        <v>0.10138479514775704</v>
      </c>
      <c r="J32" s="49">
        <v>52.800000000000011</v>
      </c>
    </row>
    <row r="33" spans="1:21">
      <c r="A33" s="11" t="s">
        <v>2</v>
      </c>
      <c r="B33" s="11">
        <v>3</v>
      </c>
      <c r="C33" s="19">
        <v>42037</v>
      </c>
      <c r="D33" s="1">
        <v>33</v>
      </c>
      <c r="E33" s="1">
        <v>4</v>
      </c>
      <c r="F33" s="7">
        <v>-8.2210022748561666</v>
      </c>
      <c r="G33" s="10">
        <v>3.0642306449252359E-2</v>
      </c>
      <c r="H33" s="7">
        <v>-54.54920187656041</v>
      </c>
      <c r="I33" s="10">
        <v>0.13800107091476368</v>
      </c>
      <c r="J33" s="49">
        <v>98.6</v>
      </c>
    </row>
    <row r="34" spans="1:21">
      <c r="A34" s="11" t="s">
        <v>2</v>
      </c>
      <c r="B34" s="11">
        <v>3</v>
      </c>
      <c r="C34" s="19">
        <v>42051</v>
      </c>
      <c r="D34" s="1">
        <v>47</v>
      </c>
      <c r="E34" s="1">
        <v>4</v>
      </c>
      <c r="F34" s="7">
        <v>-10.345640534705387</v>
      </c>
      <c r="G34" s="10">
        <v>1.7394993436225446E-2</v>
      </c>
      <c r="H34" s="7">
        <v>-72.334302791541219</v>
      </c>
      <c r="I34" s="10">
        <v>2.5636312638162753E-2</v>
      </c>
      <c r="J34" s="49">
        <v>124.00000000000001</v>
      </c>
    </row>
    <row r="35" spans="1:21">
      <c r="A35" s="11" t="s">
        <v>2</v>
      </c>
      <c r="B35" s="11">
        <v>3</v>
      </c>
      <c r="C35" s="19">
        <v>42088</v>
      </c>
      <c r="D35" s="1">
        <v>84</v>
      </c>
      <c r="E35" s="1">
        <v>1</v>
      </c>
      <c r="F35" s="7">
        <v>-12.004435821642401</v>
      </c>
      <c r="G35" s="10">
        <v>3.417773649814685E-2</v>
      </c>
      <c r="H35" s="7">
        <v>-85.79084960911473</v>
      </c>
      <c r="I35" s="10">
        <v>4.6599973120976607E-2</v>
      </c>
      <c r="J35" s="49">
        <v>113.00000000000001</v>
      </c>
    </row>
    <row r="36" spans="1:21">
      <c r="A36" s="9" t="s">
        <v>2</v>
      </c>
      <c r="B36" s="9">
        <v>3</v>
      </c>
      <c r="C36" s="22">
        <v>42106</v>
      </c>
      <c r="D36" s="1">
        <v>102</v>
      </c>
      <c r="E36" s="1">
        <v>1</v>
      </c>
      <c r="F36" s="13">
        <v>-8.5931891888517438</v>
      </c>
      <c r="G36" s="14">
        <v>2.6140412957135869E-2</v>
      </c>
      <c r="H36" s="13">
        <v>-51.447826802228356</v>
      </c>
      <c r="I36" s="14">
        <v>0.11262328842520586</v>
      </c>
      <c r="J36" s="49">
        <v>37</v>
      </c>
    </row>
    <row r="37" spans="1:21">
      <c r="A37" s="9" t="s">
        <v>2</v>
      </c>
      <c r="B37" s="9">
        <v>3</v>
      </c>
      <c r="C37" s="25">
        <v>42129</v>
      </c>
      <c r="D37" s="1">
        <v>125</v>
      </c>
      <c r="E37" s="1">
        <v>1</v>
      </c>
      <c r="F37" s="13">
        <v>-5.91</v>
      </c>
      <c r="G37" s="14">
        <v>7.6999999999999999E-2</v>
      </c>
      <c r="H37" s="13">
        <v>-30.73</v>
      </c>
      <c r="I37" s="14">
        <v>0.68700000000000006</v>
      </c>
      <c r="J37" s="49">
        <v>20.199999999999996</v>
      </c>
    </row>
    <row r="38" spans="1:21">
      <c r="A38" s="9" t="s">
        <v>2</v>
      </c>
      <c r="B38" s="9">
        <v>3</v>
      </c>
      <c r="C38" s="22">
        <v>42155</v>
      </c>
      <c r="D38" s="1">
        <v>151</v>
      </c>
      <c r="E38" s="1">
        <v>1</v>
      </c>
      <c r="F38" s="7">
        <v>-8.5016919430036282</v>
      </c>
      <c r="G38" s="7">
        <v>2.2068309285596686E-2</v>
      </c>
      <c r="H38" s="7">
        <v>-59.097432335991961</v>
      </c>
      <c r="I38" s="7">
        <v>0.22446440407487578</v>
      </c>
      <c r="J38" s="49">
        <v>26.4</v>
      </c>
    </row>
    <row r="39" spans="1:21">
      <c r="A39" s="9" t="s">
        <v>2</v>
      </c>
      <c r="B39" s="9">
        <v>3</v>
      </c>
      <c r="C39" s="17">
        <v>42183</v>
      </c>
      <c r="D39" s="1">
        <v>179</v>
      </c>
      <c r="E39" s="1">
        <v>2</v>
      </c>
      <c r="F39" s="43">
        <v>-8.8345782677432094</v>
      </c>
      <c r="G39" s="45">
        <v>3.0849234503897854E-2</v>
      </c>
      <c r="H39" s="46">
        <v>-70.361365835532595</v>
      </c>
      <c r="I39" s="45">
        <v>0.20356999325764727</v>
      </c>
      <c r="J39">
        <v>17</v>
      </c>
    </row>
    <row r="40" spans="1:21">
      <c r="A40" s="9" t="s">
        <v>2</v>
      </c>
      <c r="B40" s="9">
        <v>3</v>
      </c>
      <c r="C40" s="16">
        <v>42275</v>
      </c>
      <c r="D40" s="1">
        <v>271</v>
      </c>
      <c r="E40" s="1">
        <v>3</v>
      </c>
      <c r="F40" s="13">
        <v>-0.25944603553661588</v>
      </c>
      <c r="G40" s="13">
        <v>1.2765246292764631E-2</v>
      </c>
      <c r="H40" s="13">
        <v>-12.25131975875726</v>
      </c>
      <c r="I40" s="13">
        <v>8.4781528383209681E-2</v>
      </c>
      <c r="J40">
        <v>71.799999999999983</v>
      </c>
    </row>
    <row r="41" spans="1:21">
      <c r="F41" s="6"/>
    </row>
    <row r="42" spans="1:21">
      <c r="F42" s="6"/>
      <c r="I42" s="30" t="s">
        <v>15</v>
      </c>
      <c r="J42" s="30">
        <v>0.09</v>
      </c>
      <c r="K42" s="30" t="s">
        <v>17</v>
      </c>
      <c r="L42" s="30"/>
      <c r="M42" t="s">
        <v>22</v>
      </c>
      <c r="N42" s="30"/>
      <c r="O42" s="51" t="s">
        <v>25</v>
      </c>
    </row>
    <row r="43" spans="1:21">
      <c r="A43" s="4" t="s">
        <v>3</v>
      </c>
      <c r="B43" s="4" t="s">
        <v>7</v>
      </c>
      <c r="C43" s="11" t="s">
        <v>12</v>
      </c>
      <c r="D43" s="5" t="s">
        <v>4</v>
      </c>
      <c r="E43" s="5" t="s">
        <v>8</v>
      </c>
      <c r="F43" s="6" t="s">
        <v>5</v>
      </c>
      <c r="G43" s="6" t="s">
        <v>10</v>
      </c>
      <c r="H43" s="6" t="s">
        <v>6</v>
      </c>
      <c r="I43" s="6" t="s">
        <v>9</v>
      </c>
      <c r="J43" s="5" t="s">
        <v>11</v>
      </c>
      <c r="K43" s="26" t="s">
        <v>13</v>
      </c>
      <c r="L43" s="26" t="s">
        <v>18</v>
      </c>
      <c r="M43" s="5" t="s">
        <v>23</v>
      </c>
      <c r="N43" s="5" t="s">
        <v>24</v>
      </c>
    </row>
    <row r="44" spans="1:21">
      <c r="A44" s="9" t="s">
        <v>0</v>
      </c>
      <c r="B44" s="9">
        <v>1</v>
      </c>
      <c r="C44" s="19">
        <v>41951</v>
      </c>
      <c r="D44" s="1">
        <v>312</v>
      </c>
      <c r="E44" s="1">
        <v>4</v>
      </c>
      <c r="F44" s="8">
        <v>-10.3</v>
      </c>
      <c r="G44" s="8">
        <v>0.01</v>
      </c>
      <c r="H44" s="8">
        <v>-67.8</v>
      </c>
      <c r="I44" s="8">
        <v>0.11</v>
      </c>
      <c r="J44">
        <f t="shared" ref="J44:J56" si="0">J5</f>
        <v>138.60000000000002</v>
      </c>
      <c r="K44">
        <f>F44*(J44/$J$57)</f>
        <v>-1.3840259188360593</v>
      </c>
      <c r="L44">
        <f>H44*(J44/$J$57)</f>
        <v>-9.1103842036004661</v>
      </c>
      <c r="M44" s="1">
        <f>+J44*(F44-$K$57)^2</f>
        <v>217.18903875980112</v>
      </c>
      <c r="N44" s="1">
        <f>+J44*(H44-$L$57)^2</f>
        <v>3565.124925776598</v>
      </c>
      <c r="O44" s="37"/>
      <c r="P44" s="36"/>
      <c r="U44" s="39"/>
    </row>
    <row r="45" spans="1:21">
      <c r="A45" s="9" t="s">
        <v>0</v>
      </c>
      <c r="B45" s="9">
        <v>1</v>
      </c>
      <c r="C45" s="23">
        <v>41985</v>
      </c>
      <c r="D45" s="1">
        <v>346</v>
      </c>
      <c r="E45" s="1">
        <v>4</v>
      </c>
      <c r="F45" s="7">
        <v>-9.4597546531345671</v>
      </c>
      <c r="G45" s="10">
        <v>4.5416981414319414E-2</v>
      </c>
      <c r="H45" s="7">
        <v>-65.665077592325446</v>
      </c>
      <c r="I45" s="10">
        <v>0.14303843433473268</v>
      </c>
      <c r="J45">
        <f>J6</f>
        <v>214.47923604185831</v>
      </c>
      <c r="K45">
        <f>F45*(J45/$J$57)</f>
        <v>-1.9670205408158901</v>
      </c>
      <c r="L45">
        <f t="shared" ref="L45:L56" si="1">H45*(J45/$J$57)</f>
        <v>-13.654112730669357</v>
      </c>
      <c r="M45" s="1">
        <f t="shared" ref="M45:M56" si="2">+J45*(F45-$K$57)^2</f>
        <v>36.329115226107298</v>
      </c>
      <c r="N45" s="1">
        <f t="shared" ref="N45:N56" si="3">+J45*(H45-$L$57)^2</f>
        <v>1849.8434875118048</v>
      </c>
      <c r="O45" s="37"/>
      <c r="P45" s="36"/>
      <c r="U45" s="38"/>
    </row>
    <row r="46" spans="1:21">
      <c r="A46" s="9" t="s">
        <v>0</v>
      </c>
      <c r="B46" s="9">
        <v>1</v>
      </c>
      <c r="C46" s="41">
        <v>41995</v>
      </c>
      <c r="D46" s="1">
        <v>356</v>
      </c>
      <c r="E46" s="1">
        <v>4</v>
      </c>
      <c r="F46" s="7">
        <v>-9.2048490621175691</v>
      </c>
      <c r="G46" s="8">
        <v>3.2922561479607849E-2</v>
      </c>
      <c r="H46" s="7">
        <v>-65.408326128011581</v>
      </c>
      <c r="I46" s="8">
        <v>0.20326880901112809</v>
      </c>
      <c r="J46">
        <f t="shared" si="0"/>
        <v>119.68471960252749</v>
      </c>
      <c r="K46">
        <f t="shared" ref="K46:K56" si="4">F46*(J46/$J$57)</f>
        <v>-1.0680685974658037</v>
      </c>
      <c r="L46">
        <f t="shared" si="1"/>
        <v>-7.5895409776615965</v>
      </c>
      <c r="M46" s="1">
        <f t="shared" si="2"/>
        <v>2.9371930337905208</v>
      </c>
      <c r="N46" s="1">
        <f t="shared" si="3"/>
        <v>859.6568093143552</v>
      </c>
      <c r="O46" s="37"/>
      <c r="P46" s="36"/>
      <c r="U46" s="38"/>
    </row>
    <row r="47" spans="1:21">
      <c r="A47" s="9" t="s">
        <v>0</v>
      </c>
      <c r="B47" s="9">
        <v>1</v>
      </c>
      <c r="C47" s="41">
        <v>42015</v>
      </c>
      <c r="D47" s="1">
        <v>11</v>
      </c>
      <c r="E47" s="1">
        <v>4</v>
      </c>
      <c r="F47" s="8">
        <v>-8.5808423139548058</v>
      </c>
      <c r="G47" s="12">
        <v>3.2321726633604393E-2</v>
      </c>
      <c r="H47" s="8">
        <v>-55.280105733407119</v>
      </c>
      <c r="I47" s="12">
        <v>0.19120986599173018</v>
      </c>
      <c r="J47">
        <f t="shared" si="0"/>
        <v>51.64993213879692</v>
      </c>
      <c r="K47">
        <f t="shared" si="4"/>
        <v>-0.42967832342010626</v>
      </c>
      <c r="L47">
        <f t="shared" si="1"/>
        <v>-2.7681039087955526</v>
      </c>
      <c r="M47" s="1">
        <f t="shared" si="2"/>
        <v>11.28121132872649</v>
      </c>
      <c r="N47" s="1">
        <f t="shared" si="3"/>
        <v>2865.2910530966965</v>
      </c>
      <c r="O47" s="37"/>
      <c r="P47" s="36"/>
      <c r="U47" s="39"/>
    </row>
    <row r="48" spans="1:21">
      <c r="A48" s="79" t="s">
        <v>0</v>
      </c>
      <c r="B48" s="9">
        <v>1</v>
      </c>
      <c r="C48" s="22">
        <v>42018</v>
      </c>
      <c r="D48" s="1">
        <v>14</v>
      </c>
      <c r="E48" s="1">
        <v>4</v>
      </c>
      <c r="F48" s="2">
        <v>-10.430180079741296</v>
      </c>
      <c r="G48" s="2">
        <v>6.7818521593241395E-3</v>
      </c>
      <c r="H48" s="2">
        <v>-71.948416127834307</v>
      </c>
      <c r="I48" s="2">
        <v>5.2402855457139776E-2</v>
      </c>
      <c r="J48">
        <f t="shared" si="0"/>
        <v>15.405303478843027</v>
      </c>
      <c r="K48">
        <f t="shared" si="4"/>
        <v>-0.15577789578431711</v>
      </c>
      <c r="L48">
        <f t="shared" si="1"/>
        <v>-1.074571367293828</v>
      </c>
      <c r="M48" s="1">
        <f t="shared" si="2"/>
        <v>29.422403873249728</v>
      </c>
      <c r="N48" s="1">
        <f t="shared" si="3"/>
        <v>1309.6205037385107</v>
      </c>
      <c r="O48" s="37"/>
      <c r="P48" s="36"/>
      <c r="U48" s="39"/>
    </row>
    <row r="49" spans="1:21">
      <c r="A49" s="9" t="s">
        <v>0</v>
      </c>
      <c r="B49" s="9">
        <v>1</v>
      </c>
      <c r="C49" s="19">
        <v>42037</v>
      </c>
      <c r="D49" s="1">
        <v>33</v>
      </c>
      <c r="E49" s="1">
        <v>4</v>
      </c>
      <c r="F49" s="7">
        <v>-7.6433917239429485</v>
      </c>
      <c r="G49" s="10">
        <v>4.2355024875319294E-2</v>
      </c>
      <c r="H49" s="7">
        <v>-51.093917612636481</v>
      </c>
      <c r="I49" s="10">
        <v>0.17845560536600433</v>
      </c>
      <c r="J49">
        <f t="shared" si="0"/>
        <v>87.188936489851599</v>
      </c>
      <c r="K49">
        <f t="shared" si="4"/>
        <v>-0.64608739230080892</v>
      </c>
      <c r="L49">
        <f t="shared" si="1"/>
        <v>-4.318911968017181</v>
      </c>
      <c r="M49" s="1">
        <f t="shared" si="2"/>
        <v>172.06448399697604</v>
      </c>
      <c r="N49" s="1">
        <f t="shared" si="3"/>
        <v>11801.74224750569</v>
      </c>
      <c r="O49" s="37"/>
      <c r="P49" s="36"/>
    </row>
    <row r="50" spans="1:21">
      <c r="A50" s="9" t="s">
        <v>0</v>
      </c>
      <c r="B50" s="9">
        <v>1</v>
      </c>
      <c r="C50" s="19">
        <v>42051</v>
      </c>
      <c r="D50" s="1">
        <v>47</v>
      </c>
      <c r="E50" s="1">
        <v>4</v>
      </c>
      <c r="F50" s="7">
        <v>-9.7033496667077301</v>
      </c>
      <c r="G50" s="10">
        <v>1.5955482113186627E-2</v>
      </c>
      <c r="H50" s="7">
        <v>-69.007431735678836</v>
      </c>
      <c r="I50" s="10">
        <v>0.13067797751958043</v>
      </c>
      <c r="J50">
        <f t="shared" si="0"/>
        <v>130.86099473433254</v>
      </c>
      <c r="K50">
        <f t="shared" si="4"/>
        <v>-1.2310499286491281</v>
      </c>
      <c r="L50">
        <f t="shared" si="1"/>
        <v>-8.7548729905031255</v>
      </c>
      <c r="M50" s="1">
        <f t="shared" si="2"/>
        <v>56.169479101253351</v>
      </c>
      <c r="N50" s="1">
        <f t="shared" si="3"/>
        <v>5159.5635757508207</v>
      </c>
      <c r="O50" s="37"/>
      <c r="P50" s="36"/>
    </row>
    <row r="51" spans="1:21">
      <c r="A51" s="9" t="s">
        <v>0</v>
      </c>
      <c r="B51" s="9">
        <v>1</v>
      </c>
      <c r="C51" s="19">
        <v>42088</v>
      </c>
      <c r="D51" s="1">
        <v>84</v>
      </c>
      <c r="E51" s="1">
        <v>1</v>
      </c>
      <c r="F51" s="7">
        <v>-10.990841708606197</v>
      </c>
      <c r="G51" s="10">
        <v>2.2341779202041237E-2</v>
      </c>
      <c r="H51" s="7">
        <v>-79.65889086139309</v>
      </c>
      <c r="I51" s="10">
        <v>4.4840556622879106E-2</v>
      </c>
      <c r="J51">
        <f t="shared" si="0"/>
        <v>119.8</v>
      </c>
      <c r="K51">
        <f t="shared" si="4"/>
        <v>-1.2765315102378414</v>
      </c>
      <c r="L51">
        <f t="shared" si="1"/>
        <v>-9.25198332858721</v>
      </c>
      <c r="M51" s="1">
        <f t="shared" si="2"/>
        <v>452.11125108385994</v>
      </c>
      <c r="N51" s="1">
        <f t="shared" si="3"/>
        <v>34340.164296737727</v>
      </c>
      <c r="O51" s="37"/>
      <c r="P51" s="36"/>
      <c r="U51" s="40"/>
    </row>
    <row r="52" spans="1:21">
      <c r="A52" s="9" t="s">
        <v>0</v>
      </c>
      <c r="B52" s="9">
        <v>1</v>
      </c>
      <c r="C52" s="17">
        <v>42106</v>
      </c>
      <c r="D52" s="1">
        <v>102</v>
      </c>
      <c r="E52" s="1">
        <v>1</v>
      </c>
      <c r="F52" s="7">
        <v>-7.665084476393079</v>
      </c>
      <c r="G52" s="10">
        <v>2.6680196848232852E-2</v>
      </c>
      <c r="H52" s="7">
        <v>-47.337816250075491</v>
      </c>
      <c r="I52" s="10">
        <v>5.9476699072888457E-3</v>
      </c>
      <c r="J52">
        <f t="shared" si="0"/>
        <v>35.200000000000003</v>
      </c>
      <c r="K52">
        <f t="shared" si="4"/>
        <v>-0.26157930246006328</v>
      </c>
      <c r="L52">
        <f t="shared" si="1"/>
        <v>-1.6154542057316259</v>
      </c>
      <c r="M52" s="1">
        <f t="shared" si="2"/>
        <v>67.337230449101469</v>
      </c>
      <c r="N52" s="1">
        <f t="shared" si="3"/>
        <v>8337.6901524285968</v>
      </c>
      <c r="O52" s="37"/>
      <c r="P52" s="36"/>
    </row>
    <row r="53" spans="1:21">
      <c r="A53" s="9" t="s">
        <v>0</v>
      </c>
      <c r="B53" s="9">
        <v>1</v>
      </c>
      <c r="C53" s="18">
        <v>42129</v>
      </c>
      <c r="D53" s="1">
        <v>125</v>
      </c>
      <c r="E53" s="1">
        <v>1</v>
      </c>
      <c r="F53" s="7">
        <v>-6.3</v>
      </c>
      <c r="G53" s="10">
        <v>8.0000000000000002E-3</v>
      </c>
      <c r="H53" s="7">
        <v>-36.11</v>
      </c>
      <c r="I53" s="10">
        <v>0.154</v>
      </c>
      <c r="J53">
        <f t="shared" si="0"/>
        <v>16</v>
      </c>
      <c r="K53">
        <f t="shared" si="4"/>
        <v>-9.7724689767771142E-2</v>
      </c>
      <c r="L53">
        <f t="shared" si="1"/>
        <v>-0.56013310278003425</v>
      </c>
      <c r="M53" s="1">
        <f t="shared" si="2"/>
        <v>120.84104620492089</v>
      </c>
      <c r="N53" s="1">
        <f t="shared" si="3"/>
        <v>11336.520386562808</v>
      </c>
      <c r="O53" s="37"/>
      <c r="P53" s="36"/>
    </row>
    <row r="54" spans="1:21">
      <c r="A54" s="11" t="s">
        <v>0</v>
      </c>
      <c r="B54" s="9">
        <v>1</v>
      </c>
      <c r="C54" s="17">
        <v>42155</v>
      </c>
      <c r="D54" s="1">
        <v>151</v>
      </c>
      <c r="E54" s="1">
        <v>1</v>
      </c>
      <c r="F54" s="7">
        <v>-7.2809218685356312</v>
      </c>
      <c r="G54" s="7">
        <v>5.5720311654587136E-2</v>
      </c>
      <c r="H54" s="7">
        <v>-52.092104190144084</v>
      </c>
      <c r="I54" s="7">
        <v>0.12452693526219143</v>
      </c>
      <c r="J54">
        <f t="shared" si="0"/>
        <v>19</v>
      </c>
      <c r="K54">
        <f t="shared" si="4"/>
        <v>-0.13411697208030235</v>
      </c>
      <c r="L54">
        <f t="shared" si="1"/>
        <v>-0.95955366771143447</v>
      </c>
      <c r="M54" s="1">
        <f t="shared" si="2"/>
        <v>59.3417053966254</v>
      </c>
      <c r="N54" s="1">
        <f t="shared" si="3"/>
        <v>2149.4341581513568</v>
      </c>
      <c r="O54" s="37"/>
      <c r="P54" s="36"/>
    </row>
    <row r="55" spans="1:21">
      <c r="A55" s="11" t="s">
        <v>0</v>
      </c>
      <c r="B55" s="9">
        <v>1</v>
      </c>
      <c r="C55" s="17">
        <v>42183</v>
      </c>
      <c r="D55" s="1">
        <v>179</v>
      </c>
      <c r="E55" s="1">
        <v>2</v>
      </c>
      <c r="F55" s="7">
        <v>-6.77</v>
      </c>
      <c r="G55" s="10">
        <v>2.8000000000000001E-2</v>
      </c>
      <c r="H55" s="7">
        <v>-55.52</v>
      </c>
      <c r="I55" s="10">
        <v>4.8000000000000001E-2</v>
      </c>
      <c r="J55">
        <f t="shared" si="0"/>
        <v>16</v>
      </c>
      <c r="K55">
        <f t="shared" si="4"/>
        <v>-0.10501526186155724</v>
      </c>
      <c r="L55">
        <f t="shared" si="1"/>
        <v>-0.8612182183978816</v>
      </c>
      <c r="M55" s="1">
        <f t="shared" si="2"/>
        <v>83.042621781386885</v>
      </c>
      <c r="N55" s="1">
        <f t="shared" si="3"/>
        <v>831.3474830965223</v>
      </c>
      <c r="O55" s="37"/>
      <c r="P55" s="36"/>
    </row>
    <row r="56" spans="1:21">
      <c r="A56" s="9" t="s">
        <v>0</v>
      </c>
      <c r="B56" s="9">
        <v>1</v>
      </c>
      <c r="C56" s="17">
        <v>42275</v>
      </c>
      <c r="D56" s="1">
        <v>271</v>
      </c>
      <c r="E56" s="1">
        <v>3</v>
      </c>
      <c r="F56" s="7">
        <v>-4.4480851602197271</v>
      </c>
      <c r="G56" s="7">
        <v>1.7874426737592337E-2</v>
      </c>
      <c r="H56" s="7">
        <v>-33.712463289675554</v>
      </c>
      <c r="I56" s="7">
        <v>0.15575647135009632</v>
      </c>
      <c r="J56">
        <f t="shared" si="0"/>
        <v>67.599999999999994</v>
      </c>
      <c r="K56">
        <f t="shared" si="4"/>
        <v>-0.29151677958723732</v>
      </c>
      <c r="L56">
        <f t="shared" si="1"/>
        <v>-2.2094335823538289</v>
      </c>
      <c r="M56" s="1">
        <f t="shared" si="2"/>
        <v>1430.4831389468916</v>
      </c>
      <c r="N56" s="1">
        <f t="shared" si="3"/>
        <v>56913.608520575588</v>
      </c>
      <c r="O56" s="37"/>
    </row>
    <row r="57" spans="1:21">
      <c r="A57" s="9"/>
      <c r="B57" s="9"/>
      <c r="C57" s="24"/>
      <c r="D57" s="1"/>
      <c r="E57" s="1"/>
      <c r="F57" s="7"/>
      <c r="G57" s="10"/>
      <c r="H57" s="7"/>
      <c r="I57" s="10"/>
      <c r="J57">
        <f>SUM(J44:J56)</f>
        <v>1031.4691224862099</v>
      </c>
      <c r="K57" s="29">
        <f>SUM(K44:K56)</f>
        <v>-9.0481931132668887</v>
      </c>
      <c r="L57" s="29">
        <f>SUM(L44:L56)</f>
        <v>-62.728274252103112</v>
      </c>
      <c r="M57" s="27">
        <f>+SUM(M44:M56)</f>
        <v>2738.5499191826912</v>
      </c>
      <c r="N57" s="27">
        <f>+SUM(N44:N56)</f>
        <v>141319.60760024708</v>
      </c>
    </row>
    <row r="58" spans="1:21">
      <c r="A58" s="9"/>
      <c r="B58" s="9"/>
      <c r="C58" s="24"/>
      <c r="D58" s="1"/>
      <c r="E58" s="1"/>
      <c r="F58" s="7"/>
      <c r="G58" s="10"/>
      <c r="H58" s="7"/>
      <c r="I58" s="10"/>
      <c r="M58" s="27">
        <f>+SQRT((M57)/((COUNT(K44:K56)-1/COUNT(K44:K56))*J57))</f>
        <v>0.45326193694481187</v>
      </c>
      <c r="N58" s="27">
        <f>+SQRT((N57)/((COUNT(L44:L56)-1/COUNT(L44:L56))*J57))</f>
        <v>3.2560429942710631</v>
      </c>
      <c r="O58" s="50">
        <f>M58/SQRT(COUNT(L44:L56))</f>
        <v>0.12571224268235728</v>
      </c>
      <c r="P58" s="50">
        <f>N58/SQRT(COUNT(M44:M56))</f>
        <v>0.90306384391997074</v>
      </c>
    </row>
    <row r="59" spans="1:21">
      <c r="A59" s="4" t="s">
        <v>3</v>
      </c>
      <c r="B59" s="4" t="s">
        <v>7</v>
      </c>
      <c r="C59" s="11" t="s">
        <v>12</v>
      </c>
      <c r="D59" s="5" t="s">
        <v>4</v>
      </c>
      <c r="E59" s="5" t="s">
        <v>8</v>
      </c>
      <c r="F59" s="6" t="s">
        <v>5</v>
      </c>
      <c r="G59" s="6" t="s">
        <v>10</v>
      </c>
      <c r="H59" s="6" t="s">
        <v>6</v>
      </c>
      <c r="I59" s="6" t="s">
        <v>9</v>
      </c>
      <c r="J59" s="5" t="s">
        <v>11</v>
      </c>
      <c r="K59" s="26" t="s">
        <v>13</v>
      </c>
      <c r="L59" s="26" t="s">
        <v>18</v>
      </c>
      <c r="M59" s="5" t="s">
        <v>23</v>
      </c>
      <c r="N59" s="5" t="s">
        <v>24</v>
      </c>
      <c r="O59" s="50"/>
      <c r="P59" s="50"/>
    </row>
    <row r="60" spans="1:21">
      <c r="A60" s="11" t="s">
        <v>1</v>
      </c>
      <c r="B60" s="9">
        <v>2</v>
      </c>
      <c r="C60" s="24">
        <v>41951</v>
      </c>
      <c r="D60" s="1">
        <v>312</v>
      </c>
      <c r="E60" s="1">
        <v>4</v>
      </c>
      <c r="F60" s="7">
        <v>-10.136634577519823</v>
      </c>
      <c r="G60" s="7">
        <v>2.3735082377474237E-2</v>
      </c>
      <c r="H60" s="7">
        <v>-72.272431628701284</v>
      </c>
      <c r="I60" s="7">
        <v>9.8820150231276382E-2</v>
      </c>
      <c r="J60">
        <f t="shared" ref="J60:J72" si="5">J18</f>
        <v>129.19999999999999</v>
      </c>
      <c r="K60">
        <f>F60*(J60/$J$73)</f>
        <v>-1.2931014883644956</v>
      </c>
      <c r="L60">
        <f>H60*(J60/$J$73)</f>
        <v>-9.2195874471052583</v>
      </c>
      <c r="M60" s="1">
        <f>+J60*(F60-$K$73)^2</f>
        <v>56.492150889440694</v>
      </c>
      <c r="N60" s="1">
        <f>+J60*(H60-$L$73)^2</f>
        <v>5991.8179339198923</v>
      </c>
      <c r="O60" s="50"/>
      <c r="P60" s="50"/>
    </row>
    <row r="61" spans="1:21">
      <c r="A61" s="11" t="s">
        <v>1</v>
      </c>
      <c r="B61" s="11">
        <v>2</v>
      </c>
      <c r="C61" s="24">
        <v>41985</v>
      </c>
      <c r="D61" s="1">
        <v>346</v>
      </c>
      <c r="E61" s="1">
        <v>4</v>
      </c>
      <c r="F61" s="7">
        <v>-9.7551640463249285</v>
      </c>
      <c r="G61" s="10">
        <v>1.2384689071034606E-2</v>
      </c>
      <c r="H61" s="7">
        <v>-67.3557208426854</v>
      </c>
      <c r="I61" s="10">
        <v>0.12258762663746885</v>
      </c>
      <c r="J61">
        <f t="shared" si="5"/>
        <v>215.20000000000002</v>
      </c>
      <c r="K61">
        <f t="shared" ref="K61:K72" si="6">F61*(J61/$J$73)</f>
        <v>-2.0727797223233857</v>
      </c>
      <c r="L61">
        <f t="shared" ref="L61:L72" si="7">H61*(J61/$J$73)</f>
        <v>-14.311760589796506</v>
      </c>
      <c r="M61" s="1">
        <f t="shared" ref="M61:M72" si="8">+J61*(F61-$K$73)^2</f>
        <v>16.844584562311162</v>
      </c>
      <c r="N61" s="1">
        <f t="shared" ref="N61:N72" si="9">+J61*(H61-$L$73)^2</f>
        <v>771.4058328507881</v>
      </c>
      <c r="O61" s="50"/>
      <c r="P61" s="50"/>
    </row>
    <row r="62" spans="1:21">
      <c r="A62" s="9" t="s">
        <v>1</v>
      </c>
      <c r="B62" s="9">
        <v>2</v>
      </c>
      <c r="C62" s="17">
        <v>41995</v>
      </c>
      <c r="D62" s="1">
        <v>356</v>
      </c>
      <c r="E62" s="1">
        <v>4</v>
      </c>
      <c r="F62" s="8">
        <v>-10.262425142663837</v>
      </c>
      <c r="G62" s="8">
        <v>2.0687920728145424E-2</v>
      </c>
      <c r="H62" s="8">
        <v>-70.816248603779471</v>
      </c>
      <c r="I62" s="8">
        <v>8.0515877833725019E-2</v>
      </c>
      <c r="J62">
        <f t="shared" si="5"/>
        <v>120.2</v>
      </c>
      <c r="K62">
        <f t="shared" si="6"/>
        <v>-1.2179536948540615</v>
      </c>
      <c r="L62">
        <f t="shared" si="7"/>
        <v>-8.4045350337423912</v>
      </c>
      <c r="M62" s="1">
        <f t="shared" si="8"/>
        <v>74.454997129866868</v>
      </c>
      <c r="N62" s="1">
        <f t="shared" si="9"/>
        <v>3445.3542960114009</v>
      </c>
      <c r="O62" s="50"/>
      <c r="P62" s="50"/>
    </row>
    <row r="63" spans="1:21">
      <c r="A63" s="4" t="s">
        <v>1</v>
      </c>
      <c r="B63" s="4">
        <v>2</v>
      </c>
      <c r="C63" s="17">
        <v>42015</v>
      </c>
      <c r="D63" s="1">
        <v>11</v>
      </c>
      <c r="E63" s="1">
        <v>4</v>
      </c>
      <c r="F63" s="7">
        <v>-8.6303137459727228</v>
      </c>
      <c r="G63" s="10">
        <v>3.6423007179566237E-2</v>
      </c>
      <c r="H63" s="7">
        <v>-54.341163161549332</v>
      </c>
      <c r="I63" s="10">
        <v>5.8540304325760822E-2</v>
      </c>
      <c r="J63">
        <f t="shared" si="5"/>
        <v>47.6</v>
      </c>
      <c r="K63">
        <f t="shared" si="6"/>
        <v>-0.40561111207375761</v>
      </c>
      <c r="L63">
        <f t="shared" si="7"/>
        <v>-2.5539488215736066</v>
      </c>
      <c r="M63" s="1">
        <f t="shared" si="8"/>
        <v>33.993641806715473</v>
      </c>
      <c r="N63" s="1">
        <f t="shared" si="9"/>
        <v>5887.2768151646915</v>
      </c>
      <c r="O63" s="50"/>
      <c r="P63" s="50"/>
    </row>
    <row r="64" spans="1:21">
      <c r="A64" s="79" t="s">
        <v>1</v>
      </c>
      <c r="B64" s="9">
        <v>2</v>
      </c>
      <c r="C64" s="17">
        <v>42018</v>
      </c>
      <c r="D64" s="1">
        <v>14</v>
      </c>
      <c r="E64" s="1">
        <v>4</v>
      </c>
      <c r="F64" s="2">
        <v>-11.197706626103674</v>
      </c>
      <c r="G64" s="2">
        <v>1.5735336786014131E-2</v>
      </c>
      <c r="H64" s="2">
        <v>-71.717488033430101</v>
      </c>
      <c r="I64" s="2">
        <v>8.5271405327888322E-2</v>
      </c>
      <c r="J64">
        <f t="shared" si="5"/>
        <v>15.799999999999999</v>
      </c>
      <c r="K64">
        <f t="shared" si="6"/>
        <v>-0.17468776134719396</v>
      </c>
      <c r="L64">
        <f t="shared" si="7"/>
        <v>-1.1188154728753907</v>
      </c>
      <c r="M64" s="1">
        <f t="shared" si="8"/>
        <v>46.868773968787877</v>
      </c>
      <c r="N64" s="1">
        <f t="shared" si="9"/>
        <v>618.18944346010335</v>
      </c>
      <c r="O64" s="50"/>
      <c r="P64" s="50"/>
    </row>
    <row r="65" spans="1:16">
      <c r="A65" s="9" t="s">
        <v>1</v>
      </c>
      <c r="B65" s="9">
        <v>2</v>
      </c>
      <c r="C65" s="24">
        <v>42037</v>
      </c>
      <c r="D65" s="1">
        <v>33</v>
      </c>
      <c r="E65" s="1">
        <v>4</v>
      </c>
      <c r="F65" s="7">
        <v>-7.8169230371385474</v>
      </c>
      <c r="G65" s="10">
        <v>3.2737867465381952E-2</v>
      </c>
      <c r="H65" s="7">
        <v>-52.469250494299871</v>
      </c>
      <c r="I65" s="10">
        <v>0.23188152938994233</v>
      </c>
      <c r="J65">
        <f t="shared" si="5"/>
        <v>92.6</v>
      </c>
      <c r="K65">
        <f t="shared" si="6"/>
        <v>-0.71469892697376536</v>
      </c>
      <c r="L65">
        <f t="shared" si="7"/>
        <v>-4.797247823629708</v>
      </c>
      <c r="M65" s="1">
        <f t="shared" si="8"/>
        <v>254.69715741633584</v>
      </c>
      <c r="N65" s="1">
        <f t="shared" si="9"/>
        <v>15632.951905174783</v>
      </c>
      <c r="O65" s="50"/>
      <c r="P65" s="50"/>
    </row>
    <row r="66" spans="1:16">
      <c r="A66" s="11" t="s">
        <v>1</v>
      </c>
      <c r="B66" s="11">
        <v>2</v>
      </c>
      <c r="C66" s="24">
        <v>42051</v>
      </c>
      <c r="D66" s="1">
        <v>47</v>
      </c>
      <c r="E66" s="1">
        <v>4</v>
      </c>
      <c r="F66" s="7">
        <v>-10.208205376213245</v>
      </c>
      <c r="G66" s="10">
        <v>8.5027487450105368E-3</v>
      </c>
      <c r="H66" s="7">
        <v>-71.65345020534825</v>
      </c>
      <c r="I66" s="10">
        <v>7.9400428660156633E-2</v>
      </c>
      <c r="J66">
        <f t="shared" si="5"/>
        <v>137</v>
      </c>
      <c r="K66">
        <f t="shared" si="6"/>
        <v>-1.3808492659372182</v>
      </c>
      <c r="L66">
        <f t="shared" si="7"/>
        <v>-9.6924592003680008</v>
      </c>
      <c r="M66" s="1">
        <f t="shared" si="8"/>
        <v>73.571723736113867</v>
      </c>
      <c r="N66" s="1">
        <f t="shared" si="9"/>
        <v>5251.0582936382434</v>
      </c>
      <c r="O66" s="52"/>
      <c r="P66" s="50"/>
    </row>
    <row r="67" spans="1:16">
      <c r="A67" s="11" t="s">
        <v>1</v>
      </c>
      <c r="B67" s="11">
        <v>2</v>
      </c>
      <c r="C67" s="24">
        <v>42088</v>
      </c>
      <c r="D67" s="1">
        <v>84</v>
      </c>
      <c r="E67" s="1">
        <v>1</v>
      </c>
      <c r="F67" s="7">
        <v>-11.680821753066077</v>
      </c>
      <c r="G67" s="10">
        <v>3.777136176759166E-2</v>
      </c>
      <c r="H67" s="7">
        <v>-84.530128725148884</v>
      </c>
      <c r="I67" s="10">
        <v>9.2047292584405138E-2</v>
      </c>
      <c r="J67">
        <f t="shared" si="5"/>
        <v>114.8</v>
      </c>
      <c r="K67">
        <f t="shared" si="6"/>
        <v>-1.3240109964968263</v>
      </c>
      <c r="L67">
        <f t="shared" si="7"/>
        <v>-9.5814166445962599</v>
      </c>
      <c r="M67" s="1">
        <f t="shared" si="8"/>
        <v>558.37959436175242</v>
      </c>
      <c r="N67" s="1">
        <f t="shared" si="9"/>
        <v>41738.712152153348</v>
      </c>
      <c r="O67" s="50"/>
      <c r="P67" s="50"/>
    </row>
    <row r="68" spans="1:16">
      <c r="A68" s="11" t="s">
        <v>1</v>
      </c>
      <c r="B68" s="11">
        <v>2</v>
      </c>
      <c r="C68" s="17">
        <v>42106</v>
      </c>
      <c r="D68" s="1">
        <v>102</v>
      </c>
      <c r="E68" s="1">
        <v>1</v>
      </c>
      <c r="F68" s="7">
        <v>-8.3243296003242815</v>
      </c>
      <c r="G68" s="10">
        <v>1.752790558577199E-2</v>
      </c>
      <c r="H68" s="7">
        <v>-50.020060548429683</v>
      </c>
      <c r="I68" s="10">
        <v>0.15714724879863029</v>
      </c>
      <c r="J68">
        <f t="shared" si="5"/>
        <v>32</v>
      </c>
      <c r="K68">
        <f t="shared" si="6"/>
        <v>-0.2630119936911306</v>
      </c>
      <c r="L68">
        <f t="shared" si="7"/>
        <v>-1.5804126555586</v>
      </c>
      <c r="M68" s="1">
        <f t="shared" si="8"/>
        <v>42.398005718109452</v>
      </c>
      <c r="N68" s="1">
        <f t="shared" si="9"/>
        <v>7630.9238886017138</v>
      </c>
      <c r="O68" s="53"/>
      <c r="P68" s="50"/>
    </row>
    <row r="69" spans="1:16">
      <c r="A69" s="9" t="s">
        <v>1</v>
      </c>
      <c r="B69" s="9">
        <v>2</v>
      </c>
      <c r="C69" s="18">
        <v>42129</v>
      </c>
      <c r="D69" s="1">
        <v>125</v>
      </c>
      <c r="E69" s="1">
        <v>1</v>
      </c>
      <c r="F69" s="7">
        <v>-7.7383622123433566</v>
      </c>
      <c r="G69" s="7">
        <v>2.8535168621202572E-2</v>
      </c>
      <c r="H69" s="7">
        <v>-55.07872825109704</v>
      </c>
      <c r="I69" s="7">
        <v>6.9914231203775795E-2</v>
      </c>
      <c r="J69">
        <f t="shared" si="5"/>
        <v>14</v>
      </c>
      <c r="K69">
        <f t="shared" si="6"/>
        <v>-0.10696788208215542</v>
      </c>
      <c r="L69">
        <f t="shared" si="7"/>
        <v>-0.76135682811548056</v>
      </c>
      <c r="M69" s="1">
        <f t="shared" si="8"/>
        <v>42.241667525821555</v>
      </c>
      <c r="N69" s="1">
        <f t="shared" si="9"/>
        <v>1509.4938766295279</v>
      </c>
      <c r="O69" s="54"/>
      <c r="P69" s="50"/>
    </row>
    <row r="70" spans="1:16">
      <c r="A70" s="9" t="s">
        <v>1</v>
      </c>
      <c r="B70" s="9">
        <v>2</v>
      </c>
      <c r="C70" s="17">
        <v>42155</v>
      </c>
      <c r="D70" s="1">
        <v>151</v>
      </c>
      <c r="E70" s="1">
        <v>1</v>
      </c>
      <c r="F70" s="8">
        <v>-7.8007520825898711</v>
      </c>
      <c r="G70" s="8">
        <v>1.3553726059967988E-3</v>
      </c>
      <c r="H70" s="8">
        <v>-55.302995384407289</v>
      </c>
      <c r="I70" s="8">
        <v>4.121579074179612E-2</v>
      </c>
      <c r="J70">
        <f t="shared" si="5"/>
        <v>21.6</v>
      </c>
      <c r="K70">
        <f t="shared" si="6"/>
        <v>-0.16636675057656128</v>
      </c>
      <c r="L70">
        <f t="shared" si="7"/>
        <v>-1.1794477688617671</v>
      </c>
      <c r="M70" s="1">
        <f t="shared" si="8"/>
        <v>60.575228214949597</v>
      </c>
      <c r="N70" s="1">
        <f t="shared" si="9"/>
        <v>2229.4190894842013</v>
      </c>
      <c r="O70" s="54"/>
      <c r="P70" s="50"/>
    </row>
    <row r="71" spans="1:16">
      <c r="A71" s="9" t="s">
        <v>1</v>
      </c>
      <c r="B71" s="9">
        <v>2</v>
      </c>
      <c r="C71" s="17">
        <v>42183</v>
      </c>
      <c r="D71" s="1">
        <v>179</v>
      </c>
      <c r="E71" s="1">
        <v>2</v>
      </c>
      <c r="F71" s="13">
        <v>-8.01</v>
      </c>
      <c r="G71" s="14">
        <v>2.1999999999999999E-2</v>
      </c>
      <c r="H71" s="13">
        <v>-63.47</v>
      </c>
      <c r="I71" s="14">
        <v>0.14799999999999999</v>
      </c>
      <c r="J71">
        <f t="shared" si="5"/>
        <v>15.8</v>
      </c>
      <c r="K71">
        <f t="shared" si="6"/>
        <v>-0.12495853080568722</v>
      </c>
      <c r="L71">
        <f t="shared" si="7"/>
        <v>-0.99015205371248038</v>
      </c>
      <c r="M71" s="1">
        <f t="shared" si="8"/>
        <v>33.928364491843851</v>
      </c>
      <c r="N71" s="1">
        <f t="shared" si="9"/>
        <v>62.721660364211353</v>
      </c>
      <c r="O71" s="54"/>
      <c r="P71" s="50"/>
    </row>
    <row r="72" spans="1:16">
      <c r="A72" s="11" t="s">
        <v>1</v>
      </c>
      <c r="B72" s="11">
        <v>2</v>
      </c>
      <c r="C72" s="22">
        <v>42275</v>
      </c>
      <c r="D72" s="1">
        <v>271</v>
      </c>
      <c r="E72" s="1">
        <v>3</v>
      </c>
      <c r="F72" s="3">
        <v>-4.0936815789235101</v>
      </c>
      <c r="G72" s="44">
        <v>1.6688651790633273E-2</v>
      </c>
      <c r="H72" s="2">
        <v>-22.588578246346799</v>
      </c>
      <c r="I72" s="44">
        <v>0.13000088865447829</v>
      </c>
      <c r="J72">
        <f t="shared" si="5"/>
        <v>57</v>
      </c>
      <c r="K72">
        <f t="shared" si="6"/>
        <v>-0.23039084715505542</v>
      </c>
      <c r="L72">
        <f t="shared" si="7"/>
        <v>-1.2712766193145417</v>
      </c>
      <c r="M72" s="1">
        <f t="shared" si="8"/>
        <v>1650.8781449055505</v>
      </c>
      <c r="N72" s="1">
        <f t="shared" si="9"/>
        <v>104775.46462086216</v>
      </c>
      <c r="O72" s="54"/>
      <c r="P72" s="50"/>
    </row>
    <row r="73" spans="1:16">
      <c r="A73" s="9"/>
      <c r="B73" s="9"/>
      <c r="C73" s="22"/>
      <c r="D73" s="1"/>
      <c r="E73" s="1"/>
      <c r="F73" s="13"/>
      <c r="G73" s="14"/>
      <c r="H73" s="13"/>
      <c r="I73" s="14"/>
      <c r="J73">
        <f>SUM(J60:J72)</f>
        <v>1012.7999999999998</v>
      </c>
      <c r="K73" s="29">
        <f>SUM(K60:K72)</f>
        <v>-9.4753889726812943</v>
      </c>
      <c r="L73" s="29">
        <f>SUM(L60:L72)</f>
        <v>-65.462416959250007</v>
      </c>
      <c r="M73" s="27">
        <f>+SUM(M60:M72)</f>
        <v>2945.3240347275996</v>
      </c>
      <c r="N73" s="27">
        <f>+SUM(N60:N72)</f>
        <v>195544.78980831505</v>
      </c>
      <c r="O73" s="54"/>
      <c r="P73" s="50"/>
    </row>
    <row r="74" spans="1:16">
      <c r="A74" s="9"/>
      <c r="B74" s="9"/>
      <c r="C74" s="22"/>
      <c r="D74" s="1"/>
      <c r="E74" s="1"/>
      <c r="F74" s="8"/>
      <c r="G74" s="12"/>
      <c r="H74" s="8"/>
      <c r="I74" s="12"/>
      <c r="M74" s="27">
        <f>+SQRT((M73)/((COUNT(K60:K72)-1/COUNT(K60:K72))*J73))</f>
        <v>0.47437493053627777</v>
      </c>
      <c r="N74" s="27">
        <f>+SQRT((N73)/((COUNT(L60:L72)-1/COUNT(L60:L72))*J73))</f>
        <v>3.8652564486210239</v>
      </c>
      <c r="O74" s="50">
        <f>M74/SQRT(COUNT(L60:L72))</f>
        <v>0.13156793352640136</v>
      </c>
      <c r="P74" s="50">
        <f>N74/SQRT(COUNT(M60:M72))</f>
        <v>1.0720292552554571</v>
      </c>
    </row>
    <row r="75" spans="1:16">
      <c r="A75" s="4" t="s">
        <v>3</v>
      </c>
      <c r="B75" s="4" t="s">
        <v>7</v>
      </c>
      <c r="C75" s="11" t="s">
        <v>12</v>
      </c>
      <c r="D75" s="5" t="s">
        <v>4</v>
      </c>
      <c r="E75" s="5" t="s">
        <v>8</v>
      </c>
      <c r="F75" s="6" t="s">
        <v>5</v>
      </c>
      <c r="G75" s="6" t="s">
        <v>10</v>
      </c>
      <c r="H75" s="6" t="s">
        <v>6</v>
      </c>
      <c r="I75" s="6" t="s">
        <v>9</v>
      </c>
      <c r="J75" s="5" t="s">
        <v>11</v>
      </c>
      <c r="L75" s="26" t="s">
        <v>18</v>
      </c>
      <c r="M75" s="5" t="s">
        <v>23</v>
      </c>
      <c r="N75" s="5" t="s">
        <v>24</v>
      </c>
      <c r="O75" s="54"/>
      <c r="P75" s="50"/>
    </row>
    <row r="76" spans="1:16">
      <c r="A76" s="11" t="s">
        <v>2</v>
      </c>
      <c r="B76" s="11">
        <v>3</v>
      </c>
      <c r="C76" s="22">
        <v>41995</v>
      </c>
      <c r="D76" s="1">
        <v>356</v>
      </c>
      <c r="E76" s="1">
        <v>4</v>
      </c>
      <c r="F76" s="7">
        <v>-10.712879195925899</v>
      </c>
      <c r="G76" s="7">
        <v>1.4806384287527891E-2</v>
      </c>
      <c r="H76" s="7">
        <v>-72.195011454208995</v>
      </c>
      <c r="I76" s="7">
        <v>8.6873673077132008E-2</v>
      </c>
      <c r="J76">
        <f t="shared" ref="J76:J85" si="10">J31</f>
        <v>114.39999999999999</v>
      </c>
      <c r="K76">
        <f>F76*(J76/$J$86)</f>
        <v>-2.0310795160986457</v>
      </c>
      <c r="L76">
        <f>H76*(J76/$J$86)</f>
        <v>-13.687619009548408</v>
      </c>
      <c r="M76" s="1">
        <f>+J76*(F76-$K$86)^2</f>
        <v>80.794874414259624</v>
      </c>
      <c r="N76" s="1">
        <f>+J76*(H76-$L$86)^2</f>
        <v>2910.3191930799094</v>
      </c>
      <c r="O76" s="54"/>
      <c r="P76" s="50"/>
    </row>
    <row r="77" spans="1:16">
      <c r="A77" s="11" t="s">
        <v>2</v>
      </c>
      <c r="B77" s="11">
        <v>3</v>
      </c>
      <c r="C77" s="22">
        <v>42015</v>
      </c>
      <c r="D77" s="1">
        <v>11</v>
      </c>
      <c r="E77" s="1">
        <v>4</v>
      </c>
      <c r="F77" s="3">
        <v>-8.8938431824745692</v>
      </c>
      <c r="G77" s="15">
        <v>1.0481458249182823E-2</v>
      </c>
      <c r="H77" s="3">
        <v>-55.6237444836745</v>
      </c>
      <c r="I77" s="15">
        <v>0.10138479514775704</v>
      </c>
      <c r="J77">
        <f t="shared" si="10"/>
        <v>52.800000000000011</v>
      </c>
      <c r="K77">
        <f t="shared" ref="K77:K84" si="11">F77*(J77/$J$86)</f>
        <v>-0.77824812733619053</v>
      </c>
      <c r="L77">
        <f t="shared" ref="L77:L84" si="12">H77*(J77/$J$86)</f>
        <v>-4.8673081019854392</v>
      </c>
      <c r="M77" s="1">
        <f t="shared" ref="M77:M84" si="13">+J77*(F77-$K$86)^2</f>
        <v>50.569492018286098</v>
      </c>
      <c r="N77" s="1">
        <f t="shared" ref="N77:N84" si="14">+J77*(H77-$L$86)^2</f>
        <v>7016.2036095809963</v>
      </c>
      <c r="O77" s="55"/>
      <c r="P77" s="50"/>
    </row>
    <row r="78" spans="1:16">
      <c r="A78" s="11" t="s">
        <v>2</v>
      </c>
      <c r="B78" s="11">
        <v>3</v>
      </c>
      <c r="C78" s="19">
        <v>42037</v>
      </c>
      <c r="D78" s="1">
        <v>33</v>
      </c>
      <c r="E78" s="1">
        <v>4</v>
      </c>
      <c r="F78" s="7">
        <v>-8.2210022748561666</v>
      </c>
      <c r="G78" s="10">
        <v>3.0642306449252359E-2</v>
      </c>
      <c r="H78" s="7">
        <v>-54.54920187656041</v>
      </c>
      <c r="I78" s="10">
        <v>0.13800107091476368</v>
      </c>
      <c r="J78">
        <f t="shared" si="10"/>
        <v>98.6</v>
      </c>
      <c r="K78">
        <f t="shared" si="11"/>
        <v>-1.3433722643367882</v>
      </c>
      <c r="L78">
        <f t="shared" si="12"/>
        <v>-8.9137409761830568</v>
      </c>
      <c r="M78" s="1">
        <f t="shared" si="13"/>
        <v>268.92378212864082</v>
      </c>
      <c r="N78" s="1">
        <f t="shared" si="14"/>
        <v>15658.745736077868</v>
      </c>
      <c r="O78" s="55"/>
      <c r="P78" s="50"/>
    </row>
    <row r="79" spans="1:16">
      <c r="A79" s="11" t="s">
        <v>2</v>
      </c>
      <c r="B79" s="11">
        <v>3</v>
      </c>
      <c r="C79" s="19">
        <v>42051</v>
      </c>
      <c r="D79" s="1">
        <v>47</v>
      </c>
      <c r="E79" s="1">
        <v>4</v>
      </c>
      <c r="F79" s="7">
        <v>-10.345640534705387</v>
      </c>
      <c r="G79" s="10">
        <v>1.7394993436225446E-2</v>
      </c>
      <c r="H79" s="7">
        <v>-72.334302791541219</v>
      </c>
      <c r="I79" s="10">
        <v>2.5636312638162753E-2</v>
      </c>
      <c r="J79">
        <f t="shared" si="10"/>
        <v>124.00000000000001</v>
      </c>
      <c r="K79">
        <f t="shared" si="11"/>
        <v>-2.1260514191307065</v>
      </c>
      <c r="L79">
        <f t="shared" si="12"/>
        <v>-14.864855064884177</v>
      </c>
      <c r="M79" s="1">
        <f t="shared" si="13"/>
        <v>27.75970119496716</v>
      </c>
      <c r="N79" s="1">
        <f t="shared" si="14"/>
        <v>3331.1817129299925</v>
      </c>
      <c r="O79" s="55"/>
      <c r="P79" s="50"/>
    </row>
    <row r="80" spans="1:16">
      <c r="A80" s="11" t="s">
        <v>2</v>
      </c>
      <c r="B80" s="11">
        <v>3</v>
      </c>
      <c r="C80" s="19">
        <v>42088</v>
      </c>
      <c r="D80" s="1">
        <v>84</v>
      </c>
      <c r="E80" s="1">
        <v>1</v>
      </c>
      <c r="F80" s="7">
        <v>-12.004435821642401</v>
      </c>
      <c r="G80" s="10">
        <v>3.417773649814685E-2</v>
      </c>
      <c r="H80" s="7">
        <v>-85.79084960911473</v>
      </c>
      <c r="I80" s="10">
        <v>4.6599973120976607E-2</v>
      </c>
      <c r="J80">
        <f t="shared" si="10"/>
        <v>113.00000000000001</v>
      </c>
      <c r="K80">
        <f t="shared" si="11"/>
        <v>-2.2480962012687962</v>
      </c>
      <c r="L80">
        <f t="shared" si="12"/>
        <v>-16.066234679864049</v>
      </c>
      <c r="M80" s="1">
        <f t="shared" si="13"/>
        <v>513.60534593077818</v>
      </c>
      <c r="N80" s="1">
        <f t="shared" si="14"/>
        <v>39260.253200138228</v>
      </c>
      <c r="O80" s="55"/>
      <c r="P80" s="50"/>
    </row>
    <row r="81" spans="1:16">
      <c r="A81" s="9" t="s">
        <v>2</v>
      </c>
      <c r="B81" s="9">
        <v>3</v>
      </c>
      <c r="C81" s="22">
        <v>42106</v>
      </c>
      <c r="D81" s="1">
        <v>102</v>
      </c>
      <c r="E81" s="1">
        <v>1</v>
      </c>
      <c r="F81" s="13">
        <v>-8.5931891888517438</v>
      </c>
      <c r="G81" s="14">
        <v>2.6140412957135869E-2</v>
      </c>
      <c r="H81" s="13">
        <v>-51.447826802228356</v>
      </c>
      <c r="I81" s="14">
        <v>0.11262328842520586</v>
      </c>
      <c r="J81">
        <f t="shared" si="10"/>
        <v>37</v>
      </c>
      <c r="K81">
        <f t="shared" si="11"/>
        <v>-0.52692741131507215</v>
      </c>
      <c r="L81">
        <f t="shared" si="12"/>
        <v>-3.1547391310614006</v>
      </c>
      <c r="M81" s="1">
        <f t="shared" si="13"/>
        <v>60.554878083769033</v>
      </c>
      <c r="N81" s="1">
        <f t="shared" si="14"/>
        <v>9124.0702410176655</v>
      </c>
      <c r="O81" s="55"/>
      <c r="P81" s="50"/>
    </row>
    <row r="82" spans="1:16">
      <c r="A82" s="9" t="s">
        <v>2</v>
      </c>
      <c r="B82" s="9">
        <v>3</v>
      </c>
      <c r="C82" s="25">
        <v>42129</v>
      </c>
      <c r="D82" s="1">
        <v>125</v>
      </c>
      <c r="E82" s="1">
        <v>1</v>
      </c>
      <c r="F82" s="13">
        <v>-5.91</v>
      </c>
      <c r="G82" s="14">
        <v>7.6999999999999999E-2</v>
      </c>
      <c r="H82" s="13">
        <v>-30.73</v>
      </c>
      <c r="I82" s="14">
        <v>0.68700000000000006</v>
      </c>
      <c r="J82">
        <f t="shared" si="10"/>
        <v>20.199999999999996</v>
      </c>
      <c r="K82">
        <f t="shared" si="11"/>
        <v>-0.19784885647994693</v>
      </c>
      <c r="L82">
        <f t="shared" si="12"/>
        <v>-1.0287470997679813</v>
      </c>
      <c r="M82" s="1">
        <f t="shared" si="13"/>
        <v>317.16729099733863</v>
      </c>
      <c r="N82" s="1">
        <f t="shared" si="14"/>
        <v>26795.403337347601</v>
      </c>
      <c r="O82" s="55"/>
      <c r="P82" s="50"/>
    </row>
    <row r="83" spans="1:16">
      <c r="A83" s="9" t="s">
        <v>2</v>
      </c>
      <c r="B83" s="9">
        <v>3</v>
      </c>
      <c r="C83" s="22">
        <v>42155</v>
      </c>
      <c r="D83" s="1">
        <v>151</v>
      </c>
      <c r="E83" s="1">
        <v>1</v>
      </c>
      <c r="F83" s="7">
        <v>-8.5016919430036282</v>
      </c>
      <c r="G83" s="7">
        <v>2.2068309285596686E-2</v>
      </c>
      <c r="H83" s="7">
        <v>-59.097432335991961</v>
      </c>
      <c r="I83" s="7">
        <v>0.22446440407487578</v>
      </c>
      <c r="J83">
        <f t="shared" si="10"/>
        <v>26.4</v>
      </c>
      <c r="K83">
        <f t="shared" si="11"/>
        <v>-0.37196663456296952</v>
      </c>
      <c r="L83">
        <f t="shared" si="12"/>
        <v>-2.5856350906035597</v>
      </c>
      <c r="M83" s="1">
        <f t="shared" si="13"/>
        <v>49.608124614523724</v>
      </c>
      <c r="N83" s="1">
        <f t="shared" si="14"/>
        <v>1712.3954084092163</v>
      </c>
      <c r="O83" s="55"/>
      <c r="P83" s="50"/>
    </row>
    <row r="84" spans="1:16">
      <c r="A84" s="9" t="s">
        <v>2</v>
      </c>
      <c r="B84" s="9">
        <v>3</v>
      </c>
      <c r="C84" s="17">
        <v>42183</v>
      </c>
      <c r="D84" s="1">
        <v>179</v>
      </c>
      <c r="E84" s="1">
        <v>2</v>
      </c>
      <c r="F84" s="43">
        <v>-8.8345782677432094</v>
      </c>
      <c r="G84" s="45">
        <v>3.0849234503897854E-2</v>
      </c>
      <c r="H84" s="46">
        <v>-70.361365835532595</v>
      </c>
      <c r="I84" s="45">
        <v>0.20356999325764727</v>
      </c>
      <c r="J84">
        <f t="shared" si="10"/>
        <v>17</v>
      </c>
      <c r="K84">
        <f t="shared" si="11"/>
        <v>-0.24890260283664994</v>
      </c>
      <c r="L84">
        <f t="shared" si="12"/>
        <v>-1.9823387789261753</v>
      </c>
      <c r="M84" s="1">
        <f t="shared" si="13"/>
        <v>18.31354003185448</v>
      </c>
      <c r="N84" s="1">
        <f t="shared" si="14"/>
        <v>175.18584247346868</v>
      </c>
      <c r="O84" s="55"/>
      <c r="P84" s="50"/>
    </row>
    <row r="85" spans="1:16">
      <c r="A85" s="9" t="s">
        <v>2</v>
      </c>
      <c r="B85" s="9">
        <v>3</v>
      </c>
      <c r="C85" s="16">
        <v>42275</v>
      </c>
      <c r="D85" s="1">
        <v>271</v>
      </c>
      <c r="E85" s="28">
        <v>3</v>
      </c>
      <c r="F85" s="48">
        <v>-0.25944603553661588</v>
      </c>
      <c r="G85" s="48">
        <v>1.2765246292764631E-2</v>
      </c>
      <c r="H85" s="48">
        <v>-12.25131975875726</v>
      </c>
      <c r="I85" s="48">
        <v>8.4781528383209681E-2</v>
      </c>
      <c r="J85">
        <f t="shared" si="10"/>
        <v>71.799999999999983</v>
      </c>
      <c r="M85" s="1"/>
      <c r="N85" s="1"/>
      <c r="O85" s="50"/>
      <c r="P85" s="50"/>
    </row>
    <row r="86" spans="1:16">
      <c r="E86" s="57" t="s">
        <v>27</v>
      </c>
      <c r="F86" s="57"/>
      <c r="G86" s="57"/>
      <c r="H86" s="57"/>
      <c r="I86" s="57"/>
      <c r="J86">
        <f>SUM(J76:J84)</f>
        <v>603.4</v>
      </c>
      <c r="K86" s="29">
        <f>SUM(K76:K85)</f>
        <v>-9.8724930333657639</v>
      </c>
      <c r="L86" s="29">
        <f>SUM(L76:L85)</f>
        <v>-67.151217932824238</v>
      </c>
      <c r="M86" s="27">
        <f>+SUM(M76:M85)</f>
        <v>1387.2970294144179</v>
      </c>
      <c r="N86" s="27">
        <f>+SUM(N76:N85)</f>
        <v>105983.75828105494</v>
      </c>
      <c r="O86" s="50"/>
      <c r="P86" s="50"/>
    </row>
    <row r="87" spans="1:16">
      <c r="M87" s="27">
        <f>+SQRT((M86)/((COUNT(K76:K85)-1/COUNT(K73:K85))*J86))</f>
        <v>0.50826133392283812</v>
      </c>
      <c r="N87" s="27">
        <f>+SQRT((N86)/((COUNT(L76:L85)-1/COUNT(L73:L85))*J86))</f>
        <v>4.4424444069788516</v>
      </c>
      <c r="O87" s="50">
        <f>M87/SQRT(COUNT(L76:L85))</f>
        <v>0.16942044464094605</v>
      </c>
      <c r="P87" s="50">
        <f>N87/SQRT(COUNT(M76:M85))</f>
        <v>1.4808148023262839</v>
      </c>
    </row>
    <row r="88" spans="1:16">
      <c r="M88" s="1"/>
      <c r="N88" s="1"/>
    </row>
    <row r="89" spans="1:16">
      <c r="M89" s="27"/>
      <c r="N89" s="27"/>
    </row>
    <row r="90" spans="1:16">
      <c r="M90" s="27"/>
      <c r="N90" s="27"/>
    </row>
    <row r="93" spans="1:16">
      <c r="B93"/>
      <c r="C93"/>
      <c r="D93"/>
      <c r="E93"/>
    </row>
    <row r="94" spans="1:16">
      <c r="A94"/>
      <c r="D94" s="50"/>
      <c r="E94" s="50"/>
    </row>
    <row r="95" spans="1:16">
      <c r="A95"/>
      <c r="D95" s="50"/>
      <c r="E95" s="50"/>
    </row>
    <row r="96" spans="1:16">
      <c r="A96"/>
      <c r="D96" s="50"/>
      <c r="E96" s="50"/>
    </row>
  </sheetData>
  <sortState ref="A2:J37">
    <sortCondition ref="A2:A37"/>
  </sortState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4" sqref="A4"/>
    </sheetView>
  </sheetViews>
  <sheetFormatPr defaultRowHeight="15.6"/>
  <cols>
    <col min="1" max="1" width="11" customWidth="1"/>
    <col min="2" max="2" width="9.5" bestFit="1" customWidth="1"/>
    <col min="3" max="3" width="18.296875" bestFit="1" customWidth="1"/>
    <col min="7" max="7" width="10.5" bestFit="1" customWidth="1"/>
  </cols>
  <sheetData>
    <row r="1" spans="1:10">
      <c r="A1" s="80" t="s">
        <v>65</v>
      </c>
      <c r="B1" s="80"/>
      <c r="C1" s="80"/>
      <c r="D1" s="87"/>
      <c r="E1" s="84"/>
      <c r="F1" s="84"/>
      <c r="G1" s="88"/>
      <c r="H1" s="88"/>
      <c r="I1" s="85"/>
      <c r="J1" s="80"/>
    </row>
    <row r="2" spans="1:10">
      <c r="A2" s="80" t="s">
        <v>73</v>
      </c>
      <c r="B2" s="80"/>
      <c r="C2" s="80"/>
      <c r="D2" s="87"/>
      <c r="E2" s="84"/>
      <c r="F2" s="84"/>
      <c r="G2" s="88"/>
      <c r="H2" s="88"/>
      <c r="I2" s="85"/>
      <c r="J2" s="80"/>
    </row>
    <row r="3" spans="1:10" ht="16.2">
      <c r="A3" s="89" t="s">
        <v>74</v>
      </c>
      <c r="B3" s="89" t="s">
        <v>66</v>
      </c>
      <c r="C3" s="90" t="s">
        <v>68</v>
      </c>
      <c r="D3" s="91" t="s">
        <v>11</v>
      </c>
      <c r="E3" s="92" t="s">
        <v>69</v>
      </c>
      <c r="F3" s="92" t="s">
        <v>70</v>
      </c>
      <c r="G3" s="93" t="s">
        <v>71</v>
      </c>
      <c r="H3" s="94" t="s">
        <v>67</v>
      </c>
      <c r="I3" s="95" t="s">
        <v>72</v>
      </c>
    </row>
    <row r="4" spans="1:10">
      <c r="A4" s="80" t="s">
        <v>29</v>
      </c>
      <c r="B4" s="81">
        <v>41911</v>
      </c>
      <c r="C4" s="83">
        <v>450</v>
      </c>
      <c r="D4" s="84">
        <v>31.43894066489429</v>
      </c>
      <c r="E4" s="85">
        <v>-44.565014452572711</v>
      </c>
      <c r="F4" s="85">
        <v>-6.6922955309072769</v>
      </c>
      <c r="G4" s="85">
        <f t="shared" ref="G4:G13" si="0">E4-F4*8</f>
        <v>8.9733497946855039</v>
      </c>
      <c r="H4" s="85">
        <f>E4*D4</f>
        <v>-1401.0768451045899</v>
      </c>
      <c r="I4" s="85">
        <f>SUM($H4:$H$4)/SUM($D4:$D$4)</f>
        <v>-44.565014452572711</v>
      </c>
    </row>
    <row r="5" spans="1:10">
      <c r="A5" s="80" t="s">
        <v>30</v>
      </c>
      <c r="B5" s="81">
        <v>41926</v>
      </c>
      <c r="C5" s="83">
        <v>90</v>
      </c>
      <c r="D5" s="84">
        <v>6.287788132978859</v>
      </c>
      <c r="E5" s="85">
        <v>-59.013964068544674</v>
      </c>
      <c r="F5" s="85">
        <v>-8.4833419751409735</v>
      </c>
      <c r="G5" s="85">
        <f t="shared" si="0"/>
        <v>8.8527717325831148</v>
      </c>
      <c r="H5" s="85">
        <f t="shared" ref="H4:H39" si="1">E5*D5</f>
        <v>-371.06730295023596</v>
      </c>
      <c r="I5" s="85">
        <f>SUM($H$4:$H5)/SUM($D$4:$D5)</f>
        <v>-46.973172721901364</v>
      </c>
    </row>
    <row r="6" spans="1:10">
      <c r="A6" s="80" t="s">
        <v>31</v>
      </c>
      <c r="B6" s="81">
        <v>41932</v>
      </c>
      <c r="C6" s="83">
        <v>425</v>
      </c>
      <c r="D6" s="84">
        <v>29.692332850177941</v>
      </c>
      <c r="E6" s="85">
        <v>-49.913990777197661</v>
      </c>
      <c r="F6" s="85">
        <v>-8.1483982523993799</v>
      </c>
      <c r="G6" s="85">
        <f t="shared" si="0"/>
        <v>15.273195241997378</v>
      </c>
      <c r="H6" s="85">
        <f t="shared" si="1"/>
        <v>-1482.0628280372648</v>
      </c>
      <c r="I6" s="85">
        <f>SUM($H$4:$H6)/SUM($D$4:$D6)</f>
        <v>-48.268351658171746</v>
      </c>
    </row>
    <row r="7" spans="1:10">
      <c r="A7" s="80" t="s">
        <v>32</v>
      </c>
      <c r="B7" s="81">
        <v>41939</v>
      </c>
      <c r="C7" s="83">
        <v>870</v>
      </c>
      <c r="D7" s="84">
        <v>60.781951952128964</v>
      </c>
      <c r="E7" s="85">
        <v>-40.707418589134932</v>
      </c>
      <c r="F7" s="85">
        <v>-6.7566818181380439</v>
      </c>
      <c r="G7" s="85">
        <f t="shared" si="0"/>
        <v>13.34603595596942</v>
      </c>
      <c r="H7" s="85">
        <f t="shared" si="1"/>
        <v>-2474.2763607800007</v>
      </c>
      <c r="I7" s="85">
        <f>SUM($H$4:$H7)/SUM($D$4:$D7)</f>
        <v>-44.683604099554834</v>
      </c>
    </row>
    <row r="8" spans="1:10">
      <c r="A8" s="80" t="s">
        <v>33</v>
      </c>
      <c r="B8" s="81">
        <v>41946</v>
      </c>
      <c r="C8" s="83">
        <v>345</v>
      </c>
      <c r="D8" s="84">
        <v>24.103187843085621</v>
      </c>
      <c r="E8" s="85">
        <v>-47.638593892963513</v>
      </c>
      <c r="F8" s="85">
        <v>-7.5683397760892275</v>
      </c>
      <c r="G8" s="85">
        <f t="shared" si="0"/>
        <v>12.908124315750307</v>
      </c>
      <c r="H8" s="85">
        <f t="shared" si="1"/>
        <v>-1148.241977182571</v>
      </c>
      <c r="I8" s="85">
        <f>SUM($H$4:$H8)/SUM($D$4:$D8)</f>
        <v>-45.151251566860331</v>
      </c>
    </row>
    <row r="9" spans="1:10">
      <c r="A9" s="80" t="s">
        <v>34</v>
      </c>
      <c r="B9" s="81">
        <v>41953</v>
      </c>
      <c r="C9" s="86">
        <v>255</v>
      </c>
      <c r="D9" s="84">
        <v>17.815399710106764</v>
      </c>
      <c r="E9" s="85">
        <v>-49.09242735392894</v>
      </c>
      <c r="F9" s="85">
        <v>-7.4804007627408682</v>
      </c>
      <c r="G9" s="85">
        <v>10.750778747998005</v>
      </c>
      <c r="H9" s="85">
        <f t="shared" si="1"/>
        <v>-874.60121604962296</v>
      </c>
      <c r="I9" s="85">
        <f>SUM($H$4:$H9)/SUM($D$4:$D9)</f>
        <v>-45.563982501440414</v>
      </c>
    </row>
    <row r="10" spans="1:10" s="49" customFormat="1">
      <c r="A10" s="96" t="s">
        <v>35</v>
      </c>
      <c r="B10" s="97">
        <v>41960</v>
      </c>
      <c r="C10" s="98">
        <v>770</v>
      </c>
      <c r="D10" s="99">
        <v>53.795520693263569</v>
      </c>
      <c r="E10" s="100">
        <v>-89.972115128155096</v>
      </c>
      <c r="F10" s="100">
        <v>-12.669097749241132</v>
      </c>
      <c r="G10" s="100">
        <v>11.380666865773961</v>
      </c>
      <c r="H10" s="100">
        <f t="shared" si="1"/>
        <v>-4840.0967811933597</v>
      </c>
      <c r="I10" s="100">
        <f>SUM($H$4:$H10)/SUM($D$4:$D10)</f>
        <v>-56.23301904514409</v>
      </c>
    </row>
    <row r="11" spans="1:10" s="49" customFormat="1">
      <c r="A11" s="96" t="s">
        <v>36</v>
      </c>
      <c r="B11" s="97">
        <v>41967</v>
      </c>
      <c r="C11" s="98">
        <v>600</v>
      </c>
      <c r="D11" s="99">
        <v>41.918587553192388</v>
      </c>
      <c r="E11" s="100">
        <v>-50.028876346191609</v>
      </c>
      <c r="F11" s="100">
        <v>-7.4271118011514927</v>
      </c>
      <c r="G11" s="100">
        <v>9.3880180630203327</v>
      </c>
      <c r="H11" s="100">
        <f t="shared" si="1"/>
        <v>-2097.1398333056686</v>
      </c>
      <c r="I11" s="100">
        <f>SUM($H$4:$H11)/SUM($D$4:$D11)</f>
        <v>-55.254704821918992</v>
      </c>
    </row>
    <row r="12" spans="1:10" s="49" customFormat="1">
      <c r="A12" s="96" t="s">
        <v>37</v>
      </c>
      <c r="B12" s="97">
        <v>41974</v>
      </c>
      <c r="C12" s="98">
        <v>460</v>
      </c>
      <c r="D12" s="99">
        <v>32.13758379078083</v>
      </c>
      <c r="E12" s="100">
        <v>-47.252633264965759</v>
      </c>
      <c r="F12" s="100">
        <v>-7.2292360460240186</v>
      </c>
      <c r="G12" s="100">
        <v>10.58125510322639</v>
      </c>
      <c r="H12" s="100">
        <f t="shared" si="1"/>
        <v>-1518.5854608878747</v>
      </c>
      <c r="I12" s="100">
        <f>SUM($H$4:$H12)/SUM($D$4:$D12)</f>
        <v>-54.391644349187814</v>
      </c>
    </row>
    <row r="13" spans="1:10" s="49" customFormat="1">
      <c r="A13" s="96" t="s">
        <v>38</v>
      </c>
      <c r="B13" s="97">
        <v>41981</v>
      </c>
      <c r="C13" s="98">
        <v>625</v>
      </c>
      <c r="D13" s="99">
        <v>43.665195367908744</v>
      </c>
      <c r="E13" s="100">
        <v>-63.848581761513842</v>
      </c>
      <c r="F13" s="100">
        <v>-9.6602190930404603</v>
      </c>
      <c r="G13" s="100">
        <v>13.433170982809841</v>
      </c>
      <c r="H13" s="100">
        <f t="shared" si="1"/>
        <v>-2787.9607965803971</v>
      </c>
      <c r="I13" s="100">
        <f>SUM($H$4:$H13)/SUM($D$4:$D13)</f>
        <v>-55.600353118656891</v>
      </c>
    </row>
    <row r="14" spans="1:10" s="49" customFormat="1">
      <c r="A14" s="96" t="s">
        <v>39</v>
      </c>
      <c r="B14" s="97">
        <v>41988</v>
      </c>
      <c r="C14" s="98">
        <v>560</v>
      </c>
      <c r="D14" s="99">
        <v>39.124015049646232</v>
      </c>
      <c r="E14" s="100">
        <v>-72.779390302204149</v>
      </c>
      <c r="F14" s="100">
        <v>-9.6946674099602781</v>
      </c>
      <c r="G14" s="100">
        <v>4.7779489774780757</v>
      </c>
      <c r="H14" s="100">
        <f t="shared" si="1"/>
        <v>-2847.4219614875124</v>
      </c>
      <c r="I14" s="100">
        <f>SUM($H$4:$H14)/SUM($D$4:$D14)</f>
        <v>-57.365538590727802</v>
      </c>
    </row>
    <row r="15" spans="1:10" s="49" customFormat="1">
      <c r="A15" s="96" t="s">
        <v>40</v>
      </c>
      <c r="B15" s="97">
        <v>41995</v>
      </c>
      <c r="C15" s="98">
        <v>1230</v>
      </c>
      <c r="D15" s="99">
        <v>85.933104484044392</v>
      </c>
      <c r="E15" s="100">
        <v>-67.292435151555367</v>
      </c>
      <c r="F15" s="100">
        <v>-9.2162481664078975</v>
      </c>
      <c r="G15" s="100">
        <v>6.437550179707813</v>
      </c>
      <c r="H15" s="100">
        <f t="shared" si="1"/>
        <v>-5782.6478608643893</v>
      </c>
      <c r="I15" s="100">
        <f>SUM($H$4:$H15)/SUM($D$4:$D15)</f>
        <v>-59.193395292796346</v>
      </c>
    </row>
    <row r="16" spans="1:10" s="49" customFormat="1">
      <c r="A16" s="96" t="s">
        <v>41</v>
      </c>
      <c r="B16" s="97">
        <v>42002</v>
      </c>
      <c r="C16" s="98">
        <v>550</v>
      </c>
      <c r="D16" s="99">
        <v>38.425371923759691</v>
      </c>
      <c r="E16" s="100">
        <v>-45.81762584534232</v>
      </c>
      <c r="F16" s="100">
        <v>-7.306849829419038</v>
      </c>
      <c r="G16" s="100">
        <v>12.637172790009984</v>
      </c>
      <c r="H16" s="100">
        <f t="shared" si="1"/>
        <v>-1760.5593137709432</v>
      </c>
      <c r="I16" s="100">
        <f>SUM($H$4:$H16)/SUM($D$4:$D16)</f>
        <v>-58.175874795410493</v>
      </c>
    </row>
    <row r="17" spans="1:9" s="49" customFormat="1">
      <c r="A17" s="96" t="s">
        <v>42</v>
      </c>
      <c r="B17" s="97">
        <v>42009</v>
      </c>
      <c r="C17" s="83">
        <v>15</v>
      </c>
      <c r="D17" s="99">
        <v>1.0479646888298098</v>
      </c>
      <c r="E17" s="100">
        <v>-43.493886365832459</v>
      </c>
      <c r="F17" s="100">
        <v>-7.4051146504216234</v>
      </c>
      <c r="G17" s="100">
        <f t="shared" ref="G17:G39" si="2">E17-F17*8</f>
        <v>15.747030837540528</v>
      </c>
      <c r="H17" s="100">
        <f t="shared" si="1"/>
        <v>-45.580057091368715</v>
      </c>
      <c r="I17" s="100">
        <f>SUM($H$4:$H17)/SUM($D$4:$D17)</f>
        <v>-58.145477303837858</v>
      </c>
    </row>
    <row r="18" spans="1:9" s="49" customFormat="1">
      <c r="A18" s="96" t="s">
        <v>43</v>
      </c>
      <c r="B18" s="97">
        <v>42016</v>
      </c>
      <c r="C18" s="83">
        <v>250</v>
      </c>
      <c r="D18" s="99">
        <v>17.466078147163493</v>
      </c>
      <c r="E18" s="100">
        <v>-72.116869906966002</v>
      </c>
      <c r="F18" s="100">
        <v>-10.594472558342893</v>
      </c>
      <c r="G18" s="100">
        <f t="shared" si="2"/>
        <v>12.638910559777145</v>
      </c>
      <c r="H18" s="100">
        <f t="shared" si="1"/>
        <v>-1259.5988855238913</v>
      </c>
      <c r="I18" s="100">
        <f>SUM($H$4:$H18)/SUM($D$4:$D18)</f>
        <v>-58.611501073121651</v>
      </c>
    </row>
    <row r="19" spans="1:9">
      <c r="A19" s="80" t="s">
        <v>44</v>
      </c>
      <c r="B19" s="81">
        <v>42024</v>
      </c>
      <c r="C19" s="83">
        <v>1050</v>
      </c>
      <c r="D19" s="84">
        <v>73.357528218086671</v>
      </c>
      <c r="E19" s="85">
        <v>-44.152341827005728</v>
      </c>
      <c r="F19" s="85">
        <v>-6.0636614183113835</v>
      </c>
      <c r="G19" s="85">
        <f t="shared" si="2"/>
        <v>4.3569495194853403</v>
      </c>
      <c r="H19" s="85">
        <f t="shared" si="1"/>
        <v>-3238.906661469181</v>
      </c>
      <c r="I19" s="85">
        <f>SUM($H$4:$H19)/SUM($D$4:$D19)</f>
        <v>-56.834775829304007</v>
      </c>
    </row>
    <row r="20" spans="1:9">
      <c r="A20" s="80" t="s">
        <v>45</v>
      </c>
      <c r="B20" s="81">
        <v>42030</v>
      </c>
      <c r="C20" s="83">
        <v>35</v>
      </c>
      <c r="D20" s="84">
        <v>2.4452509406028895</v>
      </c>
      <c r="E20" s="85">
        <v>-41.178963411538462</v>
      </c>
      <c r="F20" s="85">
        <v>-5.9482567478369726</v>
      </c>
      <c r="G20" s="85">
        <f t="shared" si="2"/>
        <v>6.4070905711573189</v>
      </c>
      <c r="H20" s="85">
        <f t="shared" si="1"/>
        <v>-100.6928990151164</v>
      </c>
      <c r="I20" s="85">
        <f>SUM($H$4:$H20)/SUM($D$4:$D20)</f>
        <v>-56.770911792634791</v>
      </c>
    </row>
    <row r="21" spans="1:9">
      <c r="A21" s="80" t="s">
        <v>46</v>
      </c>
      <c r="B21" s="81">
        <v>42037</v>
      </c>
      <c r="C21" s="83">
        <v>155</v>
      </c>
      <c r="D21" s="84">
        <v>10.828968451241368</v>
      </c>
      <c r="E21" s="85">
        <v>-49.281397329424692</v>
      </c>
      <c r="F21" s="85">
        <v>-7.0142071063224734</v>
      </c>
      <c r="G21" s="85">
        <f t="shared" si="2"/>
        <v>6.8322595211550947</v>
      </c>
      <c r="H21" s="85">
        <f t="shared" si="1"/>
        <v>-533.66669691343054</v>
      </c>
      <c r="I21" s="85">
        <f>SUM($H$4:$H21)/SUM($D$4:$D21)</f>
        <v>-56.638012566327113</v>
      </c>
    </row>
    <row r="22" spans="1:9">
      <c r="A22" s="80" t="s">
        <v>47</v>
      </c>
      <c r="B22" s="81">
        <v>42041</v>
      </c>
      <c r="C22" s="83">
        <v>345</v>
      </c>
      <c r="D22" s="84">
        <v>24.103187843085621</v>
      </c>
      <c r="E22" s="85">
        <v>-58.035234778335052</v>
      </c>
      <c r="F22" s="85">
        <v>-7.9443317849158248</v>
      </c>
      <c r="G22" s="85">
        <f t="shared" si="2"/>
        <v>5.5194195009915461</v>
      </c>
      <c r="H22" s="85">
        <f t="shared" si="1"/>
        <v>-1398.8341653797852</v>
      </c>
      <c r="I22" s="85">
        <f>SUM($H$4:$H22)/SUM($D$4:$D22)</f>
        <v>-56.691100855219482</v>
      </c>
    </row>
    <row r="23" spans="1:9">
      <c r="A23" s="80" t="s">
        <v>48</v>
      </c>
      <c r="B23" s="81">
        <v>42044</v>
      </c>
      <c r="C23" s="83">
        <v>920</v>
      </c>
      <c r="D23" s="84">
        <v>64.275167581561661</v>
      </c>
      <c r="E23" s="85">
        <v>-68.45815426419577</v>
      </c>
      <c r="F23" s="85">
        <v>-10.125448625393885</v>
      </c>
      <c r="G23" s="85">
        <f t="shared" si="2"/>
        <v>12.545434738955308</v>
      </c>
      <c r="H23" s="85">
        <f t="shared" si="1"/>
        <v>-4400.1593376555829</v>
      </c>
      <c r="I23" s="85">
        <f>SUM($H$4:$H23)/SUM($D$4:$D23)</f>
        <v>-57.773669768845302</v>
      </c>
    </row>
    <row r="24" spans="1:9">
      <c r="A24" s="80" t="s">
        <v>49</v>
      </c>
      <c r="B24" s="81">
        <v>42052</v>
      </c>
      <c r="C24" s="83">
        <v>195</v>
      </c>
      <c r="D24" s="84">
        <v>13.623540954787526</v>
      </c>
      <c r="E24" s="85">
        <v>-79.540688211488828</v>
      </c>
      <c r="F24" s="85">
        <v>-11.281785500226128</v>
      </c>
      <c r="G24" s="85">
        <f t="shared" si="2"/>
        <v>10.713595790320198</v>
      </c>
      <c r="H24" s="85">
        <f t="shared" si="1"/>
        <v>-1083.6258234212034</v>
      </c>
      <c r="I24" s="85">
        <f>SUM($H$4:$H24)/SUM($D$4:$D24)</f>
        <v>-58.190008032338731</v>
      </c>
    </row>
    <row r="25" spans="1:9">
      <c r="A25" s="80" t="s">
        <v>50</v>
      </c>
      <c r="B25" s="81">
        <v>42065</v>
      </c>
      <c r="C25" s="83">
        <v>215</v>
      </c>
      <c r="D25" s="84">
        <v>15.020827206560606</v>
      </c>
      <c r="E25" s="85">
        <v>-68.844021983620394</v>
      </c>
      <c r="F25" s="85">
        <v>-9.1920386841837498</v>
      </c>
      <c r="G25" s="85">
        <f t="shared" si="2"/>
        <v>4.6922874898496048</v>
      </c>
      <c r="H25" s="85">
        <f t="shared" si="1"/>
        <v>-1034.0941584206216</v>
      </c>
      <c r="I25" s="85">
        <f>SUM($H$4:$H25)/SUM($D$4:$D25)</f>
        <v>-58.410047705684129</v>
      </c>
    </row>
    <row r="26" spans="1:9">
      <c r="A26" s="80" t="s">
        <v>51</v>
      </c>
      <c r="B26" s="81">
        <v>42079</v>
      </c>
      <c r="C26" s="83">
        <v>675</v>
      </c>
      <c r="D26" s="84">
        <v>47.158410997341434</v>
      </c>
      <c r="E26" s="85">
        <v>-93.560936634400818</v>
      </c>
      <c r="F26" s="85">
        <v>-12.303385040248152</v>
      </c>
      <c r="G26" s="85">
        <f t="shared" si="2"/>
        <v>4.8661436875843975</v>
      </c>
      <c r="H26" s="85">
        <f t="shared" si="1"/>
        <v>-4412.185103101293</v>
      </c>
      <c r="I26" s="85">
        <f>SUM($H$4:$H26)/SUM($D$4:$D26)</f>
        <v>-60.550494257500432</v>
      </c>
    </row>
    <row r="27" spans="1:9">
      <c r="A27" s="80" t="s">
        <v>52</v>
      </c>
      <c r="B27" s="81">
        <v>42086</v>
      </c>
      <c r="C27" s="83">
        <v>295</v>
      </c>
      <c r="D27" s="84">
        <v>20.609972213652924</v>
      </c>
      <c r="E27" s="85">
        <v>-61.293924843747583</v>
      </c>
      <c r="F27" s="85">
        <v>-8.9873736954030203</v>
      </c>
      <c r="G27" s="85">
        <f t="shared" si="2"/>
        <v>10.60506471947658</v>
      </c>
      <c r="H27" s="85">
        <f t="shared" si="1"/>
        <v>-1263.2660878953684</v>
      </c>
      <c r="I27" s="85">
        <f>SUM($H$4:$H27)/SUM($D$4:$D27)</f>
        <v>-60.569765964261677</v>
      </c>
    </row>
    <row r="28" spans="1:9">
      <c r="A28" s="80" t="s">
        <v>53</v>
      </c>
      <c r="B28" s="81">
        <v>42093</v>
      </c>
      <c r="C28" s="83">
        <v>280</v>
      </c>
      <c r="D28" s="84">
        <v>19.562007524823116</v>
      </c>
      <c r="E28" s="85">
        <v>-61.03954553941432</v>
      </c>
      <c r="F28" s="85">
        <v>-9.262920005090379</v>
      </c>
      <c r="G28" s="85">
        <f t="shared" si="2"/>
        <v>13.063814501308713</v>
      </c>
      <c r="H28" s="85">
        <f t="shared" si="1"/>
        <v>-1194.0560491538063</v>
      </c>
      <c r="I28" s="85">
        <f>SUM($H$4:$H28)/SUM($D$4:$D28)</f>
        <v>-60.581047120440296</v>
      </c>
    </row>
    <row r="29" spans="1:9">
      <c r="A29" s="80" t="s">
        <v>54</v>
      </c>
      <c r="B29" s="81">
        <v>42100</v>
      </c>
      <c r="C29" s="83">
        <v>235</v>
      </c>
      <c r="D29" s="84">
        <v>16.418113458333686</v>
      </c>
      <c r="E29" s="85">
        <v>-35.209875366219443</v>
      </c>
      <c r="F29" s="85">
        <v>-6.1064159737740651</v>
      </c>
      <c r="G29" s="85">
        <f t="shared" si="2"/>
        <v>13.641452423973078</v>
      </c>
      <c r="H29" s="85">
        <f t="shared" si="1"/>
        <v>-578.07972861637916</v>
      </c>
      <c r="I29" s="85">
        <f>SUM($H$4:$H29)/SUM($D$4:$D29)</f>
        <v>-60.079809174896631</v>
      </c>
    </row>
    <row r="30" spans="1:9">
      <c r="A30" s="80" t="s">
        <v>55</v>
      </c>
      <c r="B30" s="81">
        <v>42107</v>
      </c>
      <c r="C30" s="83">
        <v>220</v>
      </c>
      <c r="D30" s="84">
        <v>15.370148769503874</v>
      </c>
      <c r="E30" s="85">
        <v>-75.94451741371158</v>
      </c>
      <c r="F30" s="85">
        <v>-10.55546627744619</v>
      </c>
      <c r="G30" s="85">
        <f t="shared" si="2"/>
        <v>8.4992128058579368</v>
      </c>
      <c r="H30" s="85">
        <f t="shared" si="1"/>
        <v>-1167.2785308769246</v>
      </c>
      <c r="I30" s="85">
        <f>SUM($H$4:$H30)/SUM($D$4:$D30)</f>
        <v>-60.367901276633262</v>
      </c>
    </row>
    <row r="31" spans="1:9">
      <c r="A31" s="80" t="s">
        <v>56</v>
      </c>
      <c r="B31" s="81">
        <v>42114</v>
      </c>
      <c r="C31" s="83">
        <v>120</v>
      </c>
      <c r="D31" s="84">
        <v>8.383717510638478</v>
      </c>
      <c r="E31" s="85">
        <v>-33.782928500426578</v>
      </c>
      <c r="F31" s="85">
        <v>-6.5907113681809015</v>
      </c>
      <c r="G31" s="85">
        <f t="shared" si="2"/>
        <v>18.942762445020634</v>
      </c>
      <c r="H31" s="85">
        <f t="shared" si="1"/>
        <v>-283.22652922967399</v>
      </c>
      <c r="I31" s="85">
        <f>SUM($H$4:$H31)/SUM($D$4:$D31)</f>
        <v>-60.107157775763234</v>
      </c>
    </row>
    <row r="32" spans="1:9">
      <c r="A32" s="80" t="s">
        <v>57</v>
      </c>
      <c r="B32" s="81">
        <v>42121</v>
      </c>
      <c r="C32" s="83">
        <v>45</v>
      </c>
      <c r="D32" s="84">
        <v>3.1438940664894295</v>
      </c>
      <c r="E32" s="85">
        <v>-22.148935617870706</v>
      </c>
      <c r="F32" s="85">
        <v>-3.485670725158069</v>
      </c>
      <c r="G32" s="85">
        <f t="shared" si="2"/>
        <v>5.7364301833938462</v>
      </c>
      <c r="H32" s="85">
        <f t="shared" si="1"/>
        <v>-69.633907268080094</v>
      </c>
      <c r="I32" s="85">
        <f>SUM($H$4:$H32)/SUM($D$4:$D32)</f>
        <v>-59.968060056129261</v>
      </c>
    </row>
    <row r="33" spans="1:9">
      <c r="A33" s="80" t="s">
        <v>58</v>
      </c>
      <c r="B33" s="81">
        <v>42142</v>
      </c>
      <c r="C33" s="83">
        <v>240</v>
      </c>
      <c r="D33" s="84">
        <v>16.767435021276956</v>
      </c>
      <c r="E33" s="85">
        <v>-47.281199200372797</v>
      </c>
      <c r="F33" s="85">
        <v>-6.5993062624369596</v>
      </c>
      <c r="G33" s="85">
        <f t="shared" si="2"/>
        <v>5.5132508991228804</v>
      </c>
      <c r="H33" s="85">
        <f t="shared" si="1"/>
        <v>-792.7844353203028</v>
      </c>
      <c r="I33" s="85">
        <f>SUM($H$4:$H33)/SUM($D$4:$D33)</f>
        <v>-59.724861445475781</v>
      </c>
    </row>
    <row r="34" spans="1:9">
      <c r="A34" s="80" t="s">
        <v>59</v>
      </c>
      <c r="B34" s="81">
        <v>42150</v>
      </c>
      <c r="C34" s="83">
        <v>40</v>
      </c>
      <c r="D34" s="84">
        <v>2.7945725035461595</v>
      </c>
      <c r="E34" s="85">
        <v>-48.959140185512034</v>
      </c>
      <c r="F34" s="85">
        <v>-6.275668979654176</v>
      </c>
      <c r="G34" s="85">
        <f t="shared" si="2"/>
        <v>1.2462116517213744</v>
      </c>
      <c r="H34" s="85">
        <f t="shared" si="1"/>
        <v>-136.81986695969374</v>
      </c>
      <c r="I34" s="85">
        <f>SUM($H$4:$H34)/SUM($D$4:$D34)</f>
        <v>-59.690575708979082</v>
      </c>
    </row>
    <row r="35" spans="1:9">
      <c r="A35" s="80" t="s">
        <v>60</v>
      </c>
      <c r="B35" s="81">
        <v>42156</v>
      </c>
      <c r="C35" s="83">
        <v>135</v>
      </c>
      <c r="D35" s="84">
        <v>9.4316821994682876</v>
      </c>
      <c r="E35" s="85">
        <v>-45.292380815486531</v>
      </c>
      <c r="F35" s="85">
        <v>-5.8826479008047547</v>
      </c>
      <c r="G35" s="85">
        <f t="shared" si="2"/>
        <v>1.7688023909515067</v>
      </c>
      <c r="H35" s="85">
        <f t="shared" si="1"/>
        <v>-427.18334190896326</v>
      </c>
      <c r="I35" s="85">
        <f>SUM($H$4:$H35)/SUM($D$4:$D35)</f>
        <v>-59.537463750678846</v>
      </c>
    </row>
    <row r="36" spans="1:9">
      <c r="A36" s="80" t="s">
        <v>61</v>
      </c>
      <c r="B36" s="81">
        <v>42163</v>
      </c>
      <c r="C36" s="83">
        <v>115</v>
      </c>
      <c r="D36" s="84">
        <v>8.0343959476952076</v>
      </c>
      <c r="E36" s="85">
        <v>-70.516188477512429</v>
      </c>
      <c r="F36" s="85">
        <v>-8.7471664351435336</v>
      </c>
      <c r="G36" s="85">
        <f t="shared" si="2"/>
        <v>-0.53885699636416007</v>
      </c>
      <c r="H36" s="85">
        <f t="shared" si="1"/>
        <v>-566.55497895063741</v>
      </c>
      <c r="I36" s="85">
        <f>SUM($H$4:$H36)/SUM($D$4:$D36)</f>
        <v>-59.636023730662131</v>
      </c>
    </row>
    <row r="37" spans="1:9">
      <c r="A37" s="80" t="s">
        <v>62</v>
      </c>
      <c r="B37" s="81">
        <v>42247</v>
      </c>
      <c r="C37" s="82">
        <v>130</v>
      </c>
      <c r="D37" s="84">
        <v>9.0823606365250171</v>
      </c>
      <c r="E37" s="85">
        <v>-30.408294924443496</v>
      </c>
      <c r="F37" s="85">
        <v>-4.9733208027127604</v>
      </c>
      <c r="G37" s="85">
        <f t="shared" si="2"/>
        <v>9.3782714972585879</v>
      </c>
      <c r="H37" s="85">
        <f t="shared" si="1"/>
        <v>-276.17910084560907</v>
      </c>
      <c r="I37" s="85">
        <f>SUM($H$4:$H37)/SUM($D$4:$D37)</f>
        <v>-59.342391215607385</v>
      </c>
    </row>
    <row r="38" spans="1:9">
      <c r="A38" s="80" t="s">
        <v>63</v>
      </c>
      <c r="B38" s="81">
        <v>42268</v>
      </c>
      <c r="C38" s="82">
        <v>315</v>
      </c>
      <c r="D38" s="84">
        <v>22.007258465426002</v>
      </c>
      <c r="E38" s="85">
        <v>-44.632088476916245</v>
      </c>
      <c r="F38" s="85">
        <v>-6.9528870395686448</v>
      </c>
      <c r="G38" s="85">
        <f t="shared" si="2"/>
        <v>10.991007839632914</v>
      </c>
      <c r="H38" s="85">
        <f t="shared" si="1"/>
        <v>-982.22990696325735</v>
      </c>
      <c r="I38" s="85">
        <f>SUM($H$4:$H38)/SUM($D$4:$D38)</f>
        <v>-58.992806503220535</v>
      </c>
    </row>
    <row r="39" spans="1:9">
      <c r="A39" s="80" t="s">
        <v>64</v>
      </c>
      <c r="B39" s="81">
        <v>42275</v>
      </c>
      <c r="C39" s="82">
        <v>60</v>
      </c>
      <c r="D39" s="84">
        <v>4.191858755319239</v>
      </c>
      <c r="E39" s="85">
        <v>-34.1165473475222</v>
      </c>
      <c r="F39" s="85">
        <v>-4.6390372944995208</v>
      </c>
      <c r="G39" s="85">
        <f t="shared" si="2"/>
        <v>2.9957510084739667</v>
      </c>
      <c r="H39" s="85">
        <f t="shared" si="1"/>
        <v>-143.01174769997431</v>
      </c>
      <c r="I39" s="85">
        <f>SUM($H$4:$H39)/SUM($D$4:$D39)</f>
        <v>-58.880709203232406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Gauges in McDonald Forest</vt:lpstr>
      <vt:lpstr>Corvallis Data (EPA)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B</dc:creator>
  <cp:lastModifiedBy>J. Renee Brooks</cp:lastModifiedBy>
  <dcterms:created xsi:type="dcterms:W3CDTF">2016-04-15T18:14:05Z</dcterms:created>
  <dcterms:modified xsi:type="dcterms:W3CDTF">2017-09-12T19:37:12Z</dcterms:modified>
</cp:coreProperties>
</file>