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.ad.epa.gov\ord\RTP\USERS\E-J\jwambaug\Net MyDocuments\Research Projects\invivoPKlibrary\SupplementalMaterial\"/>
    </mc:Choice>
  </mc:AlternateContent>
  <bookViews>
    <workbookView xWindow="0" yWindow="0" windowWidth="24000" windowHeight="14595" activeTab="2"/>
  </bookViews>
  <sheets>
    <sheet name="ChemProps-2017-08-28" sheetId="1" r:id="rId1"/>
    <sheet name="Table1" sheetId="2" r:id="rId2"/>
    <sheet name="Table2" sheetId="3" r:id="rId3"/>
  </sheets>
  <calcPr calcId="171027"/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I50" i="3" l="1"/>
  <c r="H50" i="3"/>
  <c r="G50" i="3"/>
  <c r="E50" i="3"/>
  <c r="D50" i="3"/>
  <c r="C50" i="3"/>
  <c r="B50" i="3"/>
  <c r="A50" i="3"/>
  <c r="I49" i="3"/>
  <c r="H49" i="3"/>
  <c r="G49" i="3"/>
  <c r="E49" i="3"/>
  <c r="D49" i="3"/>
  <c r="C49" i="3"/>
  <c r="B49" i="3"/>
  <c r="A49" i="3"/>
  <c r="I48" i="3"/>
  <c r="H48" i="3"/>
  <c r="G48" i="3"/>
  <c r="E48" i="3"/>
  <c r="D48" i="3"/>
  <c r="C48" i="3"/>
  <c r="B48" i="3"/>
  <c r="A48" i="3"/>
  <c r="I47" i="3"/>
  <c r="H47" i="3"/>
  <c r="G47" i="3"/>
  <c r="E47" i="3"/>
  <c r="D47" i="3"/>
  <c r="C47" i="3"/>
  <c r="B47" i="3"/>
  <c r="A47" i="3"/>
  <c r="I46" i="3"/>
  <c r="H46" i="3"/>
  <c r="G46" i="3"/>
  <c r="E46" i="3"/>
  <c r="D46" i="3"/>
  <c r="C46" i="3"/>
  <c r="B46" i="3"/>
  <c r="A46" i="3"/>
  <c r="I45" i="3"/>
  <c r="H45" i="3"/>
  <c r="G45" i="3"/>
  <c r="E45" i="3"/>
  <c r="D45" i="3"/>
  <c r="C45" i="3"/>
  <c r="B45" i="3"/>
  <c r="A45" i="3"/>
  <c r="I44" i="3"/>
  <c r="H44" i="3"/>
  <c r="G44" i="3"/>
  <c r="E44" i="3"/>
  <c r="D44" i="3"/>
  <c r="C44" i="3"/>
  <c r="B44" i="3"/>
  <c r="A44" i="3"/>
  <c r="I43" i="3"/>
  <c r="H43" i="3"/>
  <c r="G43" i="3"/>
  <c r="E43" i="3"/>
  <c r="D43" i="3"/>
  <c r="C43" i="3"/>
  <c r="B43" i="3"/>
  <c r="A43" i="3"/>
  <c r="I42" i="3"/>
  <c r="H42" i="3"/>
  <c r="G42" i="3"/>
  <c r="E42" i="3"/>
  <c r="D42" i="3"/>
  <c r="C42" i="3"/>
  <c r="B42" i="3"/>
  <c r="A42" i="3"/>
  <c r="I41" i="3"/>
  <c r="H41" i="3"/>
  <c r="G41" i="3"/>
  <c r="E41" i="3"/>
  <c r="D41" i="3"/>
  <c r="C41" i="3"/>
  <c r="B41" i="3"/>
  <c r="A41" i="3"/>
  <c r="I40" i="3"/>
  <c r="H40" i="3"/>
  <c r="G40" i="3"/>
  <c r="E40" i="3"/>
  <c r="D40" i="3"/>
  <c r="C40" i="3"/>
  <c r="B40" i="3"/>
  <c r="A40" i="3"/>
  <c r="I39" i="3"/>
  <c r="H39" i="3"/>
  <c r="G39" i="3"/>
  <c r="E39" i="3"/>
  <c r="D39" i="3"/>
  <c r="C39" i="3"/>
  <c r="B39" i="3"/>
  <c r="A39" i="3"/>
  <c r="I38" i="3"/>
  <c r="H38" i="3"/>
  <c r="G38" i="3"/>
  <c r="E38" i="3"/>
  <c r="D38" i="3"/>
  <c r="C38" i="3"/>
  <c r="B38" i="3"/>
  <c r="A38" i="3"/>
  <c r="I37" i="3"/>
  <c r="H37" i="3"/>
  <c r="G37" i="3"/>
  <c r="E37" i="3"/>
  <c r="D37" i="3"/>
  <c r="C37" i="3"/>
  <c r="B37" i="3"/>
  <c r="A37" i="3"/>
  <c r="I36" i="3"/>
  <c r="H36" i="3"/>
  <c r="G36" i="3"/>
  <c r="E36" i="3"/>
  <c r="D36" i="3"/>
  <c r="C36" i="3"/>
  <c r="B36" i="3"/>
  <c r="A36" i="3"/>
  <c r="I35" i="3"/>
  <c r="H35" i="3"/>
  <c r="G35" i="3"/>
  <c r="E35" i="3"/>
  <c r="D35" i="3"/>
  <c r="C35" i="3"/>
  <c r="B35" i="3"/>
  <c r="A35" i="3"/>
  <c r="I34" i="3"/>
  <c r="H34" i="3"/>
  <c r="G34" i="3"/>
  <c r="E34" i="3"/>
  <c r="D34" i="3"/>
  <c r="C34" i="3"/>
  <c r="B34" i="3"/>
  <c r="A34" i="3"/>
  <c r="I33" i="3"/>
  <c r="H33" i="3"/>
  <c r="G33" i="3"/>
  <c r="E33" i="3"/>
  <c r="D33" i="3"/>
  <c r="C33" i="3"/>
  <c r="B33" i="3"/>
  <c r="A33" i="3"/>
  <c r="I32" i="3"/>
  <c r="H32" i="3"/>
  <c r="G32" i="3"/>
  <c r="E32" i="3"/>
  <c r="D32" i="3"/>
  <c r="C32" i="3"/>
  <c r="B32" i="3"/>
  <c r="A32" i="3"/>
  <c r="I31" i="3"/>
  <c r="H31" i="3"/>
  <c r="G31" i="3"/>
  <c r="E31" i="3"/>
  <c r="D31" i="3"/>
  <c r="C31" i="3"/>
  <c r="B31" i="3"/>
  <c r="A31" i="3"/>
  <c r="I30" i="3"/>
  <c r="H30" i="3"/>
  <c r="G30" i="3"/>
  <c r="E30" i="3"/>
  <c r="D30" i="3"/>
  <c r="C30" i="3"/>
  <c r="B30" i="3"/>
  <c r="A30" i="3"/>
  <c r="I29" i="3"/>
  <c r="H29" i="3"/>
  <c r="G29" i="3"/>
  <c r="E29" i="3"/>
  <c r="D29" i="3"/>
  <c r="C29" i="3"/>
  <c r="B29" i="3"/>
  <c r="A29" i="3"/>
  <c r="I28" i="3"/>
  <c r="H28" i="3"/>
  <c r="G28" i="3"/>
  <c r="E28" i="3"/>
  <c r="D28" i="3"/>
  <c r="C28" i="3"/>
  <c r="B28" i="3"/>
  <c r="A28" i="3"/>
  <c r="I27" i="3"/>
  <c r="H27" i="3"/>
  <c r="G27" i="3"/>
  <c r="E27" i="3"/>
  <c r="D27" i="3"/>
  <c r="C27" i="3"/>
  <c r="B27" i="3"/>
  <c r="A27" i="3"/>
  <c r="I26" i="3"/>
  <c r="H26" i="3"/>
  <c r="G26" i="3"/>
  <c r="E26" i="3"/>
  <c r="D26" i="3"/>
  <c r="C26" i="3"/>
  <c r="B26" i="3"/>
  <c r="A26" i="3"/>
  <c r="I25" i="3"/>
  <c r="H25" i="3"/>
  <c r="G25" i="3"/>
  <c r="E25" i="3"/>
  <c r="D25" i="3"/>
  <c r="C25" i="3"/>
  <c r="B25" i="3"/>
  <c r="A25" i="3"/>
  <c r="I24" i="3"/>
  <c r="H24" i="3"/>
  <c r="G24" i="3"/>
  <c r="E24" i="3"/>
  <c r="D24" i="3"/>
  <c r="C24" i="3"/>
  <c r="B24" i="3"/>
  <c r="A24" i="3"/>
  <c r="I23" i="3"/>
  <c r="H23" i="3"/>
  <c r="G23" i="3"/>
  <c r="E23" i="3"/>
  <c r="D23" i="3"/>
  <c r="C23" i="3"/>
  <c r="B23" i="3"/>
  <c r="A23" i="3"/>
  <c r="I22" i="3"/>
  <c r="H22" i="3"/>
  <c r="G22" i="3"/>
  <c r="E22" i="3"/>
  <c r="D22" i="3"/>
  <c r="C22" i="3"/>
  <c r="B22" i="3"/>
  <c r="A22" i="3"/>
  <c r="I21" i="3"/>
  <c r="H21" i="3"/>
  <c r="G21" i="3"/>
  <c r="E21" i="3"/>
  <c r="D21" i="3"/>
  <c r="C21" i="3"/>
  <c r="B21" i="3"/>
  <c r="A21" i="3"/>
  <c r="I20" i="3"/>
  <c r="H20" i="3"/>
  <c r="G20" i="3"/>
  <c r="E20" i="3"/>
  <c r="D20" i="3"/>
  <c r="C20" i="3"/>
  <c r="B20" i="3"/>
  <c r="A20" i="3"/>
  <c r="I19" i="3"/>
  <c r="H19" i="3"/>
  <c r="G19" i="3"/>
  <c r="E19" i="3"/>
  <c r="D19" i="3"/>
  <c r="C19" i="3"/>
  <c r="B19" i="3"/>
  <c r="A19" i="3"/>
  <c r="I18" i="3"/>
  <c r="H18" i="3"/>
  <c r="G18" i="3"/>
  <c r="E18" i="3"/>
  <c r="D18" i="3"/>
  <c r="C18" i="3"/>
  <c r="B18" i="3"/>
  <c r="A18" i="3"/>
  <c r="I17" i="3"/>
  <c r="H17" i="3"/>
  <c r="G17" i="3"/>
  <c r="E17" i="3"/>
  <c r="D17" i="3"/>
  <c r="C17" i="3"/>
  <c r="B17" i="3"/>
  <c r="A17" i="3"/>
  <c r="I16" i="3"/>
  <c r="H16" i="3"/>
  <c r="G16" i="3"/>
  <c r="E16" i="3"/>
  <c r="D16" i="3"/>
  <c r="C16" i="3"/>
  <c r="B16" i="3"/>
  <c r="A16" i="3"/>
  <c r="I15" i="3"/>
  <c r="H15" i="3"/>
  <c r="G15" i="3"/>
  <c r="E15" i="3"/>
  <c r="D15" i="3"/>
  <c r="C15" i="3"/>
  <c r="B15" i="3"/>
  <c r="A15" i="3"/>
  <c r="I14" i="3"/>
  <c r="H14" i="3"/>
  <c r="G14" i="3"/>
  <c r="E14" i="3"/>
  <c r="D14" i="3"/>
  <c r="C14" i="3"/>
  <c r="B14" i="3"/>
  <c r="A14" i="3"/>
  <c r="I13" i="3"/>
  <c r="H13" i="3"/>
  <c r="G13" i="3"/>
  <c r="E13" i="3"/>
  <c r="D13" i="3"/>
  <c r="C13" i="3"/>
  <c r="B13" i="3"/>
  <c r="A13" i="3"/>
  <c r="I12" i="3"/>
  <c r="H12" i="3"/>
  <c r="G12" i="3"/>
  <c r="E12" i="3"/>
  <c r="D12" i="3"/>
  <c r="C12" i="3"/>
  <c r="B12" i="3"/>
  <c r="A12" i="3"/>
  <c r="I11" i="3"/>
  <c r="H11" i="3"/>
  <c r="G11" i="3"/>
  <c r="E11" i="3"/>
  <c r="D11" i="3"/>
  <c r="C11" i="3"/>
  <c r="B11" i="3"/>
  <c r="A11" i="3"/>
  <c r="I10" i="3"/>
  <c r="H10" i="3"/>
  <c r="G10" i="3"/>
  <c r="E10" i="3"/>
  <c r="D10" i="3"/>
  <c r="C10" i="3"/>
  <c r="B10" i="3"/>
  <c r="A10" i="3"/>
  <c r="I9" i="3"/>
  <c r="H9" i="3"/>
  <c r="G9" i="3"/>
  <c r="E9" i="3"/>
  <c r="D9" i="3"/>
  <c r="C9" i="3"/>
  <c r="B9" i="3"/>
  <c r="A9" i="3"/>
  <c r="I8" i="3"/>
  <c r="H8" i="3"/>
  <c r="G8" i="3"/>
  <c r="E8" i="3"/>
  <c r="D8" i="3"/>
  <c r="C8" i="3"/>
  <c r="B8" i="3"/>
  <c r="A8" i="3"/>
  <c r="I7" i="3"/>
  <c r="H7" i="3"/>
  <c r="G7" i="3"/>
  <c r="E7" i="3"/>
  <c r="D7" i="3"/>
  <c r="C7" i="3"/>
  <c r="B7" i="3"/>
  <c r="A7" i="3"/>
  <c r="I6" i="3"/>
  <c r="H6" i="3"/>
  <c r="G6" i="3"/>
  <c r="E6" i="3"/>
  <c r="D6" i="3"/>
  <c r="C6" i="3"/>
  <c r="B6" i="3"/>
  <c r="A6" i="3"/>
  <c r="I5" i="3"/>
  <c r="H5" i="3"/>
  <c r="G5" i="3"/>
  <c r="E5" i="3"/>
  <c r="D5" i="3"/>
  <c r="C5" i="3"/>
  <c r="B5" i="3"/>
  <c r="A5" i="3"/>
  <c r="I4" i="3"/>
  <c r="H4" i="3"/>
  <c r="G4" i="3"/>
  <c r="E4" i="3"/>
  <c r="D4" i="3"/>
  <c r="C4" i="3"/>
  <c r="B4" i="3"/>
  <c r="A4" i="3"/>
  <c r="I3" i="3"/>
  <c r="H3" i="3"/>
  <c r="G3" i="3"/>
  <c r="E3" i="3"/>
  <c r="D3" i="3"/>
  <c r="C3" i="3"/>
  <c r="B3" i="3"/>
  <c r="A3" i="3"/>
  <c r="I2" i="3"/>
  <c r="H2" i="3"/>
  <c r="G2" i="3"/>
  <c r="E2" i="3"/>
  <c r="D2" i="3"/>
  <c r="C2" i="3"/>
  <c r="B2" i="3"/>
  <c r="A2" i="3"/>
  <c r="G50" i="2"/>
  <c r="F50" i="2"/>
  <c r="E50" i="2"/>
  <c r="D50" i="2"/>
  <c r="C50" i="2"/>
  <c r="B50" i="2"/>
  <c r="A50" i="2"/>
  <c r="G49" i="2"/>
  <c r="F49" i="2"/>
  <c r="E49" i="2"/>
  <c r="D49" i="2"/>
  <c r="C49" i="2"/>
  <c r="B49" i="2"/>
  <c r="A49" i="2"/>
  <c r="G48" i="2"/>
  <c r="F48" i="2"/>
  <c r="E48" i="2"/>
  <c r="D48" i="2"/>
  <c r="C48" i="2"/>
  <c r="B48" i="2"/>
  <c r="A48" i="2"/>
  <c r="G47" i="2"/>
  <c r="F47" i="2"/>
  <c r="E47" i="2"/>
  <c r="D47" i="2"/>
  <c r="C47" i="2"/>
  <c r="B47" i="2"/>
  <c r="A47" i="2"/>
  <c r="G46" i="2"/>
  <c r="F46" i="2"/>
  <c r="E46" i="2"/>
  <c r="D46" i="2"/>
  <c r="C46" i="2"/>
  <c r="B46" i="2"/>
  <c r="A46" i="2"/>
  <c r="G45" i="2"/>
  <c r="F45" i="2"/>
  <c r="E45" i="2"/>
  <c r="D45" i="2"/>
  <c r="C45" i="2"/>
  <c r="B45" i="2"/>
  <c r="A45" i="2"/>
  <c r="G44" i="2"/>
  <c r="F44" i="2"/>
  <c r="E44" i="2"/>
  <c r="D44" i="2"/>
  <c r="C44" i="2"/>
  <c r="B44" i="2"/>
  <c r="A44" i="2"/>
  <c r="G43" i="2"/>
  <c r="F43" i="2"/>
  <c r="E43" i="2"/>
  <c r="D43" i="2"/>
  <c r="C43" i="2"/>
  <c r="B43" i="2"/>
  <c r="A43" i="2"/>
  <c r="G42" i="2"/>
  <c r="F42" i="2"/>
  <c r="E42" i="2"/>
  <c r="D42" i="2"/>
  <c r="C42" i="2"/>
  <c r="B42" i="2"/>
  <c r="A42" i="2"/>
  <c r="G41" i="2"/>
  <c r="F41" i="2"/>
  <c r="E41" i="2"/>
  <c r="D41" i="2"/>
  <c r="C41" i="2"/>
  <c r="B41" i="2"/>
  <c r="A41" i="2"/>
  <c r="G40" i="2"/>
  <c r="F40" i="2"/>
  <c r="E40" i="2"/>
  <c r="D40" i="2"/>
  <c r="C40" i="2"/>
  <c r="B40" i="2"/>
  <c r="A40" i="2"/>
  <c r="G39" i="2"/>
  <c r="F39" i="2"/>
  <c r="E39" i="2"/>
  <c r="D39" i="2"/>
  <c r="C39" i="2"/>
  <c r="B39" i="2"/>
  <c r="A39" i="2"/>
  <c r="G38" i="2"/>
  <c r="F38" i="2"/>
  <c r="E38" i="2"/>
  <c r="D38" i="2"/>
  <c r="C38" i="2"/>
  <c r="B38" i="2"/>
  <c r="A38" i="2"/>
  <c r="G37" i="2"/>
  <c r="F37" i="2"/>
  <c r="E37" i="2"/>
  <c r="D37" i="2"/>
  <c r="C37" i="2"/>
  <c r="B37" i="2"/>
  <c r="A37" i="2"/>
  <c r="G36" i="2"/>
  <c r="F36" i="2"/>
  <c r="E36" i="2"/>
  <c r="D36" i="2"/>
  <c r="C36" i="2"/>
  <c r="B36" i="2"/>
  <c r="A36" i="2"/>
  <c r="G35" i="2"/>
  <c r="F35" i="2"/>
  <c r="E35" i="2"/>
  <c r="D35" i="2"/>
  <c r="C35" i="2"/>
  <c r="B35" i="2"/>
  <c r="A35" i="2"/>
  <c r="G34" i="2"/>
  <c r="F34" i="2"/>
  <c r="E34" i="2"/>
  <c r="D34" i="2"/>
  <c r="C34" i="2"/>
  <c r="B34" i="2"/>
  <c r="A34" i="2"/>
  <c r="G33" i="2"/>
  <c r="F33" i="2"/>
  <c r="E33" i="2"/>
  <c r="D33" i="2"/>
  <c r="C33" i="2"/>
  <c r="B33" i="2"/>
  <c r="A33" i="2"/>
  <c r="G32" i="2"/>
  <c r="F32" i="2"/>
  <c r="E32" i="2"/>
  <c r="D32" i="2"/>
  <c r="C32" i="2"/>
  <c r="B32" i="2"/>
  <c r="A32" i="2"/>
  <c r="G31" i="2"/>
  <c r="F31" i="2"/>
  <c r="E31" i="2"/>
  <c r="D31" i="2"/>
  <c r="C31" i="2"/>
  <c r="B31" i="2"/>
  <c r="A31" i="2"/>
  <c r="G30" i="2"/>
  <c r="F30" i="2"/>
  <c r="E30" i="2"/>
  <c r="D30" i="2"/>
  <c r="C30" i="2"/>
  <c r="B30" i="2"/>
  <c r="A30" i="2"/>
  <c r="G29" i="2"/>
  <c r="F29" i="2"/>
  <c r="E29" i="2"/>
  <c r="D29" i="2"/>
  <c r="C29" i="2"/>
  <c r="B29" i="2"/>
  <c r="A29" i="2"/>
  <c r="G28" i="2"/>
  <c r="F28" i="2"/>
  <c r="E28" i="2"/>
  <c r="D28" i="2"/>
  <c r="C28" i="2"/>
  <c r="B28" i="2"/>
  <c r="A28" i="2"/>
  <c r="G27" i="2"/>
  <c r="F27" i="2"/>
  <c r="E27" i="2"/>
  <c r="D27" i="2"/>
  <c r="C27" i="2"/>
  <c r="B27" i="2"/>
  <c r="A27" i="2"/>
  <c r="G26" i="2"/>
  <c r="F26" i="2"/>
  <c r="E26" i="2"/>
  <c r="D26" i="2"/>
  <c r="C26" i="2"/>
  <c r="B26" i="2"/>
  <c r="A26" i="2"/>
  <c r="G25" i="2"/>
  <c r="F25" i="2"/>
  <c r="E25" i="2"/>
  <c r="D25" i="2"/>
  <c r="C25" i="2"/>
  <c r="B25" i="2"/>
  <c r="A25" i="2"/>
  <c r="G24" i="2"/>
  <c r="F24" i="2"/>
  <c r="E24" i="2"/>
  <c r="D24" i="2"/>
  <c r="C24" i="2"/>
  <c r="B24" i="2"/>
  <c r="A24" i="2"/>
  <c r="G23" i="2"/>
  <c r="F23" i="2"/>
  <c r="E23" i="2"/>
  <c r="D23" i="2"/>
  <c r="C23" i="2"/>
  <c r="B23" i="2"/>
  <c r="A23" i="2"/>
  <c r="G22" i="2"/>
  <c r="F22" i="2"/>
  <c r="E22" i="2"/>
  <c r="D22" i="2"/>
  <c r="C22" i="2"/>
  <c r="B22" i="2"/>
  <c r="A22" i="2"/>
  <c r="G21" i="2"/>
  <c r="F21" i="2"/>
  <c r="E21" i="2"/>
  <c r="D21" i="2"/>
  <c r="C21" i="2"/>
  <c r="B21" i="2"/>
  <c r="A21" i="2"/>
  <c r="G20" i="2"/>
  <c r="F20" i="2"/>
  <c r="E20" i="2"/>
  <c r="D20" i="2"/>
  <c r="C20" i="2"/>
  <c r="B20" i="2"/>
  <c r="A20" i="2"/>
  <c r="G19" i="2"/>
  <c r="F19" i="2"/>
  <c r="E19" i="2"/>
  <c r="D19" i="2"/>
  <c r="C19" i="2"/>
  <c r="B19" i="2"/>
  <c r="A19" i="2"/>
  <c r="G18" i="2"/>
  <c r="F18" i="2"/>
  <c r="E18" i="2"/>
  <c r="D18" i="2"/>
  <c r="C18" i="2"/>
  <c r="B18" i="2"/>
  <c r="A18" i="2"/>
  <c r="G17" i="2"/>
  <c r="F17" i="2"/>
  <c r="E17" i="2"/>
  <c r="D17" i="2"/>
  <c r="C17" i="2"/>
  <c r="B17" i="2"/>
  <c r="A17" i="2"/>
  <c r="G16" i="2"/>
  <c r="F16" i="2"/>
  <c r="E16" i="2"/>
  <c r="D16" i="2"/>
  <c r="C16" i="2"/>
  <c r="B16" i="2"/>
  <c r="A16" i="2"/>
  <c r="G15" i="2"/>
  <c r="F15" i="2"/>
  <c r="E15" i="2"/>
  <c r="D15" i="2"/>
  <c r="C15" i="2"/>
  <c r="B15" i="2"/>
  <c r="A15" i="2"/>
  <c r="G14" i="2"/>
  <c r="F14" i="2"/>
  <c r="E14" i="2"/>
  <c r="D14" i="2"/>
  <c r="C14" i="2"/>
  <c r="B14" i="2"/>
  <c r="A14" i="2"/>
  <c r="G13" i="2"/>
  <c r="F13" i="2"/>
  <c r="E13" i="2"/>
  <c r="D13" i="2"/>
  <c r="C13" i="2"/>
  <c r="B13" i="2"/>
  <c r="A13" i="2"/>
  <c r="G12" i="2"/>
  <c r="F12" i="2"/>
  <c r="E12" i="2"/>
  <c r="D12" i="2"/>
  <c r="C12" i="2"/>
  <c r="B12" i="2"/>
  <c r="A12" i="2"/>
  <c r="G11" i="2"/>
  <c r="F11" i="2"/>
  <c r="E11" i="2"/>
  <c r="D11" i="2"/>
  <c r="C11" i="2"/>
  <c r="B11" i="2"/>
  <c r="A11" i="2"/>
  <c r="G10" i="2"/>
  <c r="F10" i="2"/>
  <c r="E10" i="2"/>
  <c r="D10" i="2"/>
  <c r="C10" i="2"/>
  <c r="B10" i="2"/>
  <c r="A10" i="2"/>
  <c r="G9" i="2"/>
  <c r="F9" i="2"/>
  <c r="E9" i="2"/>
  <c r="D9" i="2"/>
  <c r="C9" i="2"/>
  <c r="B9" i="2"/>
  <c r="A9" i="2"/>
  <c r="G8" i="2"/>
  <c r="F8" i="2"/>
  <c r="E8" i="2"/>
  <c r="D8" i="2"/>
  <c r="C8" i="2"/>
  <c r="B8" i="2"/>
  <c r="A8" i="2"/>
  <c r="G7" i="2"/>
  <c r="F7" i="2"/>
  <c r="E7" i="2"/>
  <c r="D7" i="2"/>
  <c r="C7" i="2"/>
  <c r="B7" i="2"/>
  <c r="A7" i="2"/>
  <c r="G6" i="2"/>
  <c r="F6" i="2"/>
  <c r="E6" i="2"/>
  <c r="D6" i="2"/>
  <c r="C6" i="2"/>
  <c r="B6" i="2"/>
  <c r="A6" i="2"/>
  <c r="G5" i="2"/>
  <c r="F5" i="2"/>
  <c r="E5" i="2"/>
  <c r="D5" i="2"/>
  <c r="C5" i="2"/>
  <c r="B5" i="2"/>
  <c r="A5" i="2"/>
  <c r="G4" i="2"/>
  <c r="F4" i="2"/>
  <c r="E4" i="2"/>
  <c r="D4" i="2"/>
  <c r="C4" i="2"/>
  <c r="B4" i="2"/>
  <c r="A4" i="2"/>
  <c r="G3" i="2"/>
  <c r="F3" i="2"/>
  <c r="E3" i="2"/>
  <c r="D3" i="2"/>
  <c r="C3" i="2"/>
  <c r="B3" i="2"/>
  <c r="A3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<sst xmlns="http://schemas.openxmlformats.org/spreadsheetml/2006/main" count="558" uniqueCount="248">
  <si>
    <t>Compound</t>
  </si>
  <si>
    <t>Abbrev</t>
  </si>
  <si>
    <t>CAS</t>
  </si>
  <si>
    <t>CAS.Check</t>
  </si>
  <si>
    <t>DSSTox</t>
  </si>
  <si>
    <t>Source</t>
  </si>
  <si>
    <t>MW</t>
  </si>
  <si>
    <t>logP</t>
  </si>
  <si>
    <t>WaterSol</t>
  </si>
  <si>
    <t>Charge.State</t>
  </si>
  <si>
    <t>Neutral.pH74</t>
  </si>
  <si>
    <t>Positive.pH74</t>
  </si>
  <si>
    <t>Negative.pH74</t>
  </si>
  <si>
    <t>Clint</t>
  </si>
  <si>
    <t>Fup</t>
  </si>
  <si>
    <t>SelectedModel</t>
  </si>
  <si>
    <t>Vdist</t>
  </si>
  <si>
    <t>kelim</t>
  </si>
  <si>
    <t>kgutabs</t>
  </si>
  <si>
    <t>Fgutabs</t>
  </si>
  <si>
    <t>2,4-D</t>
  </si>
  <si>
    <t>2,4D</t>
  </si>
  <si>
    <t>94-75-7</t>
  </si>
  <si>
    <t>DTXSID0020442</t>
  </si>
  <si>
    <t>0.2, 0.21</t>
  </si>
  <si>
    <t>Anionic</t>
  </si>
  <si>
    <t>1 compartment</t>
  </si>
  <si>
    <t>Alachlor</t>
  </si>
  <si>
    <t>Alac</t>
  </si>
  <si>
    <t>15972-60-8</t>
  </si>
  <si>
    <t>DTXSID1022265</t>
  </si>
  <si>
    <t>5.2, 5.3</t>
  </si>
  <si>
    <t>1, 0.97</t>
  </si>
  <si>
    <t>Neutral</t>
  </si>
  <si>
    <t>2 compartment</t>
  </si>
  <si>
    <t>Alprazolam</t>
  </si>
  <si>
    <t>Alpr</t>
  </si>
  <si>
    <t>28981-97-7</t>
  </si>
  <si>
    <t>DTXSID4022577</t>
  </si>
  <si>
    <t>7, 12</t>
  </si>
  <si>
    <t>Antipyrine</t>
  </si>
  <si>
    <t>Anti</t>
  </si>
  <si>
    <t>60-80-0</t>
  </si>
  <si>
    <t>DTXSID6021117</t>
  </si>
  <si>
    <t>NA</t>
  </si>
  <si>
    <t>Bensulide</t>
  </si>
  <si>
    <t>Bens</t>
  </si>
  <si>
    <t>741-58-2</t>
  </si>
  <si>
    <t>DTXSID9032329</t>
  </si>
  <si>
    <t>1,2</t>
  </si>
  <si>
    <t>5.3, 5.1, 5.2, 5</t>
  </si>
  <si>
    <t>1, 0.98</t>
  </si>
  <si>
    <t>Cationic</t>
  </si>
  <si>
    <t>5.3, 5.1, 5.2</t>
  </si>
  <si>
    <t>Bisphenol A</t>
  </si>
  <si>
    <t>BPA</t>
  </si>
  <si>
    <t>80-05-7</t>
  </si>
  <si>
    <t>DTXSID7020182</t>
  </si>
  <si>
    <t>Boscalid</t>
  </si>
  <si>
    <t>Bosc</t>
  </si>
  <si>
    <t>188425-85-6</t>
  </si>
  <si>
    <t>DTXSID6034392</t>
  </si>
  <si>
    <t>Bosentan</t>
  </si>
  <si>
    <t>Bose</t>
  </si>
  <si>
    <t>147536-97-8</t>
  </si>
  <si>
    <t>DTXSID7046627</t>
  </si>
  <si>
    <t>Carbaryl</t>
  </si>
  <si>
    <t>Cbyl</t>
  </si>
  <si>
    <t>63-25-2</t>
  </si>
  <si>
    <t>DTXSID9020247</t>
  </si>
  <si>
    <t>Carbendazim</t>
  </si>
  <si>
    <t>Cbzm</t>
  </si>
  <si>
    <t>10605-21-7</t>
  </si>
  <si>
    <t>DTXSID4024729</t>
  </si>
  <si>
    <t>Zwitterionic</t>
  </si>
  <si>
    <t>Chloridazon</t>
  </si>
  <si>
    <t>Cdzn</t>
  </si>
  <si>
    <t>1698-60-8</t>
  </si>
  <si>
    <t>DTXSID3034872</t>
  </si>
  <si>
    <t>4.2, 4.1</t>
  </si>
  <si>
    <t>0.73, 0.83, 0.85</t>
  </si>
  <si>
    <t>Chlorpyrifos</t>
  </si>
  <si>
    <t>Cpfs</t>
  </si>
  <si>
    <t>2921-88-2</t>
  </si>
  <si>
    <t>DTXSID4020458</t>
  </si>
  <si>
    <t>5, 10, 50, 100</t>
  </si>
  <si>
    <t>Cyclanilide</t>
  </si>
  <si>
    <t>Cycl</t>
  </si>
  <si>
    <t>113136-77-9</t>
  </si>
  <si>
    <t>DTXSID5032600</t>
  </si>
  <si>
    <t>Cyclosporin A</t>
  </si>
  <si>
    <t>CycA</t>
  </si>
  <si>
    <t>59865-13-3</t>
  </si>
  <si>
    <t>DTXSID0020365</t>
  </si>
  <si>
    <t>5.9, 6</t>
  </si>
  <si>
    <t>Diazinon-o-analog</t>
  </si>
  <si>
    <t>Diaz</t>
  </si>
  <si>
    <t>962-58-3</t>
  </si>
  <si>
    <t>DTXSID5037523</t>
  </si>
  <si>
    <t>5, 5.1</t>
  </si>
  <si>
    <t>1, 0.99, 1.1</t>
  </si>
  <si>
    <t>Diclofenac</t>
  </si>
  <si>
    <t>Dicl</t>
  </si>
  <si>
    <t>15307-86-5</t>
  </si>
  <si>
    <t>DTXSID6022923</t>
  </si>
  <si>
    <t>Diltiazem</t>
  </si>
  <si>
    <t>Dilt</t>
  </si>
  <si>
    <t>42399-41-7</t>
  </si>
  <si>
    <t>DTXSID9022940</t>
  </si>
  <si>
    <t>Dimethenamid</t>
  </si>
  <si>
    <t>Dime</t>
  </si>
  <si>
    <t>87674-68-8</t>
  </si>
  <si>
    <t>DTXSID4032376</t>
  </si>
  <si>
    <t>Etoxazole</t>
  </si>
  <si>
    <t>Etox</t>
  </si>
  <si>
    <t>153233-91-1</t>
  </si>
  <si>
    <t>DTXSID8034586</t>
  </si>
  <si>
    <t>Fenarimol</t>
  </si>
  <si>
    <t>Fena</t>
  </si>
  <si>
    <t>60168-88-9</t>
  </si>
  <si>
    <t>DTXSID2032390</t>
  </si>
  <si>
    <t>Flufenacet</t>
  </si>
  <si>
    <t>Fluf</t>
  </si>
  <si>
    <t>142459-58-3</t>
  </si>
  <si>
    <t>DTXSID2032552</t>
  </si>
  <si>
    <t>5.3, 5.2, 5.1</t>
  </si>
  <si>
    <t>0.99, 0.98, 1</t>
  </si>
  <si>
    <t>Formetanate hydrochloride</t>
  </si>
  <si>
    <t>Form</t>
  </si>
  <si>
    <t>23422-53-9</t>
  </si>
  <si>
    <t>DTXSID4032405</t>
  </si>
  <si>
    <t>Hexobarbitone</t>
  </si>
  <si>
    <t>Hexo</t>
  </si>
  <si>
    <t>56-29-1</t>
  </si>
  <si>
    <t>DTXSID9023122</t>
  </si>
  <si>
    <t>Ibuprofen</t>
  </si>
  <si>
    <t>Ibup</t>
  </si>
  <si>
    <t>15687-27-1</t>
  </si>
  <si>
    <t>DTXSID5020732</t>
  </si>
  <si>
    <t>2.5, 25</t>
  </si>
  <si>
    <t>Imazalil</t>
  </si>
  <si>
    <t>Imaz</t>
  </si>
  <si>
    <t>35554-44-0</t>
  </si>
  <si>
    <t>DTXSID8024151</t>
  </si>
  <si>
    <t>Imidacloprid</t>
  </si>
  <si>
    <t>Imid</t>
  </si>
  <si>
    <t>138261-41-3</t>
  </si>
  <si>
    <t>DTXSID5032442</t>
  </si>
  <si>
    <t>Imipramine</t>
  </si>
  <si>
    <t>Imip</t>
  </si>
  <si>
    <t>50-49-7</t>
  </si>
  <si>
    <t>DTXSID1043881</t>
  </si>
  <si>
    <t>Metoprolol</t>
  </si>
  <si>
    <t>Meto</t>
  </si>
  <si>
    <t>51384-51-1</t>
  </si>
  <si>
    <t>DTXSID2023309</t>
  </si>
  <si>
    <t>Midazolam</t>
  </si>
  <si>
    <t>Mida</t>
  </si>
  <si>
    <t>59467-70-8</t>
  </si>
  <si>
    <t>DTXSID5023320</t>
  </si>
  <si>
    <t>Nilvadipine</t>
  </si>
  <si>
    <t>Nilv</t>
  </si>
  <si>
    <t>75530-68-6</t>
  </si>
  <si>
    <t>DTXSID2046624</t>
  </si>
  <si>
    <t>Novaluron</t>
  </si>
  <si>
    <t>Nova</t>
  </si>
  <si>
    <t>116714-46-6</t>
  </si>
  <si>
    <t>DTXSID5034773</t>
  </si>
  <si>
    <t>Ondansetron</t>
  </si>
  <si>
    <t>Onda</t>
  </si>
  <si>
    <t>99614-02-5</t>
  </si>
  <si>
    <t>DTXSID8023393</t>
  </si>
  <si>
    <t>4, 8, 20</t>
  </si>
  <si>
    <t>1, 4, 8, 20</t>
  </si>
  <si>
    <t>Perfluorooctanoic acid</t>
  </si>
  <si>
    <t>PFOA</t>
  </si>
  <si>
    <t>335-67-1</t>
  </si>
  <si>
    <t>DTXSID8031865</t>
  </si>
  <si>
    <t>Permethrin</t>
  </si>
  <si>
    <t>Perm</t>
  </si>
  <si>
    <t>52645-53-1</t>
  </si>
  <si>
    <t>DTXSID8022292</t>
  </si>
  <si>
    <t>Phenacetin</t>
  </si>
  <si>
    <t>Pacn</t>
  </si>
  <si>
    <t>62-44-2</t>
  </si>
  <si>
    <t>DTXSID1021116</t>
  </si>
  <si>
    <t>Phenytoin</t>
  </si>
  <si>
    <t>Pytn</t>
  </si>
  <si>
    <t>57-41-0</t>
  </si>
  <si>
    <t>DTXSID8020541</t>
  </si>
  <si>
    <t>40, 25</t>
  </si>
  <si>
    <t>Propamocarb hydrochloride</t>
  </si>
  <si>
    <t>Prop</t>
  </si>
  <si>
    <t>25606-41-1</t>
  </si>
  <si>
    <t>DTXSID6034849</t>
  </si>
  <si>
    <t>Propyzamide</t>
  </si>
  <si>
    <t>Prpy</t>
  </si>
  <si>
    <t>23950-58-5</t>
  </si>
  <si>
    <t>DTXSID2020420</t>
  </si>
  <si>
    <t>3.2, 3.1, 3</t>
  </si>
  <si>
    <t>0.6, 0.61</t>
  </si>
  <si>
    <t>3.2, 3.1</t>
  </si>
  <si>
    <t>Pyrithiobac sodium</t>
  </si>
  <si>
    <t>Pyri</t>
  </si>
  <si>
    <t>123343-16-8</t>
  </si>
  <si>
    <t>DTXSID8032673</t>
  </si>
  <si>
    <t>0.21, 0.2, 0.19</t>
  </si>
  <si>
    <t>Resmethrin</t>
  </si>
  <si>
    <t>Resm</t>
  </si>
  <si>
    <t>10453-86-8</t>
  </si>
  <si>
    <t>DTXSID7022253</t>
  </si>
  <si>
    <t>S-Bioallethrin</t>
  </si>
  <si>
    <t>S-Bi</t>
  </si>
  <si>
    <t>28434-00-6</t>
  </si>
  <si>
    <t>DTXSID2039336</t>
  </si>
  <si>
    <t>Simazine</t>
  </si>
  <si>
    <t>Sima</t>
  </si>
  <si>
    <t>122-34-9</t>
  </si>
  <si>
    <t>DTXSID4021268</t>
  </si>
  <si>
    <t>Tolbutamide</t>
  </si>
  <si>
    <t>Tolb</t>
  </si>
  <si>
    <t>64-77-7</t>
  </si>
  <si>
    <t>DTXSID8021359</t>
  </si>
  <si>
    <t>Triclosan</t>
  </si>
  <si>
    <t>Tric</t>
  </si>
  <si>
    <t>3380-34-5</t>
  </si>
  <si>
    <t>DTXSID5032498</t>
  </si>
  <si>
    <t>Valproic acid</t>
  </si>
  <si>
    <t>Valp</t>
  </si>
  <si>
    <t>99-66-1</t>
  </si>
  <si>
    <t>DTXSID6023733</t>
  </si>
  <si>
    <t>200, 600</t>
  </si>
  <si>
    <t>10, 50, 100</t>
  </si>
  <si>
    <t>Vdist.sd</t>
  </si>
  <si>
    <t>Fgutabs.sd</t>
  </si>
  <si>
    <t>kelim.sd</t>
  </si>
  <si>
    <t>kgutabs.sd</t>
  </si>
  <si>
    <t>Css</t>
  </si>
  <si>
    <t>Css.sd</t>
  </si>
  <si>
    <t>OralDose (mg/kg BW/day)</t>
  </si>
  <si>
    <t>ivDose (mg/kg BW/day)</t>
  </si>
  <si>
    <t>Inf</t>
  </si>
  <si>
    <t>No model</t>
  </si>
  <si>
    <t>OralDose</t>
  </si>
  <si>
    <t>ivDose</t>
  </si>
  <si>
    <t>OneComp.AIC</t>
  </si>
  <si>
    <t>TwoComp.AIC</t>
  </si>
  <si>
    <t>CLtot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</si>
</sst>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1" fontId="0" fillId="0" borderId="0" xfId="0" applyNumberFormat="1" applyAlignment="1">
      <alignment horizontal="right"/>
    </xf>
    <xf numFmtId="11" fontId="0" fillId="0" borderId="0" xfId="0" applyNumberFormat="1"/>
    <xf numFmtId="2" fontId="0" fillId="0" borderId="0" xfId="0" applyNumberForma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9">
    <dxf>
      <numFmt numFmtId="15" formatCode="0.00E+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15" formatCode="0.00E+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0" formatCode="@"/>
    </dxf>
    <dxf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15" formatCode="0.00E+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15" formatCode="0.00E+00"/>
      <alignment horizontal="right" vertical="bottom" textRotation="0" wrapText="0" indent="0" justifyLastLine="0" shrinkToFit="0" readingOrder="0"/>
    </dxf>
    <dxf>
      <numFmt numFmtId="15" formatCode="0.00E+00"/>
      <alignment horizontal="right" vertical="bottom" textRotation="0" wrapText="0" indent="0" justifyLastLine="0" shrinkToFit="0" readingOrder="0"/>
    </dxf>
    <dxf>
      <numFmt numFmtId="15" formatCode="0.00E+00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15" formatCode="0.00E+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0" formatCode="@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1:AD50" totalsRowShown="0" dataDxfId="38">
  <autoFilter ref="A1:AD50"/>
  <tableColumns count="30">
    <tableColumn id="1" name="Compound"/>
    <tableColumn id="2" name="Abbrev"/>
    <tableColumn id="3" name="CAS" dataDxfId="37"/>
    <tableColumn id="4" name="CAS.Check"/>
    <tableColumn id="5" name="DSSTox"/>
    <tableColumn id="6" name="Source" dataDxfId="36"/>
    <tableColumn id="7" name="OralDose" dataDxfId="35"/>
    <tableColumn id="8" name="ivDose" dataDxfId="34"/>
    <tableColumn id="9" name="MW" dataDxfId="33"/>
    <tableColumn id="10" name="logP" dataDxfId="32"/>
    <tableColumn id="11" name="WaterSol" dataDxfId="31"/>
    <tableColumn id="12" name="Charge.State" dataDxfId="30"/>
    <tableColumn id="13" name="Neutral.pH74" dataDxfId="29"/>
    <tableColumn id="14" name="Positive.pH74" dataDxfId="28"/>
    <tableColumn id="15" name="Negative.pH74" dataDxfId="27"/>
    <tableColumn id="16" name="Clint" dataDxfId="26"/>
    <tableColumn id="17" name="Fup" dataDxfId="25"/>
    <tableColumn id="18" name="OneComp.AIC" dataDxfId="24"/>
    <tableColumn id="19" name="TwoComp.AIC" dataDxfId="23"/>
    <tableColumn id="20" name="SelectedModel" dataDxfId="22"/>
    <tableColumn id="21" name="Vdist" dataDxfId="21"/>
    <tableColumn id="22" name="Vdist.sd" dataDxfId="20"/>
    <tableColumn id="23" name="kelim" dataDxfId="19"/>
    <tableColumn id="24" name="kelim.sd" dataDxfId="18"/>
    <tableColumn id="25" name="kgutabs" dataDxfId="17"/>
    <tableColumn id="26" name="kgutabs.sd" dataDxfId="16"/>
    <tableColumn id="27" name="Fgutabs" dataDxfId="15"/>
    <tableColumn id="28" name="Fgutabs.sd" dataDxfId="14"/>
    <tableColumn id="29" name="Css" dataDxfId="13"/>
    <tableColumn id="30" name="Css.sd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G50" totalsRowShown="0" dataDxfId="11">
  <autoFilter ref="A1:G50"/>
  <tableColumns count="7">
    <tableColumn id="1" name="Compound"/>
    <tableColumn id="2" name="Abbrev"/>
    <tableColumn id="3" name="CAS" dataDxfId="10"/>
    <tableColumn id="5" name="DSSTox"/>
    <tableColumn id="6" name="Source" dataDxfId="9"/>
    <tableColumn id="7" name="OralDose (mg/kg BW/day)" dataDxfId="8"/>
    <tableColumn id="8" name="ivDose (mg/kg BW/day)" dataDxfId="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I50" totalsRowShown="0">
  <autoFilter ref="A1:I50"/>
  <tableColumns count="9">
    <tableColumn id="1" name="Compound"/>
    <tableColumn id="7" name="Source" dataDxfId="6"/>
    <tableColumn id="2" name="SelectedModel"/>
    <tableColumn id="3" name="Vdist" dataDxfId="2"/>
    <tableColumn id="5" name="kelim" dataDxfId="0"/>
    <tableColumn id="4" name="CLtot" dataDxfId="1">
      <calculatedColumnFormula>IF(ISERROR(Table2[[#This Row],[kelim]]*Table2[[#This Row],[Vdist]]),"",Table2[[#This Row],[kelim]]*Table2[[#This Row],[Vdist]])</calculatedColumnFormula>
    </tableColumn>
    <tableColumn id="8" name="kgutabs" dataDxfId="5"/>
    <tableColumn id="10" name="Fgutabs" dataDxfId="4"/>
    <tableColumn id="12" name="Css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opLeftCell="L1" workbookViewId="0">
      <selection activeCell="Z8" sqref="Z8"/>
    </sheetView>
  </sheetViews>
  <sheetFormatPr defaultRowHeight="15" x14ac:dyDescent="0.25"/>
  <cols>
    <col min="1" max="1" width="26.140625" bestFit="1" customWidth="1"/>
    <col min="2" max="2" width="9.7109375" customWidth="1"/>
    <col min="3" max="3" width="11.42578125" customWidth="1"/>
    <col min="4" max="4" width="12.5703125" customWidth="1"/>
    <col min="5" max="5" width="14.42578125" customWidth="1"/>
    <col min="6" max="6" width="9.28515625" customWidth="1"/>
    <col min="7" max="7" width="12.7109375" customWidth="1"/>
    <col min="8" max="8" width="13.85546875" customWidth="1"/>
    <col min="9" max="9" width="7.5703125" customWidth="1"/>
    <col min="10" max="10" width="7.140625" customWidth="1"/>
    <col min="11" max="11" width="11.5703125" customWidth="1"/>
    <col min="12" max="12" width="14.5703125" customWidth="1"/>
    <col min="13" max="13" width="15" customWidth="1"/>
    <col min="14" max="14" width="15.5703125" customWidth="1"/>
    <col min="15" max="15" width="16.42578125" customWidth="1"/>
    <col min="16" max="16" width="7.5703125" customWidth="1"/>
    <col min="17" max="17" width="6.5703125" customWidth="1"/>
    <col min="18" max="19" width="15.85546875" bestFit="1" customWidth="1"/>
    <col min="20" max="20" width="17" bestFit="1" customWidth="1"/>
    <col min="21" max="21" width="8.5703125" bestFit="1" customWidth="1"/>
    <col min="22" max="22" width="10.42578125" bestFit="1" customWidth="1"/>
    <col min="23" max="23" width="8.28515625" bestFit="1" customWidth="1"/>
    <col min="24" max="24" width="10.85546875" bestFit="1" customWidth="1"/>
    <col min="25" max="25" width="10.140625" bestFit="1" customWidth="1"/>
    <col min="26" max="26" width="12.7109375" bestFit="1" customWidth="1"/>
    <col min="27" max="27" width="10.140625" bestFit="1" customWidth="1"/>
    <col min="28" max="28" width="12.7109375" bestFit="1" customWidth="1"/>
    <col min="29" max="29" width="8.5703125" bestFit="1" customWidth="1"/>
    <col min="30" max="30" width="8.7109375" bestFit="1" customWidth="1"/>
  </cols>
  <sheetData>
    <row r="1" spans="1:30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243</v>
      </c>
      <c r="H1" t="s">
        <v>244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245</v>
      </c>
      <c r="S1" t="s">
        <v>246</v>
      </c>
      <c r="T1" t="s">
        <v>15</v>
      </c>
      <c r="U1" t="s">
        <v>16</v>
      </c>
      <c r="V1" t="s">
        <v>233</v>
      </c>
      <c r="W1" t="s">
        <v>17</v>
      </c>
      <c r="X1" t="s">
        <v>235</v>
      </c>
      <c r="Y1" t="s">
        <v>18</v>
      </c>
      <c r="Z1" t="s">
        <v>236</v>
      </c>
      <c r="AA1" t="s">
        <v>19</v>
      </c>
      <c r="AB1" t="s">
        <v>234</v>
      </c>
      <c r="AC1" t="s">
        <v>237</v>
      </c>
      <c r="AD1" t="s">
        <v>238</v>
      </c>
    </row>
    <row r="2" spans="1:30" x14ac:dyDescent="0.25">
      <c r="A2" t="s">
        <v>20</v>
      </c>
      <c r="B2" t="s">
        <v>21</v>
      </c>
      <c r="C2" s="1" t="s">
        <v>22</v>
      </c>
      <c r="D2" t="b">
        <v>1</v>
      </c>
      <c r="E2" t="s">
        <v>23</v>
      </c>
      <c r="F2" s="2">
        <v>2</v>
      </c>
      <c r="G2" s="2">
        <v>1</v>
      </c>
      <c r="H2" s="2" t="s">
        <v>24</v>
      </c>
      <c r="I2" s="6">
        <v>221.02999877929699</v>
      </c>
      <c r="J2" s="6">
        <v>2.81</v>
      </c>
      <c r="K2" s="5">
        <v>677</v>
      </c>
      <c r="L2" s="1" t="s">
        <v>25</v>
      </c>
      <c r="M2" s="5">
        <v>2.5703297151222602E-5</v>
      </c>
      <c r="N2" s="5">
        <v>0</v>
      </c>
      <c r="O2" s="5">
        <v>0.99997429670284899</v>
      </c>
      <c r="P2" s="6">
        <v>0</v>
      </c>
      <c r="Q2" s="6">
        <v>2.9758E-2</v>
      </c>
      <c r="R2" s="6">
        <v>1623.8885529525101</v>
      </c>
      <c r="S2" s="6" t="s">
        <v>241</v>
      </c>
      <c r="T2" s="1" t="s">
        <v>26</v>
      </c>
      <c r="U2" s="6">
        <v>0.78804711064839295</v>
      </c>
      <c r="V2" s="6">
        <v>0.139725814112032</v>
      </c>
      <c r="W2" s="6">
        <v>1.11257827410453</v>
      </c>
      <c r="X2" s="6">
        <v>7.4108934446236299E-2</v>
      </c>
      <c r="Y2" s="6">
        <v>0.29332761112583899</v>
      </c>
      <c r="Z2" s="6">
        <v>4.7024356066224599E-2</v>
      </c>
      <c r="AA2" s="6">
        <v>0.99972368710961401</v>
      </c>
      <c r="AB2" s="6">
        <v>0.14147261741532899</v>
      </c>
      <c r="AC2" s="4">
        <v>4.75101043728961E-2</v>
      </c>
      <c r="AD2" s="3">
        <v>-2.51874328789139</v>
      </c>
    </row>
    <row r="3" spans="1:30" x14ac:dyDescent="0.25">
      <c r="A3" t="s">
        <v>27</v>
      </c>
      <c r="B3" t="s">
        <v>28</v>
      </c>
      <c r="C3" s="1" t="s">
        <v>29</v>
      </c>
      <c r="D3" t="b">
        <v>1</v>
      </c>
      <c r="E3" t="s">
        <v>30</v>
      </c>
      <c r="F3" s="2">
        <v>2</v>
      </c>
      <c r="G3" s="2" t="s">
        <v>31</v>
      </c>
      <c r="H3" s="2" t="s">
        <v>32</v>
      </c>
      <c r="I3" s="6">
        <v>269.76998901367199</v>
      </c>
      <c r="J3" s="6">
        <v>3.5899998381415901</v>
      </c>
      <c r="K3" s="5">
        <v>240</v>
      </c>
      <c r="L3" s="1" t="s">
        <v>33</v>
      </c>
      <c r="M3" s="5">
        <v>1</v>
      </c>
      <c r="N3" s="5">
        <v>0</v>
      </c>
      <c r="O3" s="5">
        <v>0</v>
      </c>
      <c r="P3" s="6">
        <v>41.66</v>
      </c>
      <c r="Q3" s="6">
        <v>0.59734100000000001</v>
      </c>
      <c r="R3" s="6">
        <v>-315.32941224252602</v>
      </c>
      <c r="S3" s="6">
        <v>-450.905102063583</v>
      </c>
      <c r="T3" s="1" t="s">
        <v>34</v>
      </c>
      <c r="U3" s="6">
        <v>975.82268978912998</v>
      </c>
      <c r="V3" s="6" t="s">
        <v>44</v>
      </c>
      <c r="W3" s="6">
        <v>4.4727979759807197E-2</v>
      </c>
      <c r="X3" s="6">
        <v>-0.38307099740262901</v>
      </c>
      <c r="Y3" s="6">
        <v>2.0647842904644702</v>
      </c>
      <c r="Z3" s="6">
        <v>0.12462294290793401</v>
      </c>
      <c r="AA3" s="6">
        <v>6.2829071131543499E-2</v>
      </c>
      <c r="AB3" s="6">
        <v>9.7620948002074506E-2</v>
      </c>
      <c r="AC3" s="4">
        <v>5.9978997499443397E-5</v>
      </c>
      <c r="AD3" s="3" t="s">
        <v>44</v>
      </c>
    </row>
    <row r="4" spans="1:30" x14ac:dyDescent="0.25">
      <c r="A4" t="s">
        <v>35</v>
      </c>
      <c r="B4" t="s">
        <v>36</v>
      </c>
      <c r="C4" s="1" t="s">
        <v>37</v>
      </c>
      <c r="D4" t="b">
        <v>1</v>
      </c>
      <c r="E4" t="s">
        <v>38</v>
      </c>
      <c r="F4" s="2">
        <v>3</v>
      </c>
      <c r="G4" s="2" t="s">
        <v>39</v>
      </c>
      <c r="H4" s="2">
        <v>1.2</v>
      </c>
      <c r="I4" s="6">
        <v>308.76998901367199</v>
      </c>
      <c r="J4" s="6">
        <v>2.12</v>
      </c>
      <c r="K4" s="5">
        <v>13.1</v>
      </c>
      <c r="L4" s="1" t="s">
        <v>33</v>
      </c>
      <c r="M4" s="5">
        <v>0.99999000009999905</v>
      </c>
      <c r="N4" s="5">
        <v>9.9999000009999908E-6</v>
      </c>
      <c r="O4" s="5">
        <v>0</v>
      </c>
      <c r="P4" s="6">
        <v>33</v>
      </c>
      <c r="Q4" s="6">
        <v>0.35</v>
      </c>
      <c r="R4" s="6">
        <v>-1650.2253949426999</v>
      </c>
      <c r="S4" s="6" t="s">
        <v>241</v>
      </c>
      <c r="T4" s="1" t="s">
        <v>26</v>
      </c>
      <c r="U4" s="6">
        <v>3.6297408215268301</v>
      </c>
      <c r="V4" s="6">
        <v>4.95382230840027E-2</v>
      </c>
      <c r="W4" s="6">
        <v>2.4393598055077801</v>
      </c>
      <c r="X4" s="6">
        <v>2.2311638079407101E-2</v>
      </c>
      <c r="Y4" s="6">
        <v>0.86161688786035195</v>
      </c>
      <c r="Z4" s="6">
        <v>1.80816267445204E-2</v>
      </c>
      <c r="AA4" s="6">
        <v>0.35384495522562198</v>
      </c>
      <c r="AB4" s="6">
        <v>4.5198957018406601E-2</v>
      </c>
      <c r="AC4" s="4">
        <v>1.6651382124536201E-3</v>
      </c>
      <c r="AD4" s="3">
        <v>-1.34523402778824E-2</v>
      </c>
    </row>
    <row r="5" spans="1:30" x14ac:dyDescent="0.25">
      <c r="A5" t="s">
        <v>40</v>
      </c>
      <c r="B5" t="s">
        <v>41</v>
      </c>
      <c r="C5" s="1" t="s">
        <v>42</v>
      </c>
      <c r="D5" t="b">
        <v>1</v>
      </c>
      <c r="E5" t="s">
        <v>43</v>
      </c>
      <c r="F5" s="2">
        <v>3</v>
      </c>
      <c r="G5" s="2" t="s">
        <v>44</v>
      </c>
      <c r="H5" s="2">
        <v>15</v>
      </c>
      <c r="I5" s="6">
        <v>188.23</v>
      </c>
      <c r="J5" s="6">
        <v>0.38021124171160597</v>
      </c>
      <c r="K5" s="5">
        <v>100000</v>
      </c>
      <c r="L5" s="1" t="s">
        <v>33</v>
      </c>
      <c r="M5" s="5">
        <v>0.99999990667457905</v>
      </c>
      <c r="N5" s="5">
        <v>9.3325421370063998E-8</v>
      </c>
      <c r="O5" s="5">
        <v>0</v>
      </c>
      <c r="P5" s="6">
        <v>0.03</v>
      </c>
      <c r="Q5" s="6">
        <v>0.97</v>
      </c>
      <c r="R5" s="6">
        <v>-300.83469407146799</v>
      </c>
      <c r="S5" s="6">
        <v>-361.20523823619601</v>
      </c>
      <c r="T5" s="1" t="s">
        <v>34</v>
      </c>
      <c r="U5" s="6">
        <v>1.8212554363679101</v>
      </c>
      <c r="V5" s="6" t="s">
        <v>44</v>
      </c>
      <c r="W5" s="6">
        <v>0.12401509877736901</v>
      </c>
      <c r="X5" s="6">
        <v>-2.1507092545399402</v>
      </c>
      <c r="Y5" s="6" t="s">
        <v>44</v>
      </c>
      <c r="Z5" s="6" t="s">
        <v>44</v>
      </c>
      <c r="AA5" s="6" t="s">
        <v>44</v>
      </c>
      <c r="AB5" s="6" t="s">
        <v>44</v>
      </c>
      <c r="AC5" s="4" t="s">
        <v>44</v>
      </c>
      <c r="AD5" s="3" t="s">
        <v>44</v>
      </c>
    </row>
    <row r="6" spans="1:30" x14ac:dyDescent="0.25">
      <c r="A6" t="s">
        <v>45</v>
      </c>
      <c r="B6" t="s">
        <v>46</v>
      </c>
      <c r="C6" s="1" t="s">
        <v>47</v>
      </c>
      <c r="D6" t="b">
        <v>1</v>
      </c>
      <c r="E6" t="s">
        <v>48</v>
      </c>
      <c r="F6" s="2" t="s">
        <v>49</v>
      </c>
      <c r="G6" s="2" t="s">
        <v>50</v>
      </c>
      <c r="H6" s="2" t="s">
        <v>51</v>
      </c>
      <c r="I6" s="6">
        <v>397.5</v>
      </c>
      <c r="J6" s="6">
        <v>3.44999954831097</v>
      </c>
      <c r="K6" s="5">
        <v>25</v>
      </c>
      <c r="L6" s="1" t="s">
        <v>52</v>
      </c>
      <c r="M6" s="5">
        <v>1.65683724204291E-3</v>
      </c>
      <c r="N6" s="5">
        <v>0.99834316275795698</v>
      </c>
      <c r="O6" s="5">
        <v>0</v>
      </c>
      <c r="P6" s="6">
        <v>37.520000000000003</v>
      </c>
      <c r="Q6" s="6">
        <v>8.1829999999999993E-3</v>
      </c>
      <c r="R6" s="6">
        <v>1042.1423348206399</v>
      </c>
      <c r="S6" s="6">
        <v>910.07217125032798</v>
      </c>
      <c r="T6" s="1" t="s">
        <v>34</v>
      </c>
      <c r="U6" s="6">
        <v>15.9817244100092</v>
      </c>
      <c r="V6" s="6" t="s">
        <v>44</v>
      </c>
      <c r="W6" s="6">
        <v>5.5767020884862899E-2</v>
      </c>
      <c r="X6" s="6">
        <v>-9.2359489783358093</v>
      </c>
      <c r="Y6" s="6">
        <v>3.1635112258529299</v>
      </c>
      <c r="Z6" s="6">
        <v>0.11655960547085099</v>
      </c>
      <c r="AA6" s="6">
        <v>1.48640284475632E-2</v>
      </c>
      <c r="AB6" s="6">
        <v>8.2524734369262207E-2</v>
      </c>
      <c r="AC6" s="4">
        <v>6.94903027753343E-4</v>
      </c>
      <c r="AD6" s="3" t="s">
        <v>44</v>
      </c>
    </row>
    <row r="7" spans="1:30" x14ac:dyDescent="0.25">
      <c r="A7" t="s">
        <v>45</v>
      </c>
      <c r="B7" t="s">
        <v>46</v>
      </c>
      <c r="C7" s="1" t="s">
        <v>47</v>
      </c>
      <c r="D7" t="b">
        <v>1</v>
      </c>
      <c r="E7" t="s">
        <v>48</v>
      </c>
      <c r="F7" s="2">
        <v>1</v>
      </c>
      <c r="G7" s="2">
        <v>5</v>
      </c>
      <c r="H7" s="2">
        <v>1</v>
      </c>
      <c r="I7" s="6">
        <v>397.5</v>
      </c>
      <c r="J7" s="6">
        <v>3.44999954831097</v>
      </c>
      <c r="K7" s="5">
        <v>25</v>
      </c>
      <c r="L7" s="1" t="s">
        <v>52</v>
      </c>
      <c r="M7" s="5">
        <v>1.65683724204291E-3</v>
      </c>
      <c r="N7" s="5">
        <v>0.99834316275795698</v>
      </c>
      <c r="O7" s="5">
        <v>0</v>
      </c>
      <c r="P7" s="6">
        <v>37.520000000000003</v>
      </c>
      <c r="Q7" s="6">
        <v>8.1829999999999993E-3</v>
      </c>
      <c r="R7" s="6">
        <v>580.11612221704797</v>
      </c>
      <c r="S7" s="6">
        <v>577.18681148600797</v>
      </c>
      <c r="T7" s="1" t="s">
        <v>34</v>
      </c>
      <c r="U7" s="6">
        <v>7.5986037746099599</v>
      </c>
      <c r="V7" s="6" t="s">
        <v>44</v>
      </c>
      <c r="W7" s="6">
        <v>0.41172055615426301</v>
      </c>
      <c r="X7" s="6">
        <v>-10.892739728591099</v>
      </c>
      <c r="Y7" s="6">
        <v>2.4414335378639702</v>
      </c>
      <c r="Z7" s="6">
        <v>0.26636408959351798</v>
      </c>
      <c r="AA7" s="6">
        <v>2.0128613201896899E-2</v>
      </c>
      <c r="AB7" s="6">
        <v>0.224690768272481</v>
      </c>
      <c r="AC7" s="4">
        <v>2.6808114077589499E-4</v>
      </c>
      <c r="AD7" s="3" t="s">
        <v>44</v>
      </c>
    </row>
    <row r="8" spans="1:30" x14ac:dyDescent="0.25">
      <c r="A8" t="s">
        <v>45</v>
      </c>
      <c r="B8" t="s">
        <v>46</v>
      </c>
      <c r="C8" s="1" t="s">
        <v>47</v>
      </c>
      <c r="D8" t="b">
        <v>1</v>
      </c>
      <c r="E8" t="s">
        <v>48</v>
      </c>
      <c r="F8" s="2">
        <v>2</v>
      </c>
      <c r="G8" s="2" t="s">
        <v>53</v>
      </c>
      <c r="H8" s="2" t="s">
        <v>51</v>
      </c>
      <c r="I8" s="6">
        <v>397.5</v>
      </c>
      <c r="J8" s="6">
        <v>3.44999954831097</v>
      </c>
      <c r="K8" s="5">
        <v>25</v>
      </c>
      <c r="L8" s="1" t="s">
        <v>52</v>
      </c>
      <c r="M8" s="5">
        <v>1.65683724204291E-3</v>
      </c>
      <c r="N8" s="5">
        <v>0.99834316275795698</v>
      </c>
      <c r="O8" s="5">
        <v>0</v>
      </c>
      <c r="P8" s="6">
        <v>37.520000000000003</v>
      </c>
      <c r="Q8" s="6">
        <v>8.1829999999999993E-3</v>
      </c>
      <c r="R8" s="6">
        <v>257.71670591786898</v>
      </c>
      <c r="S8" s="6">
        <v>227.35375578288301</v>
      </c>
      <c r="T8" s="1" t="s">
        <v>34</v>
      </c>
      <c r="U8" s="6">
        <v>343.97280874390299</v>
      </c>
      <c r="V8" s="6" t="s">
        <v>44</v>
      </c>
      <c r="W8" s="6">
        <v>2.2337233983957599E-3</v>
      </c>
      <c r="X8" s="6">
        <v>-20.7489009254877</v>
      </c>
      <c r="Y8" s="6">
        <v>3.70106419728423</v>
      </c>
      <c r="Z8" s="6">
        <v>0.13112691237590399</v>
      </c>
      <c r="AA8" s="6">
        <v>1.24121855449651E-2</v>
      </c>
      <c r="AB8" s="6">
        <v>8.75283465677935E-2</v>
      </c>
      <c r="AC8" s="4">
        <v>6.7310607646099598E-4</v>
      </c>
      <c r="AD8" s="3" t="s">
        <v>44</v>
      </c>
    </row>
    <row r="9" spans="1:30" x14ac:dyDescent="0.25">
      <c r="A9" t="s">
        <v>54</v>
      </c>
      <c r="B9" t="s">
        <v>55</v>
      </c>
      <c r="C9" s="1" t="s">
        <v>56</v>
      </c>
      <c r="D9" t="b">
        <v>1</v>
      </c>
      <c r="E9" t="s">
        <v>57</v>
      </c>
      <c r="F9" s="2">
        <v>1</v>
      </c>
      <c r="G9" s="2">
        <v>3</v>
      </c>
      <c r="H9" s="2">
        <v>0.6</v>
      </c>
      <c r="I9" s="6">
        <v>228.29100036621099</v>
      </c>
      <c r="J9" s="6">
        <v>4.0399999223113499</v>
      </c>
      <c r="K9" s="5">
        <v>120</v>
      </c>
      <c r="L9" s="1" t="s">
        <v>33</v>
      </c>
      <c r="M9" s="5">
        <v>0.99584438159793798</v>
      </c>
      <c r="N9" s="5">
        <v>0</v>
      </c>
      <c r="O9" s="5">
        <v>4.1556184020623398E-3</v>
      </c>
      <c r="P9" s="6">
        <v>0</v>
      </c>
      <c r="Q9" s="6">
        <v>0.71811499999999995</v>
      </c>
      <c r="R9" s="6">
        <v>860.33198478845202</v>
      </c>
      <c r="S9" s="6" t="s">
        <v>241</v>
      </c>
      <c r="T9" s="1" t="s">
        <v>26</v>
      </c>
      <c r="U9" s="6">
        <v>12.992762962334499</v>
      </c>
      <c r="V9" s="6">
        <v>0.14896779277133501</v>
      </c>
      <c r="W9" s="6">
        <v>1.50115533190884</v>
      </c>
      <c r="X9" s="6">
        <v>0.10928997311062399</v>
      </c>
      <c r="Y9" s="6">
        <v>1.9649733746863501E-2</v>
      </c>
      <c r="Z9" s="6">
        <v>0.23852618136290299</v>
      </c>
      <c r="AA9" s="6">
        <v>0.72077065126317796</v>
      </c>
      <c r="AB9" s="6">
        <v>0.23073996447186801</v>
      </c>
      <c r="AC9" s="4">
        <v>1.5397801062284799E-3</v>
      </c>
      <c r="AD9" s="3">
        <v>-0.49058152916109998</v>
      </c>
    </row>
    <row r="10" spans="1:30" x14ac:dyDescent="0.25">
      <c r="A10" t="s">
        <v>58</v>
      </c>
      <c r="B10" t="s">
        <v>59</v>
      </c>
      <c r="C10" s="1" t="s">
        <v>60</v>
      </c>
      <c r="D10" t="b">
        <v>1</v>
      </c>
      <c r="E10" t="s">
        <v>61</v>
      </c>
      <c r="F10" s="2">
        <v>1</v>
      </c>
      <c r="G10" s="2">
        <v>5</v>
      </c>
      <c r="H10" s="2">
        <v>1</v>
      </c>
      <c r="I10" s="6">
        <v>343.20999145507801</v>
      </c>
      <c r="J10" s="6">
        <v>4.9200000150883598</v>
      </c>
      <c r="K10" s="5">
        <v>20.190000000000001</v>
      </c>
      <c r="L10" s="1" t="s">
        <v>33</v>
      </c>
      <c r="M10" s="5">
        <v>0.99949906382918596</v>
      </c>
      <c r="N10" s="5">
        <v>0</v>
      </c>
      <c r="O10" s="5">
        <v>5.0093617081360003E-4</v>
      </c>
      <c r="P10" s="6">
        <v>12.04</v>
      </c>
      <c r="Q10" s="6">
        <v>4.6643999999999998E-2</v>
      </c>
      <c r="R10" s="6">
        <v>1894.1592864197</v>
      </c>
      <c r="S10" s="6" t="s">
        <v>241</v>
      </c>
      <c r="T10" s="1" t="s">
        <v>26</v>
      </c>
      <c r="U10" s="6">
        <v>21.361044526054801</v>
      </c>
      <c r="V10" s="6">
        <v>9.2164222693748798E-2</v>
      </c>
      <c r="W10" s="6">
        <v>0.640724996819103</v>
      </c>
      <c r="X10" s="6">
        <v>3.3154761263014199E-2</v>
      </c>
      <c r="Y10" s="6">
        <v>0.37757152601976302</v>
      </c>
      <c r="Z10" s="6">
        <v>3.4207069382306297E-2</v>
      </c>
      <c r="AA10" s="6">
        <v>0.63026163003621605</v>
      </c>
      <c r="AB10" s="6">
        <v>0.105682521484829</v>
      </c>
      <c r="AC10" s="4">
        <v>1.9187371032817399E-3</v>
      </c>
      <c r="AD10" s="3">
        <v>-4.0372851418771401E-2</v>
      </c>
    </row>
    <row r="11" spans="1:30" x14ac:dyDescent="0.25">
      <c r="A11" t="s">
        <v>62</v>
      </c>
      <c r="B11" t="s">
        <v>63</v>
      </c>
      <c r="C11" s="1" t="s">
        <v>64</v>
      </c>
      <c r="D11" t="b">
        <v>1</v>
      </c>
      <c r="E11" t="s">
        <v>65</v>
      </c>
      <c r="F11" s="2">
        <v>3</v>
      </c>
      <c r="G11" s="2">
        <v>1</v>
      </c>
      <c r="H11" s="2">
        <v>10</v>
      </c>
      <c r="I11" s="6">
        <v>551.62</v>
      </c>
      <c r="J11" s="6">
        <v>4.9400000050082697</v>
      </c>
      <c r="K11" s="5">
        <v>0.81069999999999998</v>
      </c>
      <c r="L11" s="1" t="s">
        <v>33</v>
      </c>
      <c r="M11" s="5">
        <v>0.975496632449664</v>
      </c>
      <c r="N11" s="5">
        <v>2.4503367550336001E-2</v>
      </c>
      <c r="O11" s="5">
        <v>0</v>
      </c>
      <c r="P11" s="6">
        <v>2.4</v>
      </c>
      <c r="Q11" s="6">
        <v>0.02</v>
      </c>
      <c r="R11" s="6" t="s">
        <v>241</v>
      </c>
      <c r="S11" s="6" t="s">
        <v>241</v>
      </c>
      <c r="T11" s="1" t="s">
        <v>242</v>
      </c>
      <c r="U11" s="6" t="s">
        <v>44</v>
      </c>
      <c r="V11" s="6" t="s">
        <v>44</v>
      </c>
      <c r="W11" s="6" t="s">
        <v>44</v>
      </c>
      <c r="X11" s="6" t="s">
        <v>44</v>
      </c>
      <c r="Y11" s="6" t="s">
        <v>44</v>
      </c>
      <c r="Z11" s="6" t="s">
        <v>44</v>
      </c>
      <c r="AA11" s="6" t="s">
        <v>44</v>
      </c>
      <c r="AB11" s="6" t="s">
        <v>44</v>
      </c>
      <c r="AC11" s="4" t="s">
        <v>44</v>
      </c>
      <c r="AD11" s="3" t="s">
        <v>44</v>
      </c>
    </row>
    <row r="12" spans="1:30" x14ac:dyDescent="0.25">
      <c r="A12" t="s">
        <v>66</v>
      </c>
      <c r="B12" t="s">
        <v>67</v>
      </c>
      <c r="C12" s="1" t="s">
        <v>68</v>
      </c>
      <c r="D12" t="b">
        <v>1</v>
      </c>
      <c r="E12" t="s">
        <v>69</v>
      </c>
      <c r="F12" s="2">
        <v>1</v>
      </c>
      <c r="G12" s="2">
        <v>5</v>
      </c>
      <c r="H12" s="2">
        <v>1</v>
      </c>
      <c r="I12" s="6">
        <v>201.22500610351599</v>
      </c>
      <c r="J12" s="6">
        <v>2.4599952560473901</v>
      </c>
      <c r="K12" s="5">
        <v>110</v>
      </c>
      <c r="L12" s="1" t="s">
        <v>33</v>
      </c>
      <c r="M12" s="5">
        <v>0.99999995734205005</v>
      </c>
      <c r="N12" s="5">
        <v>0</v>
      </c>
      <c r="O12" s="5">
        <v>4.2657950060458599E-8</v>
      </c>
      <c r="P12" s="6">
        <v>14.97</v>
      </c>
      <c r="Q12" s="6">
        <v>0.37531799999999998</v>
      </c>
      <c r="R12" s="6">
        <v>35.132704154183003</v>
      </c>
      <c r="S12" s="6" t="s">
        <v>241</v>
      </c>
      <c r="T12" s="1" t="s">
        <v>26</v>
      </c>
      <c r="U12" s="6">
        <v>159.266300271033</v>
      </c>
      <c r="V12" s="6">
        <v>7.1136660298580998E-2</v>
      </c>
      <c r="W12" s="6">
        <v>2.0335814455566799</v>
      </c>
      <c r="X12" s="6">
        <v>6.9891212751911694E-2</v>
      </c>
      <c r="Y12" s="6">
        <v>73.411241407175297</v>
      </c>
      <c r="Z12" s="6">
        <v>93.5561380888619</v>
      </c>
      <c r="AA12" s="6">
        <v>0.26802048707313297</v>
      </c>
      <c r="AB12" s="6">
        <v>2.6675505898175</v>
      </c>
      <c r="AC12" s="4">
        <v>3.4480320029481297E-5</v>
      </c>
      <c r="AD12" s="3">
        <v>-0.10164590537847</v>
      </c>
    </row>
    <row r="13" spans="1:30" x14ac:dyDescent="0.25">
      <c r="A13" t="s">
        <v>70</v>
      </c>
      <c r="B13" t="s">
        <v>71</v>
      </c>
      <c r="C13" s="1" t="s">
        <v>72</v>
      </c>
      <c r="D13" t="b">
        <v>1</v>
      </c>
      <c r="E13" t="s">
        <v>73</v>
      </c>
      <c r="F13" s="2">
        <v>3</v>
      </c>
      <c r="G13" s="2">
        <v>1000</v>
      </c>
      <c r="H13" s="2" t="s">
        <v>44</v>
      </c>
      <c r="I13" s="6">
        <v>191.19000244140599</v>
      </c>
      <c r="J13" s="6">
        <v>1.51995918075207</v>
      </c>
      <c r="K13" s="5">
        <v>29</v>
      </c>
      <c r="L13" s="1" t="s">
        <v>74</v>
      </c>
      <c r="M13" s="5">
        <v>0</v>
      </c>
      <c r="N13" s="5">
        <v>7.5422535539404804E-4</v>
      </c>
      <c r="O13" s="5">
        <v>4.9831175063005002E-3</v>
      </c>
      <c r="P13" s="6">
        <v>24</v>
      </c>
      <c r="Q13" s="6">
        <v>0.48723100000000003</v>
      </c>
      <c r="R13" s="6" t="s">
        <v>44</v>
      </c>
      <c r="S13" s="6" t="s">
        <v>44</v>
      </c>
      <c r="T13" s="1" t="s">
        <v>242</v>
      </c>
      <c r="U13" s="6" t="s">
        <v>44</v>
      </c>
      <c r="V13" s="6" t="s">
        <v>44</v>
      </c>
      <c r="W13" s="6" t="s">
        <v>44</v>
      </c>
      <c r="X13" s="6" t="s">
        <v>44</v>
      </c>
      <c r="Y13" s="6" t="s">
        <v>44</v>
      </c>
      <c r="Z13" s="6" t="s">
        <v>44</v>
      </c>
      <c r="AA13" s="6" t="s">
        <v>44</v>
      </c>
      <c r="AB13" s="6" t="s">
        <v>44</v>
      </c>
      <c r="AC13" s="4" t="s">
        <v>44</v>
      </c>
      <c r="AD13" s="3" t="s">
        <v>44</v>
      </c>
    </row>
    <row r="14" spans="1:30" x14ac:dyDescent="0.25">
      <c r="A14" t="s">
        <v>75</v>
      </c>
      <c r="B14" t="s">
        <v>76</v>
      </c>
      <c r="C14" s="1" t="s">
        <v>77</v>
      </c>
      <c r="D14" t="b">
        <v>1</v>
      </c>
      <c r="E14" t="s">
        <v>78</v>
      </c>
      <c r="F14" s="2">
        <v>2</v>
      </c>
      <c r="G14" s="2" t="s">
        <v>79</v>
      </c>
      <c r="H14" s="2" t="s">
        <v>80</v>
      </c>
      <c r="I14" s="6">
        <v>221.63999938964801</v>
      </c>
      <c r="J14" s="6">
        <v>1.10991586302379</v>
      </c>
      <c r="K14" s="5">
        <v>400</v>
      </c>
      <c r="L14" s="1" t="s">
        <v>33</v>
      </c>
      <c r="M14" s="5">
        <v>1</v>
      </c>
      <c r="N14" s="5">
        <v>0</v>
      </c>
      <c r="O14" s="5">
        <v>0</v>
      </c>
      <c r="P14" s="6">
        <v>0</v>
      </c>
      <c r="Q14" s="6">
        <v>0.48891699999999999</v>
      </c>
      <c r="R14" s="6">
        <v>2279.3042750009799</v>
      </c>
      <c r="S14" s="6">
        <v>1587.47752480232</v>
      </c>
      <c r="T14" s="1" t="s">
        <v>34</v>
      </c>
      <c r="U14" s="6">
        <v>39636.146270869402</v>
      </c>
      <c r="V14" s="6" t="s">
        <v>44</v>
      </c>
      <c r="W14" s="6">
        <v>1.5953480773572999E-5</v>
      </c>
      <c r="X14" s="6">
        <v>-5.9996258771628499</v>
      </c>
      <c r="Y14" s="6">
        <v>0.82048679358494003</v>
      </c>
      <c r="Z14" s="6">
        <v>7.1274591337296994E-2</v>
      </c>
      <c r="AA14" s="6">
        <v>0.99928542684840005</v>
      </c>
      <c r="AB14" s="6">
        <v>9.9484824470213007E-2</v>
      </c>
      <c r="AC14" s="4">
        <v>6.5846309116275994E-2</v>
      </c>
      <c r="AD14" s="3" t="s">
        <v>44</v>
      </c>
    </row>
    <row r="15" spans="1:30" x14ac:dyDescent="0.25">
      <c r="A15" t="s">
        <v>81</v>
      </c>
      <c r="B15" t="s">
        <v>82</v>
      </c>
      <c r="C15" s="1" t="s">
        <v>83</v>
      </c>
      <c r="D15" t="b">
        <v>1</v>
      </c>
      <c r="E15" t="s">
        <v>84</v>
      </c>
      <c r="F15" s="2">
        <v>3</v>
      </c>
      <c r="G15" s="2" t="s">
        <v>85</v>
      </c>
      <c r="H15" s="2" t="s">
        <v>44</v>
      </c>
      <c r="I15" s="6">
        <v>350.57000732421898</v>
      </c>
      <c r="J15" s="6">
        <v>4.7</v>
      </c>
      <c r="K15" s="5">
        <v>1.1200000000000001</v>
      </c>
      <c r="L15" s="1" t="s">
        <v>33</v>
      </c>
      <c r="M15" s="5">
        <v>1</v>
      </c>
      <c r="N15" s="5">
        <v>0</v>
      </c>
      <c r="O15" s="5">
        <v>0</v>
      </c>
      <c r="P15" s="6">
        <v>2.6</v>
      </c>
      <c r="Q15" s="6">
        <v>7.9319999999999998E-3</v>
      </c>
      <c r="R15" s="6" t="s">
        <v>44</v>
      </c>
      <c r="S15" s="6" t="s">
        <v>241</v>
      </c>
      <c r="T15" s="1" t="s">
        <v>242</v>
      </c>
      <c r="U15" s="6" t="s">
        <v>44</v>
      </c>
      <c r="V15" s="6" t="s">
        <v>44</v>
      </c>
      <c r="W15" s="6" t="s">
        <v>44</v>
      </c>
      <c r="X15" s="6" t="s">
        <v>44</v>
      </c>
      <c r="Y15" s="6" t="s">
        <v>44</v>
      </c>
      <c r="Z15" s="6" t="s">
        <v>44</v>
      </c>
      <c r="AA15" s="6" t="s">
        <v>44</v>
      </c>
      <c r="AB15" s="6" t="s">
        <v>44</v>
      </c>
      <c r="AC15" s="4" t="s">
        <v>44</v>
      </c>
      <c r="AD15" s="3" t="s">
        <v>44</v>
      </c>
    </row>
    <row r="16" spans="1:30" x14ac:dyDescent="0.25">
      <c r="A16" t="s">
        <v>86</v>
      </c>
      <c r="B16" t="s">
        <v>87</v>
      </c>
      <c r="C16" s="1" t="s">
        <v>88</v>
      </c>
      <c r="D16" t="b">
        <v>1</v>
      </c>
      <c r="E16" t="s">
        <v>89</v>
      </c>
      <c r="F16" s="2">
        <v>1</v>
      </c>
      <c r="G16" s="2">
        <v>1</v>
      </c>
      <c r="H16" s="2">
        <v>0.2</v>
      </c>
      <c r="I16" s="6">
        <v>274.10000610351602</v>
      </c>
      <c r="J16" s="6">
        <v>2.4200052849590499</v>
      </c>
      <c r="K16" s="5">
        <v>37</v>
      </c>
      <c r="L16" s="1" t="s">
        <v>25</v>
      </c>
      <c r="M16" s="5">
        <v>1.44522196144948E-4</v>
      </c>
      <c r="N16" s="5">
        <v>0</v>
      </c>
      <c r="O16" s="5">
        <v>0.99985547780385498</v>
      </c>
      <c r="P16" s="6">
        <v>0</v>
      </c>
      <c r="Q16" s="6">
        <v>0</v>
      </c>
      <c r="R16" s="6">
        <v>3344.8487169386499</v>
      </c>
      <c r="S16" s="6">
        <v>3142.09549061081</v>
      </c>
      <c r="T16" s="1" t="s">
        <v>34</v>
      </c>
      <c r="U16" s="6">
        <v>103.66899079000299</v>
      </c>
      <c r="V16" s="6" t="s">
        <v>44</v>
      </c>
      <c r="W16" s="6">
        <v>1.76315175941312E-4</v>
      </c>
      <c r="X16" s="6">
        <v>-17.324961969168498</v>
      </c>
      <c r="Y16" s="6">
        <v>6.4819973635694099</v>
      </c>
      <c r="Z16" s="6">
        <v>0.33523640198639199</v>
      </c>
      <c r="AA16" s="6">
        <v>0.51752331487199799</v>
      </c>
      <c r="AB16" s="6">
        <v>6.9573454132406495E-2</v>
      </c>
      <c r="AC16" s="4">
        <v>1.17972317946784</v>
      </c>
      <c r="AD16" s="3" t="s">
        <v>44</v>
      </c>
    </row>
    <row r="17" spans="1:30" x14ac:dyDescent="0.25">
      <c r="A17" t="s">
        <v>90</v>
      </c>
      <c r="B17" t="s">
        <v>91</v>
      </c>
      <c r="C17" s="1" t="s">
        <v>92</v>
      </c>
      <c r="D17" t="b">
        <v>1</v>
      </c>
      <c r="E17" t="s">
        <v>93</v>
      </c>
      <c r="F17" s="2">
        <v>3</v>
      </c>
      <c r="G17" s="2" t="s">
        <v>44</v>
      </c>
      <c r="H17" s="2" t="s">
        <v>94</v>
      </c>
      <c r="I17" s="6">
        <v>1202.63500976562</v>
      </c>
      <c r="J17" s="6">
        <v>2.9</v>
      </c>
      <c r="K17" s="5">
        <v>6.0967465655156396E-3</v>
      </c>
      <c r="L17" s="1" t="s">
        <v>33</v>
      </c>
      <c r="M17" s="5">
        <v>1</v>
      </c>
      <c r="N17" s="5">
        <v>0</v>
      </c>
      <c r="O17" s="5">
        <v>0</v>
      </c>
      <c r="P17" s="6">
        <v>3.5</v>
      </c>
      <c r="Q17" s="6">
        <v>8.3000000000000004E-2</v>
      </c>
      <c r="R17" s="6">
        <v>-311.47872975101302</v>
      </c>
      <c r="S17" s="6">
        <v>-1193.1950065900901</v>
      </c>
      <c r="T17" s="1" t="s">
        <v>34</v>
      </c>
      <c r="U17" s="6">
        <v>1.89187274623386</v>
      </c>
      <c r="V17" s="6" t="s">
        <v>44</v>
      </c>
      <c r="W17" s="6">
        <v>8.5815041393308006E-2</v>
      </c>
      <c r="X17" s="6">
        <v>-0.183483254403872</v>
      </c>
      <c r="Y17" s="6" t="s">
        <v>44</v>
      </c>
      <c r="Z17" s="6" t="s">
        <v>44</v>
      </c>
      <c r="AA17" s="6" t="s">
        <v>44</v>
      </c>
      <c r="AB17" s="6" t="s">
        <v>44</v>
      </c>
      <c r="AC17" s="4" t="s">
        <v>44</v>
      </c>
      <c r="AD17" s="3" t="s">
        <v>44</v>
      </c>
    </row>
    <row r="18" spans="1:30" x14ac:dyDescent="0.25">
      <c r="A18" t="s">
        <v>95</v>
      </c>
      <c r="B18" t="s">
        <v>96</v>
      </c>
      <c r="C18" s="1" t="s">
        <v>97</v>
      </c>
      <c r="D18" t="b">
        <v>1</v>
      </c>
      <c r="E18" t="s">
        <v>98</v>
      </c>
      <c r="F18" s="2">
        <v>2</v>
      </c>
      <c r="G18" s="2" t="s">
        <v>99</v>
      </c>
      <c r="H18" s="2" t="s">
        <v>100</v>
      </c>
      <c r="I18" s="6">
        <v>288.28399658203102</v>
      </c>
      <c r="J18" s="6">
        <v>3.3799994715285</v>
      </c>
      <c r="K18" s="5">
        <v>245.1</v>
      </c>
      <c r="L18" s="1" t="s">
        <v>33</v>
      </c>
      <c r="M18" s="5">
        <v>0.99974887443673899</v>
      </c>
      <c r="N18" s="5">
        <v>2.5112556326146199E-4</v>
      </c>
      <c r="O18" s="5">
        <v>0</v>
      </c>
      <c r="P18" s="6">
        <v>59.02</v>
      </c>
      <c r="Q18" s="6">
        <v>0.33</v>
      </c>
      <c r="R18" s="6">
        <v>-1101.69974757615</v>
      </c>
      <c r="S18" s="6">
        <v>-4816.16175622641</v>
      </c>
      <c r="T18" s="1" t="s">
        <v>34</v>
      </c>
      <c r="U18" s="6">
        <v>40.662832226988598</v>
      </c>
      <c r="V18" s="6" t="s">
        <v>44</v>
      </c>
      <c r="W18" s="6">
        <v>1.1858646888168599E-3</v>
      </c>
      <c r="X18" s="6">
        <v>-1.56230985723896</v>
      </c>
      <c r="Y18" s="6">
        <v>1.14803143320854</v>
      </c>
      <c r="Z18" s="6">
        <v>3.9560218049222898E-2</v>
      </c>
      <c r="AA18" s="6">
        <v>0.99962141551149297</v>
      </c>
      <c r="AB18" s="6">
        <v>3.5276308680349901E-2</v>
      </c>
      <c r="AC18" s="4">
        <v>0.86375693641741602</v>
      </c>
      <c r="AD18" s="3" t="s">
        <v>44</v>
      </c>
    </row>
    <row r="19" spans="1:30" x14ac:dyDescent="0.25">
      <c r="A19" t="s">
        <v>101</v>
      </c>
      <c r="B19" t="s">
        <v>102</v>
      </c>
      <c r="C19" s="1" t="s">
        <v>103</v>
      </c>
      <c r="D19" t="b">
        <v>1</v>
      </c>
      <c r="E19" t="s">
        <v>104</v>
      </c>
      <c r="F19" s="2">
        <v>3</v>
      </c>
      <c r="G19" s="2">
        <v>18</v>
      </c>
      <c r="H19" s="2" t="s">
        <v>44</v>
      </c>
      <c r="I19" s="6">
        <v>296.14999389648398</v>
      </c>
      <c r="J19" s="6">
        <v>4.51</v>
      </c>
      <c r="K19" s="5">
        <v>2.37</v>
      </c>
      <c r="L19" s="1" t="s">
        <v>25</v>
      </c>
      <c r="M19" s="5">
        <v>2.15735217509458E-4</v>
      </c>
      <c r="N19" s="5">
        <v>0</v>
      </c>
      <c r="O19" s="5">
        <v>0.99978426478249005</v>
      </c>
      <c r="P19" s="6">
        <v>36.86</v>
      </c>
      <c r="Q19" s="6">
        <v>5.0000000000000001E-3</v>
      </c>
      <c r="R19" s="6" t="s">
        <v>44</v>
      </c>
      <c r="S19" s="6">
        <v>932.88674983118995</v>
      </c>
      <c r="T19" s="1" t="s">
        <v>242</v>
      </c>
      <c r="U19" s="6" t="s">
        <v>44</v>
      </c>
      <c r="V19" s="6" t="s">
        <v>44</v>
      </c>
      <c r="W19" s="6" t="s">
        <v>44</v>
      </c>
      <c r="X19" s="6" t="s">
        <v>44</v>
      </c>
      <c r="Y19" s="6" t="s">
        <v>44</v>
      </c>
      <c r="Z19" s="6" t="s">
        <v>44</v>
      </c>
      <c r="AA19" s="6" t="s">
        <v>44</v>
      </c>
      <c r="AB19" s="6" t="s">
        <v>44</v>
      </c>
      <c r="AC19" s="4" t="s">
        <v>44</v>
      </c>
      <c r="AD19" s="3" t="s">
        <v>44</v>
      </c>
    </row>
    <row r="20" spans="1:30" x14ac:dyDescent="0.25">
      <c r="A20" t="s">
        <v>105</v>
      </c>
      <c r="B20" t="s">
        <v>106</v>
      </c>
      <c r="C20" s="1" t="s">
        <v>107</v>
      </c>
      <c r="D20" t="b">
        <v>1</v>
      </c>
      <c r="E20" t="s">
        <v>108</v>
      </c>
      <c r="F20" s="2">
        <v>3</v>
      </c>
      <c r="G20" s="2">
        <v>20</v>
      </c>
      <c r="H20" s="2">
        <v>20</v>
      </c>
      <c r="I20" s="6">
        <v>414.52</v>
      </c>
      <c r="J20" s="6">
        <v>2.7299985472834201</v>
      </c>
      <c r="K20" s="5">
        <v>465</v>
      </c>
      <c r="L20" s="1" t="s">
        <v>52</v>
      </c>
      <c r="M20" s="5">
        <v>0.14233661119822499</v>
      </c>
      <c r="N20" s="5">
        <v>0.85766289526829198</v>
      </c>
      <c r="O20" s="5">
        <v>4.9353348270959204E-7</v>
      </c>
      <c r="P20" s="6">
        <v>4.7</v>
      </c>
      <c r="Q20" s="6">
        <v>0.18</v>
      </c>
      <c r="R20" s="6">
        <v>-547.168772657055</v>
      </c>
      <c r="S20" s="6">
        <v>-831.28153374613396</v>
      </c>
      <c r="T20" s="1" t="s">
        <v>34</v>
      </c>
      <c r="U20" s="6">
        <v>4.2621197089452396</v>
      </c>
      <c r="V20" s="6" t="s">
        <v>44</v>
      </c>
      <c r="W20" s="6">
        <v>0.508782588678378</v>
      </c>
      <c r="X20" s="6">
        <v>-7.92291260690412E-2</v>
      </c>
      <c r="Y20" s="6">
        <v>95.741670886235497</v>
      </c>
      <c r="Z20" s="6">
        <v>18.516351939447802</v>
      </c>
      <c r="AA20" s="6">
        <v>0.16435256190091799</v>
      </c>
      <c r="AB20" s="6">
        <v>3.6723617952342198E-2</v>
      </c>
      <c r="AC20" s="4">
        <v>3.1579652906348699E-3</v>
      </c>
      <c r="AD20" s="3" t="s">
        <v>44</v>
      </c>
    </row>
    <row r="21" spans="1:30" x14ac:dyDescent="0.25">
      <c r="A21" t="s">
        <v>109</v>
      </c>
      <c r="B21" t="s">
        <v>110</v>
      </c>
      <c r="C21" s="1" t="s">
        <v>111</v>
      </c>
      <c r="D21" t="b">
        <v>1</v>
      </c>
      <c r="E21" t="s">
        <v>112</v>
      </c>
      <c r="F21" s="2">
        <v>1</v>
      </c>
      <c r="G21" s="2">
        <v>5</v>
      </c>
      <c r="H21" s="2">
        <v>1</v>
      </c>
      <c r="I21" s="6">
        <v>275.79000854492199</v>
      </c>
      <c r="J21" s="6">
        <v>2.9199980309640199</v>
      </c>
      <c r="K21" s="5">
        <v>1200</v>
      </c>
      <c r="L21" s="1" t="s">
        <v>33</v>
      </c>
      <c r="M21" s="5">
        <v>1</v>
      </c>
      <c r="N21" s="5">
        <v>0</v>
      </c>
      <c r="O21" s="5">
        <v>0</v>
      </c>
      <c r="P21" s="6">
        <v>101.82</v>
      </c>
      <c r="Q21" s="6">
        <v>0.53716299999999995</v>
      </c>
      <c r="R21" s="6">
        <v>1259.1536395056801</v>
      </c>
      <c r="S21" s="6">
        <v>1129.0636387002901</v>
      </c>
      <c r="T21" s="1" t="s">
        <v>34</v>
      </c>
      <c r="U21" s="6">
        <v>2980.17864301077</v>
      </c>
      <c r="V21" s="6" t="s">
        <v>44</v>
      </c>
      <c r="W21" s="6">
        <v>4.6026280297252198E-3</v>
      </c>
      <c r="X21" s="6">
        <v>-0.38083835529940202</v>
      </c>
      <c r="Y21" s="6">
        <v>0.605796250623299</v>
      </c>
      <c r="Z21" s="6">
        <v>1.09526796686566E-2</v>
      </c>
      <c r="AA21" s="6">
        <v>0.99984220615880204</v>
      </c>
      <c r="AB21" s="6">
        <v>0.179418294692026</v>
      </c>
      <c r="AC21" s="4">
        <v>3.0371906052767501E-3</v>
      </c>
      <c r="AD21" s="3" t="s">
        <v>44</v>
      </c>
    </row>
    <row r="22" spans="1:30" x14ac:dyDescent="0.25">
      <c r="A22" t="s">
        <v>113</v>
      </c>
      <c r="B22" t="s">
        <v>114</v>
      </c>
      <c r="C22" s="1" t="s">
        <v>115</v>
      </c>
      <c r="D22" t="b">
        <v>1</v>
      </c>
      <c r="E22" t="s">
        <v>116</v>
      </c>
      <c r="F22" s="2">
        <v>1</v>
      </c>
      <c r="G22" s="2">
        <v>2</v>
      </c>
      <c r="H22" s="2">
        <v>0.4</v>
      </c>
      <c r="I22" s="6">
        <v>359.4169921875</v>
      </c>
      <c r="J22" s="6">
        <v>5.6199999963846103</v>
      </c>
      <c r="K22" s="5">
        <v>7.5399999999999995E-2</v>
      </c>
      <c r="L22" s="1" t="s">
        <v>33</v>
      </c>
      <c r="M22" s="5">
        <v>0.999999781223886</v>
      </c>
      <c r="N22" s="5">
        <v>2.18776114531956E-7</v>
      </c>
      <c r="O22" s="5">
        <v>0</v>
      </c>
      <c r="P22" s="6">
        <v>42.28</v>
      </c>
      <c r="Q22" s="6">
        <v>6.0299999999999998E-3</v>
      </c>
      <c r="R22" s="6">
        <v>-2505.49121680796</v>
      </c>
      <c r="S22" s="6" t="s">
        <v>241</v>
      </c>
      <c r="T22" s="1" t="s">
        <v>26</v>
      </c>
      <c r="U22" s="6">
        <v>84.884154448592099</v>
      </c>
      <c r="V22" s="6">
        <v>2.6333996877835199E-2</v>
      </c>
      <c r="W22" s="6">
        <v>0.104832032394539</v>
      </c>
      <c r="X22" s="6">
        <v>1.30570471356174E-2</v>
      </c>
      <c r="Y22" s="6">
        <v>9.7205880737034907</v>
      </c>
      <c r="Z22" s="6">
        <v>0.34855536526311798</v>
      </c>
      <c r="AA22" s="6">
        <v>0.80494527428844598</v>
      </c>
      <c r="AB22" s="6">
        <v>4.2996990728235499E-2</v>
      </c>
      <c r="AC22" s="4">
        <v>3.7690724081968401E-3</v>
      </c>
      <c r="AD22" s="3">
        <v>-3.8325739262115598E-4</v>
      </c>
    </row>
    <row r="23" spans="1:30" x14ac:dyDescent="0.25">
      <c r="A23" t="s">
        <v>117</v>
      </c>
      <c r="B23" t="s">
        <v>118</v>
      </c>
      <c r="C23" s="1" t="s">
        <v>119</v>
      </c>
      <c r="D23" t="b">
        <v>1</v>
      </c>
      <c r="E23" t="s">
        <v>120</v>
      </c>
      <c r="F23" s="2">
        <v>1</v>
      </c>
      <c r="G23" s="2">
        <v>2</v>
      </c>
      <c r="H23" s="2">
        <v>0.4</v>
      </c>
      <c r="I23" s="6">
        <v>331.20001220703102</v>
      </c>
      <c r="J23" s="6">
        <v>3.9200001195156999</v>
      </c>
      <c r="K23" s="5">
        <v>14</v>
      </c>
      <c r="L23" s="1" t="s">
        <v>33</v>
      </c>
      <c r="M23" s="5">
        <v>0.99998094297597795</v>
      </c>
      <c r="N23" s="5">
        <v>4.3650751354746499E-7</v>
      </c>
      <c r="O23" s="5">
        <v>1.8620516508235699E-5</v>
      </c>
      <c r="P23" s="6">
        <v>1.57</v>
      </c>
      <c r="Q23" s="6">
        <v>2.7598000000000001E-2</v>
      </c>
      <c r="R23" s="6">
        <v>1819.4157955236401</v>
      </c>
      <c r="S23" s="6">
        <v>1755.5711534255699</v>
      </c>
      <c r="T23" s="1" t="s">
        <v>34</v>
      </c>
      <c r="U23" s="6">
        <v>0.48887707294963101</v>
      </c>
      <c r="V23" s="6" t="s">
        <v>44</v>
      </c>
      <c r="W23" s="6">
        <v>0.37359177915153402</v>
      </c>
      <c r="X23" s="6">
        <v>-15.924717536469201</v>
      </c>
      <c r="Y23" s="6">
        <v>3.3747725757078801</v>
      </c>
      <c r="Z23" s="6">
        <v>0.28944815484845898</v>
      </c>
      <c r="AA23" s="6">
        <v>0.312912195201898</v>
      </c>
      <c r="AB23" s="6">
        <v>0.11656169639386101</v>
      </c>
      <c r="AC23" s="4">
        <v>7.1386200280141004E-2</v>
      </c>
      <c r="AD23" s="3" t="s">
        <v>44</v>
      </c>
    </row>
    <row r="24" spans="1:30" x14ac:dyDescent="0.25">
      <c r="A24" t="s">
        <v>121</v>
      </c>
      <c r="B24" t="s">
        <v>122</v>
      </c>
      <c r="C24" s="1" t="s">
        <v>123</v>
      </c>
      <c r="D24" t="b">
        <v>1</v>
      </c>
      <c r="E24" t="s">
        <v>124</v>
      </c>
      <c r="F24" s="2">
        <v>2</v>
      </c>
      <c r="G24" s="2" t="s">
        <v>125</v>
      </c>
      <c r="H24" s="2" t="s">
        <v>126</v>
      </c>
      <c r="I24" s="6">
        <v>363.32998657226602</v>
      </c>
      <c r="J24" s="6">
        <v>3.2200008092866601</v>
      </c>
      <c r="K24" s="5">
        <v>56</v>
      </c>
      <c r="L24" s="1" t="s">
        <v>33</v>
      </c>
      <c r="M24" s="5">
        <v>0.99999339310917101</v>
      </c>
      <c r="N24" s="5">
        <v>0</v>
      </c>
      <c r="O24" s="5">
        <v>6.6068908287811401E-6</v>
      </c>
      <c r="P24" s="6">
        <v>40.92</v>
      </c>
      <c r="Q24" s="6">
        <v>0.20072899999999999</v>
      </c>
      <c r="R24" s="6">
        <v>-642.12798967236301</v>
      </c>
      <c r="S24" s="6">
        <v>-2669.0437185967298</v>
      </c>
      <c r="T24" s="1" t="s">
        <v>34</v>
      </c>
      <c r="U24" s="6">
        <v>586.80283773900101</v>
      </c>
      <c r="V24" s="6" t="s">
        <v>44</v>
      </c>
      <c r="W24" s="6">
        <v>2.60395708760877E-2</v>
      </c>
      <c r="X24" s="6">
        <v>-0.44865116265858501</v>
      </c>
      <c r="Y24" s="6">
        <v>1.2315047793681599</v>
      </c>
      <c r="Z24" s="6">
        <v>4.9397079840690097E-2</v>
      </c>
      <c r="AA24" s="6">
        <v>9.0667927016150104E-2</v>
      </c>
      <c r="AB24" s="6">
        <v>6.9307029096877998E-2</v>
      </c>
      <c r="AC24" s="4">
        <v>2.4723868005470899E-4</v>
      </c>
      <c r="AD24" s="3" t="s">
        <v>44</v>
      </c>
    </row>
    <row r="25" spans="1:30" x14ac:dyDescent="0.25">
      <c r="A25" t="s">
        <v>127</v>
      </c>
      <c r="B25" t="s">
        <v>128</v>
      </c>
      <c r="C25" s="1" t="s">
        <v>129</v>
      </c>
      <c r="D25" t="b">
        <v>1</v>
      </c>
      <c r="E25" t="s">
        <v>130</v>
      </c>
      <c r="F25" s="2">
        <v>1</v>
      </c>
      <c r="G25" s="2">
        <v>5</v>
      </c>
      <c r="H25" s="2">
        <v>1</v>
      </c>
      <c r="I25" s="6">
        <v>257.72000122070301</v>
      </c>
      <c r="J25" s="6">
        <v>1.07990446766672</v>
      </c>
      <c r="K25" s="5">
        <v>822000</v>
      </c>
      <c r="L25" s="1" t="s">
        <v>52</v>
      </c>
      <c r="M25" s="5">
        <v>3.1345059409592001E-2</v>
      </c>
      <c r="N25" s="5">
        <v>0.96865493925329205</v>
      </c>
      <c r="O25" s="5">
        <v>1.3371160359751099E-9</v>
      </c>
      <c r="P25" s="6">
        <v>11.18</v>
      </c>
      <c r="Q25" s="6">
        <v>0.748498</v>
      </c>
      <c r="R25" s="6" t="s">
        <v>241</v>
      </c>
      <c r="S25" s="6" t="s">
        <v>241</v>
      </c>
      <c r="T25" s="1" t="s">
        <v>242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C25" s="4" t="s">
        <v>44</v>
      </c>
      <c r="AD25" s="3" t="s">
        <v>44</v>
      </c>
    </row>
    <row r="26" spans="1:30" x14ac:dyDescent="0.25">
      <c r="A26" t="s">
        <v>131</v>
      </c>
      <c r="B26" t="s">
        <v>132</v>
      </c>
      <c r="C26" s="1" t="s">
        <v>133</v>
      </c>
      <c r="D26" t="b">
        <v>1</v>
      </c>
      <c r="E26" t="s">
        <v>134</v>
      </c>
      <c r="F26" s="2">
        <v>3</v>
      </c>
      <c r="G26" s="2" t="s">
        <v>44</v>
      </c>
      <c r="H26" s="2">
        <v>60</v>
      </c>
      <c r="I26" s="6">
        <v>236.27099609375</v>
      </c>
      <c r="J26" s="6">
        <v>0.87</v>
      </c>
      <c r="K26" s="5">
        <v>435</v>
      </c>
      <c r="L26" s="1" t="s">
        <v>33</v>
      </c>
      <c r="M26" s="5">
        <v>0.833662469183438</v>
      </c>
      <c r="N26" s="5">
        <v>0</v>
      </c>
      <c r="O26" s="5">
        <v>0.166337530816562</v>
      </c>
      <c r="P26" s="6">
        <v>19.8</v>
      </c>
      <c r="Q26" s="6">
        <v>0.7</v>
      </c>
      <c r="R26" s="6">
        <v>-8.0268824194821793</v>
      </c>
      <c r="S26" s="6">
        <v>-4.4327352351011902</v>
      </c>
      <c r="T26" s="1" t="s">
        <v>26</v>
      </c>
      <c r="U26" s="6">
        <v>0.686889812162508</v>
      </c>
      <c r="V26" s="6">
        <v>0.12002590794672401</v>
      </c>
      <c r="W26" s="6">
        <v>2.07723101974371</v>
      </c>
      <c r="X26" s="6">
        <v>8.0816041341178396E-2</v>
      </c>
      <c r="Y26" s="6" t="s">
        <v>44</v>
      </c>
      <c r="Z26" s="6" t="s">
        <v>44</v>
      </c>
      <c r="AA26" s="6">
        <v>1</v>
      </c>
      <c r="AB26" s="6">
        <v>1</v>
      </c>
      <c r="AC26" s="4">
        <v>2.92022882755722E-2</v>
      </c>
      <c r="AD26" s="3">
        <v>-0.404051782675516</v>
      </c>
    </row>
    <row r="27" spans="1:30" x14ac:dyDescent="0.25">
      <c r="A27" t="s">
        <v>135</v>
      </c>
      <c r="B27" t="s">
        <v>136</v>
      </c>
      <c r="C27" s="1" t="s">
        <v>137</v>
      </c>
      <c r="D27" t="b">
        <v>1</v>
      </c>
      <c r="E27" t="s">
        <v>138</v>
      </c>
      <c r="F27" s="2">
        <v>3</v>
      </c>
      <c r="G27" s="2" t="s">
        <v>44</v>
      </c>
      <c r="H27" s="2" t="s">
        <v>139</v>
      </c>
      <c r="I27" s="6">
        <v>206.28500366210901</v>
      </c>
      <c r="J27" s="6">
        <v>3.84000001825554</v>
      </c>
      <c r="K27" s="5">
        <v>21</v>
      </c>
      <c r="L27" s="1" t="s">
        <v>25</v>
      </c>
      <c r="M27" s="5">
        <v>3.1523091832602098E-3</v>
      </c>
      <c r="N27" s="5">
        <v>0</v>
      </c>
      <c r="O27" s="5">
        <v>0.99684769081673996</v>
      </c>
      <c r="P27" s="6">
        <v>4.2</v>
      </c>
      <c r="Q27" s="6">
        <v>0.01</v>
      </c>
      <c r="R27" s="6">
        <v>-854.33825182260705</v>
      </c>
      <c r="S27" s="6">
        <v>-1455.63440950212</v>
      </c>
      <c r="T27" s="1" t="s">
        <v>34</v>
      </c>
      <c r="U27" s="6">
        <v>0.43605941048055202</v>
      </c>
      <c r="V27" s="6" t="s">
        <v>44</v>
      </c>
      <c r="W27" s="6">
        <v>0.267781662376533</v>
      </c>
      <c r="X27" s="6">
        <v>-1.4693619270335101</v>
      </c>
      <c r="Y27" s="6" t="s">
        <v>44</v>
      </c>
      <c r="Z27" s="6" t="s">
        <v>44</v>
      </c>
      <c r="AA27" s="6" t="s">
        <v>44</v>
      </c>
      <c r="AB27" s="6" t="s">
        <v>44</v>
      </c>
      <c r="AC27" s="4" t="s">
        <v>44</v>
      </c>
      <c r="AD27" s="3" t="s">
        <v>44</v>
      </c>
    </row>
    <row r="28" spans="1:30" x14ac:dyDescent="0.25">
      <c r="A28" t="s">
        <v>140</v>
      </c>
      <c r="B28" t="s">
        <v>141</v>
      </c>
      <c r="C28" s="1" t="s">
        <v>142</v>
      </c>
      <c r="D28" t="b">
        <v>1</v>
      </c>
      <c r="E28" t="s">
        <v>143</v>
      </c>
      <c r="F28" s="2">
        <v>1</v>
      </c>
      <c r="G28" s="2">
        <v>5</v>
      </c>
      <c r="H28" s="2">
        <v>1</v>
      </c>
      <c r="I28" s="6">
        <v>297.17999267578102</v>
      </c>
      <c r="J28" s="6">
        <v>3.76000004729273</v>
      </c>
      <c r="K28" s="5">
        <v>180</v>
      </c>
      <c r="L28" s="1" t="s">
        <v>33</v>
      </c>
      <c r="M28" s="5">
        <v>0.810095158604757</v>
      </c>
      <c r="N28" s="5">
        <v>0.189904841395243</v>
      </c>
      <c r="O28" s="5">
        <v>0</v>
      </c>
      <c r="P28" s="6">
        <v>46.44</v>
      </c>
      <c r="Q28" s="6">
        <v>4.8292000000000002E-2</v>
      </c>
      <c r="R28" s="6">
        <v>897.03901417751899</v>
      </c>
      <c r="S28" s="6" t="s">
        <v>241</v>
      </c>
      <c r="T28" s="1" t="s">
        <v>26</v>
      </c>
      <c r="U28" s="6">
        <v>54.249100619148102</v>
      </c>
      <c r="V28" s="6">
        <v>0.14622061251395099</v>
      </c>
      <c r="W28" s="6">
        <v>0.61294406976499505</v>
      </c>
      <c r="X28" s="6">
        <v>7.7893355067450196E-2</v>
      </c>
      <c r="Y28" s="6">
        <v>56.392532914347598</v>
      </c>
      <c r="Z28" s="6">
        <v>81.490441387666294</v>
      </c>
      <c r="AA28" s="6">
        <v>4.6065973607080802E-3</v>
      </c>
      <c r="AB28" s="6">
        <v>0.91701160448709895</v>
      </c>
      <c r="AC28" s="4">
        <v>5.77238942766137E-6</v>
      </c>
      <c r="AD28" s="3">
        <v>-0.32163646141968899</v>
      </c>
    </row>
    <row r="29" spans="1:30" x14ac:dyDescent="0.25">
      <c r="A29" t="s">
        <v>144</v>
      </c>
      <c r="B29" t="s">
        <v>145</v>
      </c>
      <c r="C29" s="1" t="s">
        <v>146</v>
      </c>
      <c r="D29" t="b">
        <v>1</v>
      </c>
      <c r="E29" t="s">
        <v>147</v>
      </c>
      <c r="F29" s="2">
        <v>1</v>
      </c>
      <c r="G29" s="2">
        <v>5</v>
      </c>
      <c r="H29" s="2">
        <v>1</v>
      </c>
      <c r="I29" s="6">
        <v>255.66000366210901</v>
      </c>
      <c r="J29" s="6">
        <v>1.10002573010786</v>
      </c>
      <c r="K29" s="5">
        <v>610</v>
      </c>
      <c r="L29" s="1" t="s">
        <v>33</v>
      </c>
      <c r="M29" s="5">
        <v>0.98249324209333</v>
      </c>
      <c r="N29" s="5">
        <v>7.4529734106971897E-3</v>
      </c>
      <c r="O29" s="5">
        <v>1.0053784495973E-2</v>
      </c>
      <c r="P29" s="6">
        <v>0</v>
      </c>
      <c r="Q29" s="6">
        <v>0.83929500000000001</v>
      </c>
      <c r="R29" s="6" t="s">
        <v>241</v>
      </c>
      <c r="S29" s="6" t="s">
        <v>241</v>
      </c>
      <c r="T29" s="1" t="s">
        <v>242</v>
      </c>
      <c r="U29" s="6" t="s">
        <v>44</v>
      </c>
      <c r="V29" s="6" t="s">
        <v>44</v>
      </c>
      <c r="W29" s="6" t="s">
        <v>44</v>
      </c>
      <c r="X29" s="6" t="s">
        <v>44</v>
      </c>
      <c r="Y29" s="6" t="s">
        <v>44</v>
      </c>
      <c r="Z29" s="6" t="s">
        <v>44</v>
      </c>
      <c r="AA29" s="6" t="s">
        <v>44</v>
      </c>
      <c r="AB29" s="6" t="s">
        <v>44</v>
      </c>
      <c r="AC29" s="4" t="s">
        <v>44</v>
      </c>
      <c r="AD29" s="3" t="s">
        <v>44</v>
      </c>
    </row>
    <row r="30" spans="1:30" x14ac:dyDescent="0.25">
      <c r="A30" t="s">
        <v>148</v>
      </c>
      <c r="B30" t="s">
        <v>149</v>
      </c>
      <c r="C30" s="1" t="s">
        <v>150</v>
      </c>
      <c r="D30" t="b">
        <v>1</v>
      </c>
      <c r="E30" t="s">
        <v>151</v>
      </c>
      <c r="F30" s="2">
        <v>3</v>
      </c>
      <c r="G30" s="2">
        <v>50</v>
      </c>
      <c r="H30" s="2">
        <v>10</v>
      </c>
      <c r="I30" s="6">
        <v>280.41500000000002</v>
      </c>
      <c r="J30" s="6">
        <v>4.8</v>
      </c>
      <c r="K30" s="5">
        <v>18.2</v>
      </c>
      <c r="L30" s="1" t="s">
        <v>52</v>
      </c>
      <c r="M30" s="5">
        <v>7.88068385033029E-3</v>
      </c>
      <c r="N30" s="5">
        <v>0.99211931614966997</v>
      </c>
      <c r="O30" s="5">
        <v>0</v>
      </c>
      <c r="P30" s="6">
        <v>1.78</v>
      </c>
      <c r="Q30" s="6">
        <v>0.24</v>
      </c>
      <c r="R30" s="6">
        <v>-89.040148610593306</v>
      </c>
      <c r="S30" s="6">
        <v>-240.17580842303801</v>
      </c>
      <c r="T30" s="1" t="s">
        <v>34</v>
      </c>
      <c r="U30" s="6">
        <v>66.319196508426202</v>
      </c>
      <c r="V30" s="6" t="s">
        <v>44</v>
      </c>
      <c r="W30" s="6">
        <v>2.3166721899537598E-2</v>
      </c>
      <c r="X30" s="6">
        <v>-0.54389661198488404</v>
      </c>
      <c r="Y30" s="6">
        <v>1.3729109939271</v>
      </c>
      <c r="Z30" s="6">
        <v>5.4325509475409602E-2</v>
      </c>
      <c r="AA30" s="6">
        <v>0.25635948656095398</v>
      </c>
      <c r="AB30" s="6">
        <v>0.11747201311892</v>
      </c>
      <c r="AC30" s="4">
        <v>6.9523929455673596E-3</v>
      </c>
      <c r="AD30" s="3" t="s">
        <v>44</v>
      </c>
    </row>
    <row r="31" spans="1:30" x14ac:dyDescent="0.25">
      <c r="A31" t="s">
        <v>152</v>
      </c>
      <c r="B31" t="s">
        <v>153</v>
      </c>
      <c r="C31" s="1" t="s">
        <v>154</v>
      </c>
      <c r="D31" t="b">
        <v>1</v>
      </c>
      <c r="E31" t="s">
        <v>155</v>
      </c>
      <c r="F31" s="2">
        <v>3</v>
      </c>
      <c r="G31" s="2">
        <v>20</v>
      </c>
      <c r="H31" s="2" t="s">
        <v>44</v>
      </c>
      <c r="I31" s="6">
        <v>267.36898803710898</v>
      </c>
      <c r="J31" s="6">
        <v>1.7599698575543099</v>
      </c>
      <c r="K31" s="5">
        <v>16900</v>
      </c>
      <c r="L31" s="1" t="s">
        <v>52</v>
      </c>
      <c r="M31" s="5">
        <v>5.3416316971866603E-3</v>
      </c>
      <c r="N31" s="5">
        <v>0.99465836721219203</v>
      </c>
      <c r="O31" s="5">
        <v>1.09062121225955E-9</v>
      </c>
      <c r="P31" s="6">
        <v>1.47</v>
      </c>
      <c r="Q31" s="6">
        <v>0.94</v>
      </c>
      <c r="R31" s="6" t="s">
        <v>44</v>
      </c>
      <c r="S31" s="6" t="s">
        <v>241</v>
      </c>
      <c r="T31" s="1" t="s">
        <v>242</v>
      </c>
      <c r="U31" s="6" t="s">
        <v>44</v>
      </c>
      <c r="V31" s="6" t="s">
        <v>44</v>
      </c>
      <c r="W31" s="6" t="s">
        <v>44</v>
      </c>
      <c r="X31" s="6" t="s">
        <v>44</v>
      </c>
      <c r="Y31" s="6" t="s">
        <v>44</v>
      </c>
      <c r="Z31" s="6" t="s">
        <v>44</v>
      </c>
      <c r="AA31" s="6" t="s">
        <v>44</v>
      </c>
      <c r="AB31" s="6" t="s">
        <v>44</v>
      </c>
      <c r="AC31" s="4" t="s">
        <v>44</v>
      </c>
      <c r="AD31" s="3" t="s">
        <v>44</v>
      </c>
    </row>
    <row r="32" spans="1:30" x14ac:dyDescent="0.25">
      <c r="A32" t="s">
        <v>156</v>
      </c>
      <c r="B32" t="s">
        <v>157</v>
      </c>
      <c r="C32" s="1" t="s">
        <v>158</v>
      </c>
      <c r="D32" t="b">
        <v>1</v>
      </c>
      <c r="E32" t="s">
        <v>159</v>
      </c>
      <c r="F32" s="2">
        <v>3</v>
      </c>
      <c r="G32" s="2">
        <v>15</v>
      </c>
      <c r="H32" s="2">
        <v>5</v>
      </c>
      <c r="I32" s="6">
        <v>325.76998901367199</v>
      </c>
      <c r="J32" s="6">
        <v>2.7</v>
      </c>
      <c r="K32" s="5">
        <v>0.1343</v>
      </c>
      <c r="L32" s="1" t="s">
        <v>33</v>
      </c>
      <c r="M32" s="5">
        <v>0.975496632449664</v>
      </c>
      <c r="N32" s="5">
        <v>2.4503367550336001E-2</v>
      </c>
      <c r="O32" s="5">
        <v>0</v>
      </c>
      <c r="P32" s="6">
        <v>7</v>
      </c>
      <c r="Q32" s="6">
        <v>7.0000000000000007E-2</v>
      </c>
      <c r="R32" s="6">
        <v>-694.73844152094898</v>
      </c>
      <c r="S32" s="6" t="s">
        <v>241</v>
      </c>
      <c r="T32" s="1" t="s">
        <v>26</v>
      </c>
      <c r="U32" s="6">
        <v>2.9212026590884799</v>
      </c>
      <c r="V32" s="6">
        <v>3.9666913766565802E-2</v>
      </c>
      <c r="W32" s="6">
        <v>1.74578969068953</v>
      </c>
      <c r="X32" s="6">
        <v>1.1913676797029499E-2</v>
      </c>
      <c r="Y32" s="6">
        <v>0.77957472493776703</v>
      </c>
      <c r="Z32" s="6">
        <v>3.6171623230848202E-2</v>
      </c>
      <c r="AA32" s="6">
        <v>0.110514488715034</v>
      </c>
      <c r="AB32" s="6">
        <v>4.3254432891557601E-2</v>
      </c>
      <c r="AC32" s="4">
        <v>9.0293058728987995E-4</v>
      </c>
      <c r="AD32" s="3">
        <v>-1.2802555464431299E-2</v>
      </c>
    </row>
    <row r="33" spans="1:30" x14ac:dyDescent="0.25">
      <c r="A33" t="s">
        <v>160</v>
      </c>
      <c r="B33" t="s">
        <v>161</v>
      </c>
      <c r="C33" s="1" t="s">
        <v>162</v>
      </c>
      <c r="D33" t="b">
        <v>1</v>
      </c>
      <c r="E33" t="s">
        <v>163</v>
      </c>
      <c r="F33" s="2">
        <v>3</v>
      </c>
      <c r="G33" s="2">
        <v>10</v>
      </c>
      <c r="H33" s="2">
        <v>0.1</v>
      </c>
      <c r="I33" s="6">
        <v>385.37600708007801</v>
      </c>
      <c r="J33" s="6">
        <v>2.23999979288687</v>
      </c>
      <c r="K33" s="5">
        <v>6.9219999999999997</v>
      </c>
      <c r="L33" s="1" t="s">
        <v>33</v>
      </c>
      <c r="M33" s="5">
        <v>1</v>
      </c>
      <c r="N33" s="5">
        <v>0</v>
      </c>
      <c r="O33" s="5">
        <v>0</v>
      </c>
      <c r="P33" s="6">
        <v>2160</v>
      </c>
      <c r="Q33" s="6">
        <v>1.2999999999999999E-2</v>
      </c>
      <c r="R33" s="6">
        <v>-453.04826596753497</v>
      </c>
      <c r="S33" s="6">
        <v>-925.70308865142897</v>
      </c>
      <c r="T33" s="1" t="s">
        <v>34</v>
      </c>
      <c r="U33" s="6">
        <v>12.0252094711468</v>
      </c>
      <c r="V33" s="6" t="s">
        <v>44</v>
      </c>
      <c r="W33" s="6">
        <v>0.24031789503162901</v>
      </c>
      <c r="X33" s="6">
        <v>-0.28908857659361897</v>
      </c>
      <c r="Y33" s="6">
        <v>4.9681418213944504</v>
      </c>
      <c r="Z33" s="6">
        <v>0.103222040606088</v>
      </c>
      <c r="AA33" s="6">
        <v>0.15021313567796499</v>
      </c>
      <c r="AB33" s="6">
        <v>7.6440379857001098E-2</v>
      </c>
      <c r="AC33" s="4">
        <v>2.1657978028312899E-3</v>
      </c>
      <c r="AD33" s="3" t="s">
        <v>44</v>
      </c>
    </row>
    <row r="34" spans="1:30" x14ac:dyDescent="0.25">
      <c r="A34" t="s">
        <v>164</v>
      </c>
      <c r="B34" t="s">
        <v>165</v>
      </c>
      <c r="C34" s="1" t="s">
        <v>166</v>
      </c>
      <c r="D34" t="b">
        <v>1</v>
      </c>
      <c r="E34" t="s">
        <v>167</v>
      </c>
      <c r="F34" s="2">
        <v>1</v>
      </c>
      <c r="G34" s="2">
        <v>2</v>
      </c>
      <c r="H34" s="2">
        <v>0.4</v>
      </c>
      <c r="I34" s="6">
        <v>492.70999145507801</v>
      </c>
      <c r="J34" s="6">
        <v>6.2400000003125404</v>
      </c>
      <c r="K34" s="5">
        <v>5.3100000000000001E-2</v>
      </c>
      <c r="L34" s="1" t="s">
        <v>25</v>
      </c>
      <c r="M34" s="5">
        <v>7.3587534057414902E-2</v>
      </c>
      <c r="N34" s="5">
        <v>0</v>
      </c>
      <c r="O34" s="5">
        <v>0.92641246594258497</v>
      </c>
      <c r="P34" s="6">
        <v>0</v>
      </c>
      <c r="Q34" s="6">
        <v>1.3958999999999999E-2</v>
      </c>
      <c r="R34" s="6">
        <v>-5043.4408328191703</v>
      </c>
      <c r="S34" s="6" t="s">
        <v>241</v>
      </c>
      <c r="T34" s="1" t="s">
        <v>26</v>
      </c>
      <c r="U34" s="6">
        <v>7.72129528961867</v>
      </c>
      <c r="V34" s="6">
        <v>2.80966634212154E-2</v>
      </c>
      <c r="W34" s="6">
        <v>4.7878278851950902E-2</v>
      </c>
      <c r="X34" s="6">
        <v>2.0483545145641099E-2</v>
      </c>
      <c r="Y34" s="6">
        <v>0.211212051820271</v>
      </c>
      <c r="Z34" s="6">
        <v>6.1226781782182903E-2</v>
      </c>
      <c r="AA34" s="6">
        <v>0.98011447838550603</v>
      </c>
      <c r="AB34" s="6">
        <v>4.1288785129384303E-2</v>
      </c>
      <c r="AC34" s="4">
        <v>0.110468096701659</v>
      </c>
      <c r="AD34" s="3">
        <v>-5.1634914562822295E-4</v>
      </c>
    </row>
    <row r="35" spans="1:30" x14ac:dyDescent="0.25">
      <c r="A35" t="s">
        <v>168</v>
      </c>
      <c r="B35" t="s">
        <v>169</v>
      </c>
      <c r="C35" s="1" t="s">
        <v>170</v>
      </c>
      <c r="D35" t="b">
        <v>1</v>
      </c>
      <c r="E35" t="s">
        <v>171</v>
      </c>
      <c r="F35" s="2">
        <v>3</v>
      </c>
      <c r="G35" s="2" t="s">
        <v>172</v>
      </c>
      <c r="H35" s="2" t="s">
        <v>173</v>
      </c>
      <c r="I35" s="6">
        <v>293.36999511718801</v>
      </c>
      <c r="J35" s="6">
        <v>2.34999589926286</v>
      </c>
      <c r="K35" s="5">
        <v>5.7140000000000004</v>
      </c>
      <c r="L35" s="1" t="s">
        <v>33</v>
      </c>
      <c r="M35" s="5">
        <v>0.53448394472683203</v>
      </c>
      <c r="N35" s="5">
        <v>0.46551605527316797</v>
      </c>
      <c r="O35" s="5">
        <v>0</v>
      </c>
      <c r="P35" s="6">
        <v>1.4</v>
      </c>
      <c r="Q35" s="6">
        <v>0.25</v>
      </c>
      <c r="R35" s="6">
        <v>-8336.1675970281503</v>
      </c>
      <c r="S35" s="6">
        <v>-17827.207108796501</v>
      </c>
      <c r="T35" s="1" t="s">
        <v>34</v>
      </c>
      <c r="U35" s="6">
        <v>0.229412206745751</v>
      </c>
      <c r="V35" s="6" t="s">
        <v>44</v>
      </c>
      <c r="W35" s="6">
        <v>1.5190444522023401</v>
      </c>
      <c r="X35" s="6">
        <v>2.7993391022888298E-3</v>
      </c>
      <c r="Y35" s="6">
        <v>87.929894332711996</v>
      </c>
      <c r="Z35" s="6">
        <v>3.7156394091653199E-5</v>
      </c>
      <c r="AA35" s="6">
        <v>0.120394134136331</v>
      </c>
      <c r="AB35" s="6">
        <v>1.01305876339333E-2</v>
      </c>
      <c r="AC35" s="4">
        <v>1.4394847906857701E-2</v>
      </c>
      <c r="AD35" s="3" t="s">
        <v>44</v>
      </c>
    </row>
    <row r="36" spans="1:30" x14ac:dyDescent="0.25">
      <c r="A36" t="s">
        <v>174</v>
      </c>
      <c r="B36" t="s">
        <v>175</v>
      </c>
      <c r="C36" s="1" t="s">
        <v>176</v>
      </c>
      <c r="D36" t="b">
        <v>1</v>
      </c>
      <c r="E36" t="s">
        <v>177</v>
      </c>
      <c r="F36" s="2">
        <v>1</v>
      </c>
      <c r="G36" s="2">
        <v>1</v>
      </c>
      <c r="H36" s="2">
        <v>0.2</v>
      </c>
      <c r="I36" s="6">
        <v>414.07</v>
      </c>
      <c r="J36" s="6">
        <v>5.1100000162852002</v>
      </c>
      <c r="K36" s="5">
        <v>0.48130000000000001</v>
      </c>
      <c r="L36" s="1" t="s">
        <v>25</v>
      </c>
      <c r="M36" s="5">
        <v>2.5118864315032601E-12</v>
      </c>
      <c r="N36" s="5">
        <v>0</v>
      </c>
      <c r="O36" s="5">
        <v>0.99999999999748801</v>
      </c>
      <c r="P36" s="6">
        <v>0</v>
      </c>
      <c r="Q36" s="6">
        <v>2.9290000000000002E-3</v>
      </c>
      <c r="R36" s="6" t="s">
        <v>241</v>
      </c>
      <c r="S36" s="6">
        <v>-25723.824343830402</v>
      </c>
      <c r="T36" s="1" t="s">
        <v>34</v>
      </c>
      <c r="U36" s="6">
        <v>1.01180589429096</v>
      </c>
      <c r="V36" s="6" t="s">
        <v>44</v>
      </c>
      <c r="W36" s="6">
        <v>4.5399154922188302E-3</v>
      </c>
      <c r="X36" s="6">
        <v>-4.9389933330327898</v>
      </c>
      <c r="Y36" s="6">
        <v>2.2921159109778002</v>
      </c>
      <c r="Z36" s="6">
        <v>2.6563132984449098E-2</v>
      </c>
      <c r="AA36" s="6">
        <v>0.99928024349674305</v>
      </c>
      <c r="AB36" s="6">
        <v>1.08559815239578E-2</v>
      </c>
      <c r="AC36" s="4">
        <v>9.0642335189910508</v>
      </c>
      <c r="AD36" s="3" t="s">
        <v>44</v>
      </c>
    </row>
    <row r="37" spans="1:30" x14ac:dyDescent="0.25">
      <c r="A37" t="s">
        <v>178</v>
      </c>
      <c r="B37" t="s">
        <v>179</v>
      </c>
      <c r="C37" s="1" t="s">
        <v>180</v>
      </c>
      <c r="D37" t="b">
        <v>1</v>
      </c>
      <c r="E37" t="s">
        <v>181</v>
      </c>
      <c r="F37" s="2">
        <v>1</v>
      </c>
      <c r="G37" s="2">
        <v>5</v>
      </c>
      <c r="H37" s="2">
        <v>1</v>
      </c>
      <c r="I37" s="6">
        <v>391.29000854492199</v>
      </c>
      <c r="J37" s="6">
        <v>5.6999999968568504</v>
      </c>
      <c r="K37" s="5">
        <v>6.0000000000000001E-3</v>
      </c>
      <c r="L37" s="1" t="s">
        <v>33</v>
      </c>
      <c r="M37" s="5">
        <v>1</v>
      </c>
      <c r="N37" s="5">
        <v>0</v>
      </c>
      <c r="O37" s="5">
        <v>0</v>
      </c>
      <c r="P37" s="6">
        <v>54.7</v>
      </c>
      <c r="Q37" s="6">
        <v>0</v>
      </c>
      <c r="R37" s="6">
        <v>84.884549118839203</v>
      </c>
      <c r="S37" s="6" t="s">
        <v>241</v>
      </c>
      <c r="T37" s="1" t="s">
        <v>26</v>
      </c>
      <c r="U37" s="6">
        <v>427.51690063080002</v>
      </c>
      <c r="V37" s="6">
        <v>5.3275357608938902E-2</v>
      </c>
      <c r="W37" s="6">
        <v>6.5007086983279699E-2</v>
      </c>
      <c r="X37" s="6">
        <v>6.2956709738320599E-2</v>
      </c>
      <c r="Y37" s="6">
        <v>2.4465713689375401</v>
      </c>
      <c r="Z37" s="6">
        <v>8.5024931963642705E-2</v>
      </c>
      <c r="AA37" s="6">
        <v>0.99986340280147201</v>
      </c>
      <c r="AB37" s="6">
        <v>7.7634123711868799E-2</v>
      </c>
      <c r="AC37" s="4">
        <v>1.4990476483732701E-3</v>
      </c>
      <c r="AD37" s="3">
        <v>-3.9530222154689097E-3</v>
      </c>
    </row>
    <row r="38" spans="1:30" x14ac:dyDescent="0.25">
      <c r="A38" t="s">
        <v>182</v>
      </c>
      <c r="B38" t="s">
        <v>183</v>
      </c>
      <c r="C38" s="1" t="s">
        <v>184</v>
      </c>
      <c r="D38" t="b">
        <v>1</v>
      </c>
      <c r="E38" t="s">
        <v>185</v>
      </c>
      <c r="F38" s="2">
        <v>3</v>
      </c>
      <c r="G38" s="2" t="s">
        <v>44</v>
      </c>
      <c r="H38" s="2">
        <v>23</v>
      </c>
      <c r="I38" s="6">
        <v>179.218994140625</v>
      </c>
      <c r="J38" s="6">
        <v>1.40993312333129</v>
      </c>
      <c r="K38" s="5">
        <v>766</v>
      </c>
      <c r="L38" s="1" t="s">
        <v>33</v>
      </c>
      <c r="M38" s="5">
        <v>1</v>
      </c>
      <c r="N38" s="5">
        <v>0</v>
      </c>
      <c r="O38" s="5">
        <v>0</v>
      </c>
      <c r="P38" s="6">
        <v>14.72</v>
      </c>
      <c r="Q38" s="6">
        <v>0.6</v>
      </c>
      <c r="R38" s="6">
        <v>-401.39860887197</v>
      </c>
      <c r="S38" s="6">
        <v>-473.43895655198202</v>
      </c>
      <c r="T38" s="1" t="s">
        <v>34</v>
      </c>
      <c r="U38" s="6">
        <v>0.99146155950594295</v>
      </c>
      <c r="V38" s="6" t="s">
        <v>44</v>
      </c>
      <c r="W38" s="6">
        <v>0.76001861636648504</v>
      </c>
      <c r="X38" s="6">
        <v>-0.15566359171886701</v>
      </c>
      <c r="Y38" s="6" t="s">
        <v>44</v>
      </c>
      <c r="Z38" s="6" t="s">
        <v>44</v>
      </c>
      <c r="AA38" s="6" t="s">
        <v>44</v>
      </c>
      <c r="AB38" s="6" t="s">
        <v>44</v>
      </c>
      <c r="AC38" s="4" t="s">
        <v>44</v>
      </c>
      <c r="AD38" s="3" t="s">
        <v>44</v>
      </c>
    </row>
    <row r="39" spans="1:30" x14ac:dyDescent="0.25">
      <c r="A39" t="s">
        <v>186</v>
      </c>
      <c r="B39" t="s">
        <v>187</v>
      </c>
      <c r="C39" s="1" t="s">
        <v>188</v>
      </c>
      <c r="D39" t="b">
        <v>1</v>
      </c>
      <c r="E39" t="s">
        <v>189</v>
      </c>
      <c r="F39" s="2">
        <v>3</v>
      </c>
      <c r="G39" s="2">
        <v>25</v>
      </c>
      <c r="H39" s="2" t="s">
        <v>190</v>
      </c>
      <c r="I39" s="6">
        <v>252.273</v>
      </c>
      <c r="J39" s="6">
        <v>2.4700000000000002</v>
      </c>
      <c r="K39" s="5">
        <v>32</v>
      </c>
      <c r="L39" s="1" t="s">
        <v>33</v>
      </c>
      <c r="M39" s="5">
        <v>0.820495207286423</v>
      </c>
      <c r="N39" s="5">
        <v>0</v>
      </c>
      <c r="O39" s="5">
        <v>0.179504792713577</v>
      </c>
      <c r="P39" s="6">
        <v>2.33</v>
      </c>
      <c r="Q39" s="6">
        <v>0.06</v>
      </c>
      <c r="R39" s="6">
        <v>-663.15933983558898</v>
      </c>
      <c r="S39" s="6">
        <v>-814.81001273173797</v>
      </c>
      <c r="T39" s="1" t="s">
        <v>34</v>
      </c>
      <c r="U39" s="6">
        <v>16.376816686329999</v>
      </c>
      <c r="V39" s="6" t="s">
        <v>44</v>
      </c>
      <c r="W39" s="6">
        <v>6.1715242083280105E-4</v>
      </c>
      <c r="X39" s="6">
        <v>-0.35837835494228099</v>
      </c>
      <c r="Y39" s="6">
        <v>2.2006644080422402</v>
      </c>
      <c r="Z39" s="6">
        <v>0.16668346691785199</v>
      </c>
      <c r="AA39" s="6">
        <v>0.41238371015495801</v>
      </c>
      <c r="AB39" s="6">
        <v>0.115002200172865</v>
      </c>
      <c r="AC39" s="4">
        <v>1.7000759950961699</v>
      </c>
      <c r="AD39" s="3" t="s">
        <v>44</v>
      </c>
    </row>
    <row r="40" spans="1:30" x14ac:dyDescent="0.25">
      <c r="A40" t="s">
        <v>191</v>
      </c>
      <c r="B40" t="s">
        <v>192</v>
      </c>
      <c r="C40" s="1" t="s">
        <v>193</v>
      </c>
      <c r="D40" t="b">
        <v>1</v>
      </c>
      <c r="E40" t="s">
        <v>194</v>
      </c>
      <c r="F40" s="2">
        <v>1</v>
      </c>
      <c r="G40" s="2">
        <v>5</v>
      </c>
      <c r="H40" s="2">
        <v>1</v>
      </c>
      <c r="I40" s="6">
        <v>224.72999572753901</v>
      </c>
      <c r="J40" s="6">
        <v>0.77011529478710194</v>
      </c>
      <c r="K40" s="5">
        <v>1000000</v>
      </c>
      <c r="L40" s="1" t="s">
        <v>33</v>
      </c>
      <c r="M40" s="5">
        <v>0.987567264745558</v>
      </c>
      <c r="N40" s="5">
        <v>0</v>
      </c>
      <c r="O40" s="5">
        <v>1.24327352544424E-2</v>
      </c>
      <c r="P40" s="6">
        <v>0</v>
      </c>
      <c r="Q40" s="6">
        <v>0.77451300000000001</v>
      </c>
      <c r="R40" s="6">
        <v>783.70437047775204</v>
      </c>
      <c r="S40" s="6">
        <v>738.67506188673894</v>
      </c>
      <c r="T40" s="1" t="s">
        <v>34</v>
      </c>
      <c r="U40" s="6">
        <v>1.2341754397218301</v>
      </c>
      <c r="V40" s="6" t="s">
        <v>44</v>
      </c>
      <c r="W40" s="6">
        <v>2.3131144494588098</v>
      </c>
      <c r="X40" s="6">
        <v>30.314729754611498</v>
      </c>
      <c r="Y40" s="6">
        <v>67.800313815648806</v>
      </c>
      <c r="Z40" s="6">
        <v>75.2257116032102</v>
      </c>
      <c r="AA40" s="6">
        <v>2.4016704323636801E-2</v>
      </c>
      <c r="AB40" s="6">
        <v>0.13862832040124101</v>
      </c>
      <c r="AC40" s="4">
        <v>3.5053238557608801E-4</v>
      </c>
      <c r="AD40" s="3" t="s">
        <v>44</v>
      </c>
    </row>
    <row r="41" spans="1:30" x14ac:dyDescent="0.25">
      <c r="A41" t="s">
        <v>195</v>
      </c>
      <c r="B41" t="s">
        <v>196</v>
      </c>
      <c r="C41" s="1" t="s">
        <v>197</v>
      </c>
      <c r="D41" t="b">
        <v>1</v>
      </c>
      <c r="E41" t="s">
        <v>198</v>
      </c>
      <c r="F41" s="2" t="s">
        <v>49</v>
      </c>
      <c r="G41" s="2" t="s">
        <v>199</v>
      </c>
      <c r="H41" s="2" t="s">
        <v>200</v>
      </c>
      <c r="I41" s="6">
        <v>256.13000488281199</v>
      </c>
      <c r="J41" s="6">
        <v>3.1799996417791601</v>
      </c>
      <c r="K41" s="5">
        <v>15</v>
      </c>
      <c r="L41" s="1" t="s">
        <v>33</v>
      </c>
      <c r="M41" s="5">
        <v>0.99999984511836204</v>
      </c>
      <c r="N41" s="5">
        <v>0</v>
      </c>
      <c r="O41" s="5">
        <v>1.5488163790292201E-7</v>
      </c>
      <c r="P41" s="6">
        <v>1.71</v>
      </c>
      <c r="Q41" s="6">
        <v>9.3605999999999995E-2</v>
      </c>
      <c r="R41" s="6">
        <v>1130.2058813665001</v>
      </c>
      <c r="S41" s="6" t="s">
        <v>241</v>
      </c>
      <c r="T41" s="1" t="s">
        <v>26</v>
      </c>
      <c r="U41" s="6">
        <v>38.603501291370499</v>
      </c>
      <c r="V41" s="6">
        <v>3.4767820104612698E-2</v>
      </c>
      <c r="W41" s="6">
        <v>0.13324242085838101</v>
      </c>
      <c r="X41" s="6">
        <v>1.7711774764754599E-2</v>
      </c>
      <c r="Y41" s="6">
        <v>1.95861716745661</v>
      </c>
      <c r="Z41" s="6">
        <v>8.0106938248216394E-2</v>
      </c>
      <c r="AA41" s="6">
        <v>0.99947387716912806</v>
      </c>
      <c r="AB41" s="6">
        <v>5.07854686427026E-2</v>
      </c>
      <c r="AC41" s="4">
        <v>8.0963820761356092E-3</v>
      </c>
      <c r="AD41" s="3">
        <v>-8.0811619068222804E-4</v>
      </c>
    </row>
    <row r="42" spans="1:30" x14ac:dyDescent="0.25">
      <c r="A42" t="s">
        <v>195</v>
      </c>
      <c r="B42" t="s">
        <v>196</v>
      </c>
      <c r="C42" s="1" t="s">
        <v>197</v>
      </c>
      <c r="D42" t="b">
        <v>1</v>
      </c>
      <c r="E42" t="s">
        <v>198</v>
      </c>
      <c r="F42" s="2">
        <v>1</v>
      </c>
      <c r="G42" s="2">
        <v>3</v>
      </c>
      <c r="H42" s="2">
        <v>0.6</v>
      </c>
      <c r="I42" s="6">
        <v>256.13000488281199</v>
      </c>
      <c r="J42" s="6">
        <v>3.1799996417791601</v>
      </c>
      <c r="K42" s="5">
        <v>15</v>
      </c>
      <c r="L42" s="1" t="s">
        <v>33</v>
      </c>
      <c r="M42" s="5">
        <v>0.99999984511836204</v>
      </c>
      <c r="N42" s="5">
        <v>0</v>
      </c>
      <c r="O42" s="5">
        <v>1.5488163790292201E-7</v>
      </c>
      <c r="P42" s="6">
        <v>1.71</v>
      </c>
      <c r="Q42" s="6">
        <v>9.3605999999999995E-2</v>
      </c>
      <c r="R42" s="6">
        <v>-851.06148126990502</v>
      </c>
      <c r="S42" s="6">
        <v>-1449.0297005137099</v>
      </c>
      <c r="T42" s="1" t="s">
        <v>34</v>
      </c>
      <c r="U42" s="6">
        <v>34.132460764125597</v>
      </c>
      <c r="V42" s="6" t="s">
        <v>44</v>
      </c>
      <c r="W42" s="6">
        <v>0.13312653867574101</v>
      </c>
      <c r="X42" s="6">
        <v>-0.26399276736458699</v>
      </c>
      <c r="Y42" s="6">
        <v>3.7187967927146399</v>
      </c>
      <c r="Z42" s="6">
        <v>0.14530384224929399</v>
      </c>
      <c r="AA42" s="6">
        <v>0.99902373329536898</v>
      </c>
      <c r="AB42" s="6">
        <v>6.7209984066013598E-2</v>
      </c>
      <c r="AC42" s="4">
        <v>9.1607772661464106E-3</v>
      </c>
      <c r="AD42" s="3" t="s">
        <v>44</v>
      </c>
    </row>
    <row r="43" spans="1:30" x14ac:dyDescent="0.25">
      <c r="A43" t="s">
        <v>195</v>
      </c>
      <c r="B43" t="s">
        <v>196</v>
      </c>
      <c r="C43" s="1" t="s">
        <v>197</v>
      </c>
      <c r="D43" t="b">
        <v>1</v>
      </c>
      <c r="E43" t="s">
        <v>198</v>
      </c>
      <c r="F43" s="2">
        <v>2</v>
      </c>
      <c r="G43" s="2" t="s">
        <v>201</v>
      </c>
      <c r="H43" s="2" t="s">
        <v>200</v>
      </c>
      <c r="I43" s="6">
        <v>256.13000488281199</v>
      </c>
      <c r="J43" s="6">
        <v>3.1799996417791601</v>
      </c>
      <c r="K43" s="5">
        <v>15</v>
      </c>
      <c r="L43" s="1" t="s">
        <v>33</v>
      </c>
      <c r="M43" s="5">
        <v>0.99999984511836204</v>
      </c>
      <c r="N43" s="5">
        <v>0</v>
      </c>
      <c r="O43" s="5">
        <v>1.5488163790292201E-7</v>
      </c>
      <c r="P43" s="6">
        <v>1.71</v>
      </c>
      <c r="Q43" s="6">
        <v>9.3605999999999995E-2</v>
      </c>
      <c r="R43" s="6">
        <v>1606.91202931986</v>
      </c>
      <c r="S43" s="6">
        <v>1615.6721392418001</v>
      </c>
      <c r="T43" s="1" t="s">
        <v>26</v>
      </c>
      <c r="U43" s="6">
        <v>32.237243634526301</v>
      </c>
      <c r="V43" s="6">
        <v>6.4646974780588506E-2</v>
      </c>
      <c r="W43" s="6">
        <v>0.113322722172565</v>
      </c>
      <c r="X43" s="6">
        <v>2.6447666873079902E-2</v>
      </c>
      <c r="Y43" s="6">
        <v>0.53507664484393302</v>
      </c>
      <c r="Z43" s="6">
        <v>0.102656846639104</v>
      </c>
      <c r="AA43" s="6">
        <v>0.99913082009652698</v>
      </c>
      <c r="AB43" s="6">
        <v>0.10545049236942799</v>
      </c>
      <c r="AC43" s="4">
        <v>1.1395574226900801E-2</v>
      </c>
      <c r="AD43" s="3">
        <v>-2.2103415636251099E-3</v>
      </c>
    </row>
    <row r="44" spans="1:30" x14ac:dyDescent="0.25">
      <c r="A44" t="s">
        <v>202</v>
      </c>
      <c r="B44" t="s">
        <v>203</v>
      </c>
      <c r="C44" s="1" t="s">
        <v>204</v>
      </c>
      <c r="D44" t="b">
        <v>1</v>
      </c>
      <c r="E44" t="s">
        <v>205</v>
      </c>
      <c r="F44" s="2">
        <v>2</v>
      </c>
      <c r="G44" s="2">
        <v>1</v>
      </c>
      <c r="H44" s="2" t="s">
        <v>206</v>
      </c>
      <c r="I44" s="6">
        <v>348.73001098632801</v>
      </c>
      <c r="J44" s="6">
        <v>3.8899999347486101</v>
      </c>
      <c r="K44" s="5">
        <v>728000</v>
      </c>
      <c r="L44" s="1" t="s">
        <v>25</v>
      </c>
      <c r="M44" s="5">
        <v>6.4565006036717298E-6</v>
      </c>
      <c r="N44" s="5">
        <v>8.7095796657837705E-13</v>
      </c>
      <c r="O44" s="5">
        <v>0.99999354349852498</v>
      </c>
      <c r="P44" s="6">
        <v>1.95</v>
      </c>
      <c r="Q44" s="6">
        <v>9.2720000000000007E-3</v>
      </c>
      <c r="R44" s="6">
        <v>2286.5747136239502</v>
      </c>
      <c r="S44" s="6">
        <v>1765.58729670497</v>
      </c>
      <c r="T44" s="1" t="s">
        <v>34</v>
      </c>
      <c r="U44" s="6">
        <v>3.1593860504074498</v>
      </c>
      <c r="V44" s="6" t="s">
        <v>44</v>
      </c>
      <c r="W44" s="6">
        <v>0.173612307896893</v>
      </c>
      <c r="X44" s="6">
        <v>-4.2462825353844196E-3</v>
      </c>
      <c r="Y44" s="6">
        <v>2.8156271522829401</v>
      </c>
      <c r="Z44" s="6">
        <v>1.1778963229915199E-4</v>
      </c>
      <c r="AA44" s="6">
        <v>0.99920488925455597</v>
      </c>
      <c r="AB44" s="6">
        <v>0.12662024322298199</v>
      </c>
      <c r="AC44" s="4">
        <v>7.5903202864480102E-2</v>
      </c>
      <c r="AD44" s="3" t="s">
        <v>44</v>
      </c>
    </row>
    <row r="45" spans="1:30" x14ac:dyDescent="0.25">
      <c r="A45" t="s">
        <v>207</v>
      </c>
      <c r="B45" t="s">
        <v>208</v>
      </c>
      <c r="C45" s="1" t="s">
        <v>209</v>
      </c>
      <c r="D45" t="b">
        <v>1</v>
      </c>
      <c r="E45" t="s">
        <v>210</v>
      </c>
      <c r="F45" s="2">
        <v>1</v>
      </c>
      <c r="G45" s="2">
        <v>4</v>
      </c>
      <c r="H45" s="2">
        <v>0.8</v>
      </c>
      <c r="I45" s="6">
        <v>338.44699096679699</v>
      </c>
      <c r="J45" s="6">
        <v>5.0700000166563601</v>
      </c>
      <c r="K45" s="5">
        <v>0.3</v>
      </c>
      <c r="L45" s="1" t="s">
        <v>33</v>
      </c>
      <c r="M45" s="5">
        <v>1</v>
      </c>
      <c r="N45" s="5">
        <v>0</v>
      </c>
      <c r="O45" s="5">
        <v>0</v>
      </c>
      <c r="P45" s="6">
        <v>96.48</v>
      </c>
      <c r="Q45" s="6">
        <v>0</v>
      </c>
      <c r="R45" s="6">
        <v>-845.00862836866395</v>
      </c>
      <c r="S45" s="6">
        <v>-986.28604701804898</v>
      </c>
      <c r="T45" s="1" t="s">
        <v>34</v>
      </c>
      <c r="U45" s="6">
        <v>6061.63573786492</v>
      </c>
      <c r="V45" s="6" t="s">
        <v>44</v>
      </c>
      <c r="W45" s="6">
        <v>1.27752717603959E-4</v>
      </c>
      <c r="X45" s="6">
        <v>-2.6635371181731098</v>
      </c>
      <c r="Y45" s="6">
        <v>1.77112005394558</v>
      </c>
      <c r="Z45" s="6">
        <v>0.14571227912660401</v>
      </c>
      <c r="AA45" s="6">
        <v>0.99905564832016003</v>
      </c>
      <c r="AB45" s="6">
        <v>0.113993363210979</v>
      </c>
      <c r="AC45" s="4">
        <v>5.37549491871913E-2</v>
      </c>
      <c r="AD45" s="3" t="s">
        <v>44</v>
      </c>
    </row>
    <row r="46" spans="1:30" x14ac:dyDescent="0.25">
      <c r="A46" t="s">
        <v>211</v>
      </c>
      <c r="B46" t="s">
        <v>212</v>
      </c>
      <c r="C46" s="1" t="s">
        <v>213</v>
      </c>
      <c r="D46" t="b">
        <v>1</v>
      </c>
      <c r="E46" t="s">
        <v>214</v>
      </c>
      <c r="F46" s="2">
        <v>1</v>
      </c>
      <c r="G46" s="2">
        <v>4</v>
      </c>
      <c r="H46" s="2">
        <v>0.8</v>
      </c>
      <c r="I46" s="6">
        <v>302.41400146484398</v>
      </c>
      <c r="J46" s="6">
        <v>4.0600001431705497</v>
      </c>
      <c r="K46" s="5">
        <v>4.5999999999999996</v>
      </c>
      <c r="L46" s="1" t="s">
        <v>33</v>
      </c>
      <c r="M46" s="5">
        <v>1</v>
      </c>
      <c r="N46" s="5">
        <v>0</v>
      </c>
      <c r="O46" s="5">
        <v>0</v>
      </c>
      <c r="P46" s="6">
        <v>134.36000000000001</v>
      </c>
      <c r="Q46" s="6">
        <v>0</v>
      </c>
      <c r="R46" s="6">
        <v>-195.89421280756699</v>
      </c>
      <c r="S46" s="6">
        <v>-233.73622398977099</v>
      </c>
      <c r="T46" s="1" t="s">
        <v>34</v>
      </c>
      <c r="U46" s="6">
        <v>231.23185910025299</v>
      </c>
      <c r="V46" s="6" t="s">
        <v>44</v>
      </c>
      <c r="W46" s="6">
        <v>4.4757734259150299E-2</v>
      </c>
      <c r="X46" s="6">
        <v>-2.3719898991093999</v>
      </c>
      <c r="Y46" s="6">
        <v>2.5160194217947001</v>
      </c>
      <c r="Z46" s="6">
        <v>0.144864729556585</v>
      </c>
      <c r="AA46" s="6">
        <v>6.1127429001909601E-2</v>
      </c>
      <c r="AB46" s="6">
        <v>0.12138720571001201</v>
      </c>
      <c r="AC46" s="4">
        <v>2.4609858909361302E-4</v>
      </c>
      <c r="AD46" s="3" t="s">
        <v>44</v>
      </c>
    </row>
    <row r="47" spans="1:30" x14ac:dyDescent="0.25">
      <c r="A47" t="s">
        <v>215</v>
      </c>
      <c r="B47" t="s">
        <v>216</v>
      </c>
      <c r="C47" s="1" t="s">
        <v>217</v>
      </c>
      <c r="D47" t="b">
        <v>1</v>
      </c>
      <c r="E47" t="s">
        <v>218</v>
      </c>
      <c r="F47" s="2">
        <v>1</v>
      </c>
      <c r="G47" s="2">
        <v>2</v>
      </c>
      <c r="H47" s="2">
        <v>0.4</v>
      </c>
      <c r="I47" s="6">
        <v>201.66000366210901</v>
      </c>
      <c r="J47" s="6">
        <v>1.7800291273373401</v>
      </c>
      <c r="K47" s="5">
        <v>6.2</v>
      </c>
      <c r="L47" s="1" t="s">
        <v>33</v>
      </c>
      <c r="M47" s="5">
        <v>0.99993239627303399</v>
      </c>
      <c r="N47" s="5">
        <v>6.7603726966310699E-5</v>
      </c>
      <c r="O47" s="5">
        <v>0</v>
      </c>
      <c r="P47" s="6">
        <v>4.83</v>
      </c>
      <c r="Q47" s="6">
        <v>0.65</v>
      </c>
      <c r="R47" s="6">
        <v>2063.0742570249899</v>
      </c>
      <c r="S47" s="6" t="s">
        <v>241</v>
      </c>
      <c r="T47" s="1" t="s">
        <v>26</v>
      </c>
      <c r="U47" s="6">
        <v>36.075585778267197</v>
      </c>
      <c r="V47" s="6">
        <v>0.16868839486046</v>
      </c>
      <c r="W47" s="6">
        <v>2.2468056882873602</v>
      </c>
      <c r="X47" s="6">
        <v>8.1755623163290797E-2</v>
      </c>
      <c r="Y47" s="6">
        <v>1.4938531866287801</v>
      </c>
      <c r="Z47" s="6">
        <v>0.104246030852713</v>
      </c>
      <c r="AA47" s="6">
        <v>0.23644764970385601</v>
      </c>
      <c r="AB47" s="6">
        <v>0.19425151707155999</v>
      </c>
      <c r="AC47" s="4">
        <v>1.21547170502645E-4</v>
      </c>
      <c r="AD47" s="3">
        <v>-0.11190673023473501</v>
      </c>
    </row>
    <row r="48" spans="1:30" x14ac:dyDescent="0.25">
      <c r="A48" t="s">
        <v>219</v>
      </c>
      <c r="B48" t="s">
        <v>220</v>
      </c>
      <c r="C48" s="1" t="s">
        <v>221</v>
      </c>
      <c r="D48" t="b">
        <v>1</v>
      </c>
      <c r="E48" t="s">
        <v>222</v>
      </c>
      <c r="F48" s="2">
        <v>3</v>
      </c>
      <c r="G48" s="2">
        <v>20</v>
      </c>
      <c r="H48" s="2">
        <v>10</v>
      </c>
      <c r="I48" s="6">
        <v>270.35000610351602</v>
      </c>
      <c r="J48" s="6">
        <v>2.34</v>
      </c>
      <c r="K48" s="5">
        <v>109</v>
      </c>
      <c r="L48" s="1" t="s">
        <v>25</v>
      </c>
      <c r="M48" s="5">
        <v>1.24327352544424E-2</v>
      </c>
      <c r="N48" s="5">
        <v>0</v>
      </c>
      <c r="O48" s="5">
        <v>0.987567264745558</v>
      </c>
      <c r="P48" s="6">
        <v>5.9400000000000001E-2</v>
      </c>
      <c r="Q48" s="6">
        <v>0.24</v>
      </c>
      <c r="R48" s="6">
        <v>-660.547731843527</v>
      </c>
      <c r="S48" s="6" t="s">
        <v>241</v>
      </c>
      <c r="T48" s="1" t="s">
        <v>26</v>
      </c>
      <c r="U48" s="6">
        <v>0.194261639428495</v>
      </c>
      <c r="V48" s="6">
        <v>1.32150751193403E-2</v>
      </c>
      <c r="W48" s="6">
        <v>0.15437240380849601</v>
      </c>
      <c r="X48" s="6">
        <v>1.8363335785539101E-2</v>
      </c>
      <c r="Y48" s="6">
        <v>7.0238168473151799</v>
      </c>
      <c r="Z48" s="6">
        <v>8.4580457953697494E-2</v>
      </c>
      <c r="AA48" s="6">
        <v>0.93972480493482102</v>
      </c>
      <c r="AB48" s="6">
        <v>1.6143618089148801E-2</v>
      </c>
      <c r="AC48" s="4">
        <v>1.3056679164720399</v>
      </c>
      <c r="AD48" s="3">
        <v>4.3112888230964403E-5</v>
      </c>
    </row>
    <row r="49" spans="1:30" x14ac:dyDescent="0.25">
      <c r="A49" t="s">
        <v>223</v>
      </c>
      <c r="B49" t="s">
        <v>224</v>
      </c>
      <c r="C49" s="1" t="s">
        <v>225</v>
      </c>
      <c r="D49" t="b">
        <v>1</v>
      </c>
      <c r="E49" t="s">
        <v>226</v>
      </c>
      <c r="F49" s="2">
        <v>1</v>
      </c>
      <c r="G49" s="2" t="s">
        <v>44</v>
      </c>
      <c r="H49" s="2">
        <v>1</v>
      </c>
      <c r="I49" s="6">
        <v>289.54000854492199</v>
      </c>
      <c r="J49" s="6">
        <v>4.9800000063569199</v>
      </c>
      <c r="K49" s="5">
        <v>10</v>
      </c>
      <c r="L49" s="1" t="s">
        <v>33</v>
      </c>
      <c r="M49" s="5">
        <v>0.65582050591239505</v>
      </c>
      <c r="N49" s="5">
        <v>0</v>
      </c>
      <c r="O49" s="5">
        <v>0.34417949408760501</v>
      </c>
      <c r="P49" s="6">
        <v>34.659999999999997</v>
      </c>
      <c r="Q49" s="6">
        <v>0</v>
      </c>
      <c r="R49" s="6">
        <v>1312.2559914559399</v>
      </c>
      <c r="S49" s="6">
        <v>1038.6020646298</v>
      </c>
      <c r="T49" s="1" t="s">
        <v>34</v>
      </c>
      <c r="U49" s="6">
        <v>1651.53116537495</v>
      </c>
      <c r="V49" s="6" t="s">
        <v>44</v>
      </c>
      <c r="W49" s="6">
        <v>2.9845384940645501E-4</v>
      </c>
      <c r="X49" s="6">
        <v>-5.7287061048699099</v>
      </c>
      <c r="Y49" s="6" t="s">
        <v>44</v>
      </c>
      <c r="Z49" s="6" t="s">
        <v>44</v>
      </c>
      <c r="AA49" s="6" t="s">
        <v>44</v>
      </c>
      <c r="AB49" s="6" t="s">
        <v>44</v>
      </c>
      <c r="AC49" s="4" t="s">
        <v>44</v>
      </c>
      <c r="AD49" s="3" t="s">
        <v>44</v>
      </c>
    </row>
    <row r="50" spans="1:30" x14ac:dyDescent="0.25">
      <c r="A50" t="s">
        <v>227</v>
      </c>
      <c r="B50" t="s">
        <v>228</v>
      </c>
      <c r="C50" s="1" t="s">
        <v>229</v>
      </c>
      <c r="D50" t="b">
        <v>1</v>
      </c>
      <c r="E50" t="s">
        <v>230</v>
      </c>
      <c r="F50" s="2">
        <v>3</v>
      </c>
      <c r="G50" s="2" t="s">
        <v>231</v>
      </c>
      <c r="H50" s="2" t="s">
        <v>232</v>
      </c>
      <c r="I50" s="6">
        <v>144.21400451660199</v>
      </c>
      <c r="J50" s="6">
        <v>2.75</v>
      </c>
      <c r="K50" s="5">
        <v>2000</v>
      </c>
      <c r="L50" s="1" t="s">
        <v>25</v>
      </c>
      <c r="M50" s="5">
        <v>2.5055926672857302E-3</v>
      </c>
      <c r="N50" s="5">
        <v>0</v>
      </c>
      <c r="O50" s="5">
        <v>0.99749440733271399</v>
      </c>
      <c r="P50" s="6">
        <v>1.7623497997329799E-6</v>
      </c>
      <c r="Q50" s="6">
        <v>0.37</v>
      </c>
      <c r="R50" s="6" t="s">
        <v>241</v>
      </c>
      <c r="S50" s="6">
        <v>-1871.0627460701501</v>
      </c>
      <c r="T50" s="1" t="s">
        <v>34</v>
      </c>
      <c r="U50" s="6">
        <v>1.41870001905237</v>
      </c>
      <c r="V50" s="6" t="s">
        <v>44</v>
      </c>
      <c r="W50" s="6">
        <v>3.4974379896670203E-2</v>
      </c>
      <c r="X50" s="6">
        <v>-4.5266107005022498</v>
      </c>
      <c r="Y50" s="6">
        <v>0.99993762486263105</v>
      </c>
      <c r="Z50" s="6">
        <v>53.7375632957487</v>
      </c>
      <c r="AA50" s="6">
        <v>0.28148013896677798</v>
      </c>
      <c r="AB50" s="6">
        <v>5.9133101877224696</v>
      </c>
      <c r="AC50" s="4">
        <v>0.23637193877370399</v>
      </c>
      <c r="AD50" s="3" t="s">
        <v>44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G50" sqref="A2:G50"/>
    </sheetView>
  </sheetViews>
  <sheetFormatPr defaultRowHeight="15" x14ac:dyDescent="0.25"/>
  <cols>
    <col min="1" max="1" width="26.140625" customWidth="1"/>
    <col min="2" max="2" width="9.7109375" customWidth="1"/>
    <col min="3" max="3" width="11.42578125" bestFit="1" customWidth="1"/>
    <col min="4" max="4" width="14.42578125" customWidth="1"/>
    <col min="5" max="5" width="9.28515625" bestFit="1" customWidth="1"/>
    <col min="6" max="6" width="12.7109375" customWidth="1"/>
    <col min="7" max="7" width="13.85546875" bestFit="1" customWidth="1"/>
  </cols>
  <sheetData>
    <row r="1" spans="1:7" x14ac:dyDescent="0.25">
      <c r="A1" t="s">
        <v>0</v>
      </c>
      <c r="B1" t="s">
        <v>1</v>
      </c>
      <c r="C1" s="1" t="s">
        <v>2</v>
      </c>
      <c r="D1" t="s">
        <v>4</v>
      </c>
      <c r="E1" t="s">
        <v>5</v>
      </c>
      <c r="F1" t="s">
        <v>239</v>
      </c>
      <c r="G1" t="s">
        <v>240</v>
      </c>
    </row>
    <row r="2" spans="1:7" x14ac:dyDescent="0.25">
      <c r="A2" t="str">
        <f>Table3[[#This Row],[Compound]]</f>
        <v>2,4-D</v>
      </c>
      <c r="B2" t="str">
        <f>Table3[[#This Row],[Abbrev]]</f>
        <v>2,4D</v>
      </c>
      <c r="C2" s="7" t="str">
        <f>Table3[[#This Row],[CAS]]</f>
        <v>94-75-7</v>
      </c>
      <c r="D2" t="str">
        <f>Table3[[#This Row],[DSSTox]]</f>
        <v>DTXSID0020442</v>
      </c>
      <c r="E2" s="2">
        <f>Table3[[#This Row],[Source]]</f>
        <v>2</v>
      </c>
      <c r="F2" s="2">
        <f>Table3[[#This Row],[OralDose]]</f>
        <v>1</v>
      </c>
      <c r="G2" s="2" t="str">
        <f>Table3[[#This Row],[ivDose]]</f>
        <v>0.2, 0.21</v>
      </c>
    </row>
    <row r="3" spans="1:7" x14ac:dyDescent="0.25">
      <c r="A3" t="str">
        <f>Table3[[#This Row],[Compound]]</f>
        <v>Alachlor</v>
      </c>
      <c r="B3" t="str">
        <f>Table3[[#This Row],[Abbrev]]</f>
        <v>Alac</v>
      </c>
      <c r="C3" s="7" t="str">
        <f>Table3[[#This Row],[CAS]]</f>
        <v>15972-60-8</v>
      </c>
      <c r="D3" t="str">
        <f>Table3[[#This Row],[DSSTox]]</f>
        <v>DTXSID1022265</v>
      </c>
      <c r="E3" s="2">
        <f>Table3[[#This Row],[Source]]</f>
        <v>2</v>
      </c>
      <c r="F3" s="2" t="str">
        <f>Table3[[#This Row],[OralDose]]</f>
        <v>5.2, 5.3</v>
      </c>
      <c r="G3" s="2" t="str">
        <f>Table3[[#This Row],[ivDose]]</f>
        <v>1, 0.97</v>
      </c>
    </row>
    <row r="4" spans="1:7" x14ac:dyDescent="0.25">
      <c r="A4" t="str">
        <f>Table3[[#This Row],[Compound]]</f>
        <v>Alprazolam</v>
      </c>
      <c r="B4" t="str">
        <f>Table3[[#This Row],[Abbrev]]</f>
        <v>Alpr</v>
      </c>
      <c r="C4" s="7" t="str">
        <f>Table3[[#This Row],[CAS]]</f>
        <v>28981-97-7</v>
      </c>
      <c r="D4" t="str">
        <f>Table3[[#This Row],[DSSTox]]</f>
        <v>DTXSID4022577</v>
      </c>
      <c r="E4" s="2">
        <f>Table3[[#This Row],[Source]]</f>
        <v>3</v>
      </c>
      <c r="F4" s="2" t="str">
        <f>Table3[[#This Row],[OralDose]]</f>
        <v>7, 12</v>
      </c>
      <c r="G4" s="2">
        <f>Table3[[#This Row],[ivDose]]</f>
        <v>1.2</v>
      </c>
    </row>
    <row r="5" spans="1:7" x14ac:dyDescent="0.25">
      <c r="A5" t="str">
        <f>Table3[[#This Row],[Compound]]</f>
        <v>Antipyrine</v>
      </c>
      <c r="B5" t="str">
        <f>Table3[[#This Row],[Abbrev]]</f>
        <v>Anti</v>
      </c>
      <c r="C5" s="7" t="str">
        <f>Table3[[#This Row],[CAS]]</f>
        <v>60-80-0</v>
      </c>
      <c r="D5" t="str">
        <f>Table3[[#This Row],[DSSTox]]</f>
        <v>DTXSID6021117</v>
      </c>
      <c r="E5" s="2">
        <f>Table3[[#This Row],[Source]]</f>
        <v>3</v>
      </c>
      <c r="F5" s="2" t="str">
        <f>Table3[[#This Row],[OralDose]]</f>
        <v>NA</v>
      </c>
      <c r="G5" s="2">
        <f>Table3[[#This Row],[ivDose]]</f>
        <v>15</v>
      </c>
    </row>
    <row r="6" spans="1:7" x14ac:dyDescent="0.25">
      <c r="A6" t="str">
        <f>Table3[[#This Row],[Compound]]</f>
        <v>Bensulide</v>
      </c>
      <c r="B6" t="str">
        <f>Table3[[#This Row],[Abbrev]]</f>
        <v>Bens</v>
      </c>
      <c r="C6" s="7" t="str">
        <f>Table3[[#This Row],[CAS]]</f>
        <v>741-58-2</v>
      </c>
      <c r="D6" t="str">
        <f>Table3[[#This Row],[DSSTox]]</f>
        <v>DTXSID9032329</v>
      </c>
      <c r="E6" s="2" t="str">
        <f>Table3[[#This Row],[Source]]</f>
        <v>1,2</v>
      </c>
      <c r="F6" s="2" t="str">
        <f>Table3[[#This Row],[OralDose]]</f>
        <v>5.3, 5.1, 5.2, 5</v>
      </c>
      <c r="G6" s="2" t="str">
        <f>Table3[[#This Row],[ivDose]]</f>
        <v>1, 0.98</v>
      </c>
    </row>
    <row r="7" spans="1:7" x14ac:dyDescent="0.25">
      <c r="A7" t="str">
        <f>Table3[[#This Row],[Compound]]</f>
        <v>Bensulide</v>
      </c>
      <c r="B7" t="str">
        <f>Table3[[#This Row],[Abbrev]]</f>
        <v>Bens</v>
      </c>
      <c r="C7" s="7" t="str">
        <f>Table3[[#This Row],[CAS]]</f>
        <v>741-58-2</v>
      </c>
      <c r="D7" t="str">
        <f>Table3[[#This Row],[DSSTox]]</f>
        <v>DTXSID9032329</v>
      </c>
      <c r="E7" s="2">
        <f>Table3[[#This Row],[Source]]</f>
        <v>1</v>
      </c>
      <c r="F7" s="2">
        <f>Table3[[#This Row],[OralDose]]</f>
        <v>5</v>
      </c>
      <c r="G7" s="2">
        <f>Table3[[#This Row],[ivDose]]</f>
        <v>1</v>
      </c>
    </row>
    <row r="8" spans="1:7" x14ac:dyDescent="0.25">
      <c r="A8" t="str">
        <f>Table3[[#This Row],[Compound]]</f>
        <v>Bensulide</v>
      </c>
      <c r="B8" t="str">
        <f>Table3[[#This Row],[Abbrev]]</f>
        <v>Bens</v>
      </c>
      <c r="C8" s="7" t="str">
        <f>Table3[[#This Row],[CAS]]</f>
        <v>741-58-2</v>
      </c>
      <c r="D8" t="str">
        <f>Table3[[#This Row],[DSSTox]]</f>
        <v>DTXSID9032329</v>
      </c>
      <c r="E8" s="2">
        <f>Table3[[#This Row],[Source]]</f>
        <v>2</v>
      </c>
      <c r="F8" s="2" t="str">
        <f>Table3[[#This Row],[OralDose]]</f>
        <v>5.3, 5.1, 5.2</v>
      </c>
      <c r="G8" s="2" t="str">
        <f>Table3[[#This Row],[ivDose]]</f>
        <v>1, 0.98</v>
      </c>
    </row>
    <row r="9" spans="1:7" x14ac:dyDescent="0.25">
      <c r="A9" t="str">
        <f>Table3[[#This Row],[Compound]]</f>
        <v>Bisphenol A</v>
      </c>
      <c r="B9" t="str">
        <f>Table3[[#This Row],[Abbrev]]</f>
        <v>BPA</v>
      </c>
      <c r="C9" s="7" t="str">
        <f>Table3[[#This Row],[CAS]]</f>
        <v>80-05-7</v>
      </c>
      <c r="D9" t="str">
        <f>Table3[[#This Row],[DSSTox]]</f>
        <v>DTXSID7020182</v>
      </c>
      <c r="E9" s="2">
        <f>Table3[[#This Row],[Source]]</f>
        <v>1</v>
      </c>
      <c r="F9" s="2">
        <f>Table3[[#This Row],[OralDose]]</f>
        <v>3</v>
      </c>
      <c r="G9" s="2">
        <f>Table3[[#This Row],[ivDose]]</f>
        <v>0.6</v>
      </c>
    </row>
    <row r="10" spans="1:7" x14ac:dyDescent="0.25">
      <c r="A10" t="str">
        <f>Table3[[#This Row],[Compound]]</f>
        <v>Boscalid</v>
      </c>
      <c r="B10" t="str">
        <f>Table3[[#This Row],[Abbrev]]</f>
        <v>Bosc</v>
      </c>
      <c r="C10" s="7" t="str">
        <f>Table3[[#This Row],[CAS]]</f>
        <v>188425-85-6</v>
      </c>
      <c r="D10" t="str">
        <f>Table3[[#This Row],[DSSTox]]</f>
        <v>DTXSID6034392</v>
      </c>
      <c r="E10" s="2">
        <f>Table3[[#This Row],[Source]]</f>
        <v>1</v>
      </c>
      <c r="F10" s="2">
        <f>Table3[[#This Row],[OralDose]]</f>
        <v>5</v>
      </c>
      <c r="G10" s="2">
        <f>Table3[[#This Row],[ivDose]]</f>
        <v>1</v>
      </c>
    </row>
    <row r="11" spans="1:7" x14ac:dyDescent="0.25">
      <c r="A11" t="str">
        <f>Table3[[#This Row],[Compound]]</f>
        <v>Bosentan</v>
      </c>
      <c r="B11" t="str">
        <f>Table3[[#This Row],[Abbrev]]</f>
        <v>Bose</v>
      </c>
      <c r="C11" s="7" t="str">
        <f>Table3[[#This Row],[CAS]]</f>
        <v>147536-97-8</v>
      </c>
      <c r="D11" t="str">
        <f>Table3[[#This Row],[DSSTox]]</f>
        <v>DTXSID7046627</v>
      </c>
      <c r="E11" s="2">
        <f>Table3[[#This Row],[Source]]</f>
        <v>3</v>
      </c>
      <c r="F11" s="2">
        <f>Table3[[#This Row],[OralDose]]</f>
        <v>1</v>
      </c>
      <c r="G11" s="2">
        <f>Table3[[#This Row],[ivDose]]</f>
        <v>10</v>
      </c>
    </row>
    <row r="12" spans="1:7" x14ac:dyDescent="0.25">
      <c r="A12" t="str">
        <f>Table3[[#This Row],[Compound]]</f>
        <v>Carbaryl</v>
      </c>
      <c r="B12" t="str">
        <f>Table3[[#This Row],[Abbrev]]</f>
        <v>Cbyl</v>
      </c>
      <c r="C12" s="7" t="str">
        <f>Table3[[#This Row],[CAS]]</f>
        <v>63-25-2</v>
      </c>
      <c r="D12" t="str">
        <f>Table3[[#This Row],[DSSTox]]</f>
        <v>DTXSID9020247</v>
      </c>
      <c r="E12" s="2">
        <f>Table3[[#This Row],[Source]]</f>
        <v>1</v>
      </c>
      <c r="F12" s="2">
        <f>Table3[[#This Row],[OralDose]]</f>
        <v>5</v>
      </c>
      <c r="G12" s="2">
        <f>Table3[[#This Row],[ivDose]]</f>
        <v>1</v>
      </c>
    </row>
    <row r="13" spans="1:7" x14ac:dyDescent="0.25">
      <c r="A13" t="str">
        <f>Table3[[#This Row],[Compound]]</f>
        <v>Carbendazim</v>
      </c>
      <c r="B13" t="str">
        <f>Table3[[#This Row],[Abbrev]]</f>
        <v>Cbzm</v>
      </c>
      <c r="C13" s="7" t="str">
        <f>Table3[[#This Row],[CAS]]</f>
        <v>10605-21-7</v>
      </c>
      <c r="D13" t="str">
        <f>Table3[[#This Row],[DSSTox]]</f>
        <v>DTXSID4024729</v>
      </c>
      <c r="E13" s="2">
        <f>Table3[[#This Row],[Source]]</f>
        <v>3</v>
      </c>
      <c r="F13" s="2">
        <f>Table3[[#This Row],[OralDose]]</f>
        <v>1000</v>
      </c>
      <c r="G13" s="2" t="str">
        <f>Table3[[#This Row],[ivDose]]</f>
        <v>NA</v>
      </c>
    </row>
    <row r="14" spans="1:7" x14ac:dyDescent="0.25">
      <c r="A14" t="str">
        <f>Table3[[#This Row],[Compound]]</f>
        <v>Chloridazon</v>
      </c>
      <c r="B14" t="str">
        <f>Table3[[#This Row],[Abbrev]]</f>
        <v>Cdzn</v>
      </c>
      <c r="C14" s="7" t="str">
        <f>Table3[[#This Row],[CAS]]</f>
        <v>1698-60-8</v>
      </c>
      <c r="D14" t="str">
        <f>Table3[[#This Row],[DSSTox]]</f>
        <v>DTXSID3034872</v>
      </c>
      <c r="E14" s="2">
        <f>Table3[[#This Row],[Source]]</f>
        <v>2</v>
      </c>
      <c r="F14" s="2" t="str">
        <f>Table3[[#This Row],[OralDose]]</f>
        <v>4.2, 4.1</v>
      </c>
      <c r="G14" s="2" t="str">
        <f>Table3[[#This Row],[ivDose]]</f>
        <v>0.73, 0.83, 0.85</v>
      </c>
    </row>
    <row r="15" spans="1:7" x14ac:dyDescent="0.25">
      <c r="A15" t="str">
        <f>Table3[[#This Row],[Compound]]</f>
        <v>Chlorpyrifos</v>
      </c>
      <c r="B15" t="str">
        <f>Table3[[#This Row],[Abbrev]]</f>
        <v>Cpfs</v>
      </c>
      <c r="C15" s="7" t="str">
        <f>Table3[[#This Row],[CAS]]</f>
        <v>2921-88-2</v>
      </c>
      <c r="D15" t="str">
        <f>Table3[[#This Row],[DSSTox]]</f>
        <v>DTXSID4020458</v>
      </c>
      <c r="E15" s="2">
        <f>Table3[[#This Row],[Source]]</f>
        <v>3</v>
      </c>
      <c r="F15" s="2" t="str">
        <f>Table3[[#This Row],[OralDose]]</f>
        <v>5, 10, 50, 100</v>
      </c>
      <c r="G15" s="2" t="str">
        <f>Table3[[#This Row],[ivDose]]</f>
        <v>NA</v>
      </c>
    </row>
    <row r="16" spans="1:7" x14ac:dyDescent="0.25">
      <c r="A16" t="str">
        <f>Table3[[#This Row],[Compound]]</f>
        <v>Cyclanilide</v>
      </c>
      <c r="B16" t="str">
        <f>Table3[[#This Row],[Abbrev]]</f>
        <v>Cycl</v>
      </c>
      <c r="C16" s="7" t="str">
        <f>Table3[[#This Row],[CAS]]</f>
        <v>113136-77-9</v>
      </c>
      <c r="D16" t="str">
        <f>Table3[[#This Row],[DSSTox]]</f>
        <v>DTXSID5032600</v>
      </c>
      <c r="E16" s="2">
        <f>Table3[[#This Row],[Source]]</f>
        <v>1</v>
      </c>
      <c r="F16" s="2">
        <f>Table3[[#This Row],[OralDose]]</f>
        <v>1</v>
      </c>
      <c r="G16" s="2">
        <f>Table3[[#This Row],[ivDose]]</f>
        <v>0.2</v>
      </c>
    </row>
    <row r="17" spans="1:7" x14ac:dyDescent="0.25">
      <c r="A17" t="str">
        <f>Table3[[#This Row],[Compound]]</f>
        <v>Cyclosporin A</v>
      </c>
      <c r="B17" t="str">
        <f>Table3[[#This Row],[Abbrev]]</f>
        <v>CycA</v>
      </c>
      <c r="C17" s="7" t="str">
        <f>Table3[[#This Row],[CAS]]</f>
        <v>59865-13-3</v>
      </c>
      <c r="D17" t="str">
        <f>Table3[[#This Row],[DSSTox]]</f>
        <v>DTXSID0020365</v>
      </c>
      <c r="E17" s="2">
        <f>Table3[[#This Row],[Source]]</f>
        <v>3</v>
      </c>
      <c r="F17" s="2" t="str">
        <f>Table3[[#This Row],[OralDose]]</f>
        <v>NA</v>
      </c>
      <c r="G17" s="2" t="str">
        <f>Table3[[#This Row],[ivDose]]</f>
        <v>5.9, 6</v>
      </c>
    </row>
    <row r="18" spans="1:7" x14ac:dyDescent="0.25">
      <c r="A18" t="str">
        <f>Table3[[#This Row],[Compound]]</f>
        <v>Diazinon-o-analog</v>
      </c>
      <c r="B18" t="str">
        <f>Table3[[#This Row],[Abbrev]]</f>
        <v>Diaz</v>
      </c>
      <c r="C18" s="7" t="str">
        <f>Table3[[#This Row],[CAS]]</f>
        <v>962-58-3</v>
      </c>
      <c r="D18" t="str">
        <f>Table3[[#This Row],[DSSTox]]</f>
        <v>DTXSID5037523</v>
      </c>
      <c r="E18" s="2">
        <f>Table3[[#This Row],[Source]]</f>
        <v>2</v>
      </c>
      <c r="F18" s="2" t="str">
        <f>Table3[[#This Row],[OralDose]]</f>
        <v>5, 5.1</v>
      </c>
      <c r="G18" s="2" t="str">
        <f>Table3[[#This Row],[ivDose]]</f>
        <v>1, 0.99, 1.1</v>
      </c>
    </row>
    <row r="19" spans="1:7" x14ac:dyDescent="0.25">
      <c r="A19" t="str">
        <f>Table3[[#This Row],[Compound]]</f>
        <v>Diclofenac</v>
      </c>
      <c r="B19" t="str">
        <f>Table3[[#This Row],[Abbrev]]</f>
        <v>Dicl</v>
      </c>
      <c r="C19" s="7" t="str">
        <f>Table3[[#This Row],[CAS]]</f>
        <v>15307-86-5</v>
      </c>
      <c r="D19" t="str">
        <f>Table3[[#This Row],[DSSTox]]</f>
        <v>DTXSID6022923</v>
      </c>
      <c r="E19" s="2">
        <f>Table3[[#This Row],[Source]]</f>
        <v>3</v>
      </c>
      <c r="F19" s="2">
        <f>Table3[[#This Row],[OralDose]]</f>
        <v>18</v>
      </c>
      <c r="G19" s="2" t="str">
        <f>Table3[[#This Row],[ivDose]]</f>
        <v>NA</v>
      </c>
    </row>
    <row r="20" spans="1:7" x14ac:dyDescent="0.25">
      <c r="A20" t="str">
        <f>Table3[[#This Row],[Compound]]</f>
        <v>Diltiazem</v>
      </c>
      <c r="B20" t="str">
        <f>Table3[[#This Row],[Abbrev]]</f>
        <v>Dilt</v>
      </c>
      <c r="C20" s="7" t="str">
        <f>Table3[[#This Row],[CAS]]</f>
        <v>42399-41-7</v>
      </c>
      <c r="D20" t="str">
        <f>Table3[[#This Row],[DSSTox]]</f>
        <v>DTXSID9022940</v>
      </c>
      <c r="E20" s="2">
        <f>Table3[[#This Row],[Source]]</f>
        <v>3</v>
      </c>
      <c r="F20" s="2">
        <f>Table3[[#This Row],[OralDose]]</f>
        <v>20</v>
      </c>
      <c r="G20" s="2">
        <f>Table3[[#This Row],[ivDose]]</f>
        <v>20</v>
      </c>
    </row>
    <row r="21" spans="1:7" x14ac:dyDescent="0.25">
      <c r="A21" t="str">
        <f>Table3[[#This Row],[Compound]]</f>
        <v>Dimethenamid</v>
      </c>
      <c r="B21" t="str">
        <f>Table3[[#This Row],[Abbrev]]</f>
        <v>Dime</v>
      </c>
      <c r="C21" s="7" t="str">
        <f>Table3[[#This Row],[CAS]]</f>
        <v>87674-68-8</v>
      </c>
      <c r="D21" t="str">
        <f>Table3[[#This Row],[DSSTox]]</f>
        <v>DTXSID4032376</v>
      </c>
      <c r="E21" s="2">
        <f>Table3[[#This Row],[Source]]</f>
        <v>1</v>
      </c>
      <c r="F21" s="2">
        <f>Table3[[#This Row],[OralDose]]</f>
        <v>5</v>
      </c>
      <c r="G21" s="2">
        <f>Table3[[#This Row],[ivDose]]</f>
        <v>1</v>
      </c>
    </row>
    <row r="22" spans="1:7" x14ac:dyDescent="0.25">
      <c r="A22" t="str">
        <f>Table3[[#This Row],[Compound]]</f>
        <v>Etoxazole</v>
      </c>
      <c r="B22" t="str">
        <f>Table3[[#This Row],[Abbrev]]</f>
        <v>Etox</v>
      </c>
      <c r="C22" s="7" t="str">
        <f>Table3[[#This Row],[CAS]]</f>
        <v>153233-91-1</v>
      </c>
      <c r="D22" t="str">
        <f>Table3[[#This Row],[DSSTox]]</f>
        <v>DTXSID8034586</v>
      </c>
      <c r="E22" s="2">
        <f>Table3[[#This Row],[Source]]</f>
        <v>1</v>
      </c>
      <c r="F22" s="2">
        <f>Table3[[#This Row],[OralDose]]</f>
        <v>2</v>
      </c>
      <c r="G22" s="2">
        <f>Table3[[#This Row],[ivDose]]</f>
        <v>0.4</v>
      </c>
    </row>
    <row r="23" spans="1:7" x14ac:dyDescent="0.25">
      <c r="A23" t="str">
        <f>Table3[[#This Row],[Compound]]</f>
        <v>Fenarimol</v>
      </c>
      <c r="B23" t="str">
        <f>Table3[[#This Row],[Abbrev]]</f>
        <v>Fena</v>
      </c>
      <c r="C23" s="7" t="str">
        <f>Table3[[#This Row],[CAS]]</f>
        <v>60168-88-9</v>
      </c>
      <c r="D23" t="str">
        <f>Table3[[#This Row],[DSSTox]]</f>
        <v>DTXSID2032390</v>
      </c>
      <c r="E23" s="2">
        <f>Table3[[#This Row],[Source]]</f>
        <v>1</v>
      </c>
      <c r="F23" s="2">
        <f>Table3[[#This Row],[OralDose]]</f>
        <v>2</v>
      </c>
      <c r="G23" s="2">
        <f>Table3[[#This Row],[ivDose]]</f>
        <v>0.4</v>
      </c>
    </row>
    <row r="24" spans="1:7" x14ac:dyDescent="0.25">
      <c r="A24" t="str">
        <f>Table3[[#This Row],[Compound]]</f>
        <v>Flufenacet</v>
      </c>
      <c r="B24" t="str">
        <f>Table3[[#This Row],[Abbrev]]</f>
        <v>Fluf</v>
      </c>
      <c r="C24" s="7" t="str">
        <f>Table3[[#This Row],[CAS]]</f>
        <v>142459-58-3</v>
      </c>
      <c r="D24" t="str">
        <f>Table3[[#This Row],[DSSTox]]</f>
        <v>DTXSID2032552</v>
      </c>
      <c r="E24" s="2">
        <f>Table3[[#This Row],[Source]]</f>
        <v>2</v>
      </c>
      <c r="F24" s="2" t="str">
        <f>Table3[[#This Row],[OralDose]]</f>
        <v>5.3, 5.2, 5.1</v>
      </c>
      <c r="G24" s="2" t="str">
        <f>Table3[[#This Row],[ivDose]]</f>
        <v>0.99, 0.98, 1</v>
      </c>
    </row>
    <row r="25" spans="1:7" x14ac:dyDescent="0.25">
      <c r="A25" t="str">
        <f>Table3[[#This Row],[Compound]]</f>
        <v>Formetanate hydrochloride</v>
      </c>
      <c r="B25" t="str">
        <f>Table3[[#This Row],[Abbrev]]</f>
        <v>Form</v>
      </c>
      <c r="C25" s="7" t="str">
        <f>Table3[[#This Row],[CAS]]</f>
        <v>23422-53-9</v>
      </c>
      <c r="D25" t="str">
        <f>Table3[[#This Row],[DSSTox]]</f>
        <v>DTXSID4032405</v>
      </c>
      <c r="E25" s="2">
        <f>Table3[[#This Row],[Source]]</f>
        <v>1</v>
      </c>
      <c r="F25" s="2">
        <f>Table3[[#This Row],[OralDose]]</f>
        <v>5</v>
      </c>
      <c r="G25" s="2">
        <f>Table3[[#This Row],[ivDose]]</f>
        <v>1</v>
      </c>
    </row>
    <row r="26" spans="1:7" x14ac:dyDescent="0.25">
      <c r="A26" t="str">
        <f>Table3[[#This Row],[Compound]]</f>
        <v>Hexobarbitone</v>
      </c>
      <c r="B26" t="str">
        <f>Table3[[#This Row],[Abbrev]]</f>
        <v>Hexo</v>
      </c>
      <c r="C26" s="7" t="str">
        <f>Table3[[#This Row],[CAS]]</f>
        <v>56-29-1</v>
      </c>
      <c r="D26" t="str">
        <f>Table3[[#This Row],[DSSTox]]</f>
        <v>DTXSID9023122</v>
      </c>
      <c r="E26" s="2">
        <f>Table3[[#This Row],[Source]]</f>
        <v>3</v>
      </c>
      <c r="F26" s="2" t="str">
        <f>Table3[[#This Row],[OralDose]]</f>
        <v>NA</v>
      </c>
      <c r="G26" s="2">
        <f>Table3[[#This Row],[ivDose]]</f>
        <v>60</v>
      </c>
    </row>
    <row r="27" spans="1:7" x14ac:dyDescent="0.25">
      <c r="A27" t="str">
        <f>Table3[[#This Row],[Compound]]</f>
        <v>Ibuprofen</v>
      </c>
      <c r="B27" t="str">
        <f>Table3[[#This Row],[Abbrev]]</f>
        <v>Ibup</v>
      </c>
      <c r="C27" s="7" t="str">
        <f>Table3[[#This Row],[CAS]]</f>
        <v>15687-27-1</v>
      </c>
      <c r="D27" t="str">
        <f>Table3[[#This Row],[DSSTox]]</f>
        <v>DTXSID5020732</v>
      </c>
      <c r="E27" s="2">
        <f>Table3[[#This Row],[Source]]</f>
        <v>3</v>
      </c>
      <c r="F27" s="2" t="str">
        <f>Table3[[#This Row],[OralDose]]</f>
        <v>NA</v>
      </c>
      <c r="G27" s="2" t="str">
        <f>Table3[[#This Row],[ivDose]]</f>
        <v>2.5, 25</v>
      </c>
    </row>
    <row r="28" spans="1:7" x14ac:dyDescent="0.25">
      <c r="A28" t="str">
        <f>Table3[[#This Row],[Compound]]</f>
        <v>Imazalil</v>
      </c>
      <c r="B28" t="str">
        <f>Table3[[#This Row],[Abbrev]]</f>
        <v>Imaz</v>
      </c>
      <c r="C28" s="7" t="str">
        <f>Table3[[#This Row],[CAS]]</f>
        <v>35554-44-0</v>
      </c>
      <c r="D28" t="str">
        <f>Table3[[#This Row],[DSSTox]]</f>
        <v>DTXSID8024151</v>
      </c>
      <c r="E28" s="2">
        <f>Table3[[#This Row],[Source]]</f>
        <v>1</v>
      </c>
      <c r="F28" s="2">
        <f>Table3[[#This Row],[OralDose]]</f>
        <v>5</v>
      </c>
      <c r="G28" s="2">
        <f>Table3[[#This Row],[ivDose]]</f>
        <v>1</v>
      </c>
    </row>
    <row r="29" spans="1:7" x14ac:dyDescent="0.25">
      <c r="A29" t="str">
        <f>Table3[[#This Row],[Compound]]</f>
        <v>Imidacloprid</v>
      </c>
      <c r="B29" t="str">
        <f>Table3[[#This Row],[Abbrev]]</f>
        <v>Imid</v>
      </c>
      <c r="C29" s="7" t="str">
        <f>Table3[[#This Row],[CAS]]</f>
        <v>138261-41-3</v>
      </c>
      <c r="D29" t="str">
        <f>Table3[[#This Row],[DSSTox]]</f>
        <v>DTXSID5032442</v>
      </c>
      <c r="E29" s="2">
        <f>Table3[[#This Row],[Source]]</f>
        <v>1</v>
      </c>
      <c r="F29" s="2">
        <f>Table3[[#This Row],[OralDose]]</f>
        <v>5</v>
      </c>
      <c r="G29" s="2">
        <f>Table3[[#This Row],[ivDose]]</f>
        <v>1</v>
      </c>
    </row>
    <row r="30" spans="1:7" x14ac:dyDescent="0.25">
      <c r="A30" t="str">
        <f>Table3[[#This Row],[Compound]]</f>
        <v>Imipramine</v>
      </c>
      <c r="B30" t="str">
        <f>Table3[[#This Row],[Abbrev]]</f>
        <v>Imip</v>
      </c>
      <c r="C30" s="7" t="str">
        <f>Table3[[#This Row],[CAS]]</f>
        <v>50-49-7</v>
      </c>
      <c r="D30" t="str">
        <f>Table3[[#This Row],[DSSTox]]</f>
        <v>DTXSID1043881</v>
      </c>
      <c r="E30" s="2">
        <f>Table3[[#This Row],[Source]]</f>
        <v>3</v>
      </c>
      <c r="F30" s="2">
        <f>Table3[[#This Row],[OralDose]]</f>
        <v>50</v>
      </c>
      <c r="G30" s="2">
        <f>Table3[[#This Row],[ivDose]]</f>
        <v>10</v>
      </c>
    </row>
    <row r="31" spans="1:7" x14ac:dyDescent="0.25">
      <c r="A31" t="str">
        <f>Table3[[#This Row],[Compound]]</f>
        <v>Metoprolol</v>
      </c>
      <c r="B31" t="str">
        <f>Table3[[#This Row],[Abbrev]]</f>
        <v>Meto</v>
      </c>
      <c r="C31" s="7" t="str">
        <f>Table3[[#This Row],[CAS]]</f>
        <v>51384-51-1</v>
      </c>
      <c r="D31" t="str">
        <f>Table3[[#This Row],[DSSTox]]</f>
        <v>DTXSID2023309</v>
      </c>
      <c r="E31" s="2">
        <f>Table3[[#This Row],[Source]]</f>
        <v>3</v>
      </c>
      <c r="F31" s="2">
        <f>Table3[[#This Row],[OralDose]]</f>
        <v>20</v>
      </c>
      <c r="G31" s="2" t="str">
        <f>Table3[[#This Row],[ivDose]]</f>
        <v>NA</v>
      </c>
    </row>
    <row r="32" spans="1:7" x14ac:dyDescent="0.25">
      <c r="A32" t="str">
        <f>Table3[[#This Row],[Compound]]</f>
        <v>Midazolam</v>
      </c>
      <c r="B32" t="str">
        <f>Table3[[#This Row],[Abbrev]]</f>
        <v>Mida</v>
      </c>
      <c r="C32" s="7" t="str">
        <f>Table3[[#This Row],[CAS]]</f>
        <v>59467-70-8</v>
      </c>
      <c r="D32" t="str">
        <f>Table3[[#This Row],[DSSTox]]</f>
        <v>DTXSID5023320</v>
      </c>
      <c r="E32" s="2">
        <f>Table3[[#This Row],[Source]]</f>
        <v>3</v>
      </c>
      <c r="F32" s="2">
        <f>Table3[[#This Row],[OralDose]]</f>
        <v>15</v>
      </c>
      <c r="G32" s="2">
        <f>Table3[[#This Row],[ivDose]]</f>
        <v>5</v>
      </c>
    </row>
    <row r="33" spans="1:7" x14ac:dyDescent="0.25">
      <c r="A33" t="str">
        <f>Table3[[#This Row],[Compound]]</f>
        <v>Nilvadipine</v>
      </c>
      <c r="B33" t="str">
        <f>Table3[[#This Row],[Abbrev]]</f>
        <v>Nilv</v>
      </c>
      <c r="C33" s="7" t="str">
        <f>Table3[[#This Row],[CAS]]</f>
        <v>75530-68-6</v>
      </c>
      <c r="D33" t="str">
        <f>Table3[[#This Row],[DSSTox]]</f>
        <v>DTXSID2046624</v>
      </c>
      <c r="E33" s="2">
        <f>Table3[[#This Row],[Source]]</f>
        <v>3</v>
      </c>
      <c r="F33" s="2">
        <f>Table3[[#This Row],[OralDose]]</f>
        <v>10</v>
      </c>
      <c r="G33" s="2">
        <f>Table3[[#This Row],[ivDose]]</f>
        <v>0.1</v>
      </c>
    </row>
    <row r="34" spans="1:7" x14ac:dyDescent="0.25">
      <c r="A34" t="str">
        <f>Table3[[#This Row],[Compound]]</f>
        <v>Novaluron</v>
      </c>
      <c r="B34" t="str">
        <f>Table3[[#This Row],[Abbrev]]</f>
        <v>Nova</v>
      </c>
      <c r="C34" s="7" t="str">
        <f>Table3[[#This Row],[CAS]]</f>
        <v>116714-46-6</v>
      </c>
      <c r="D34" t="str">
        <f>Table3[[#This Row],[DSSTox]]</f>
        <v>DTXSID5034773</v>
      </c>
      <c r="E34" s="2">
        <f>Table3[[#This Row],[Source]]</f>
        <v>1</v>
      </c>
      <c r="F34" s="2">
        <f>Table3[[#This Row],[OralDose]]</f>
        <v>2</v>
      </c>
      <c r="G34" s="2">
        <f>Table3[[#This Row],[ivDose]]</f>
        <v>0.4</v>
      </c>
    </row>
    <row r="35" spans="1:7" x14ac:dyDescent="0.25">
      <c r="A35" t="str">
        <f>Table3[[#This Row],[Compound]]</f>
        <v>Ondansetron</v>
      </c>
      <c r="B35" t="str">
        <f>Table3[[#This Row],[Abbrev]]</f>
        <v>Onda</v>
      </c>
      <c r="C35" s="7" t="str">
        <f>Table3[[#This Row],[CAS]]</f>
        <v>99614-02-5</v>
      </c>
      <c r="D35" t="str">
        <f>Table3[[#This Row],[DSSTox]]</f>
        <v>DTXSID8023393</v>
      </c>
      <c r="E35" s="2">
        <f>Table3[[#This Row],[Source]]</f>
        <v>3</v>
      </c>
      <c r="F35" s="2" t="str">
        <f>Table3[[#This Row],[OralDose]]</f>
        <v>4, 8, 20</v>
      </c>
      <c r="G35" s="2" t="str">
        <f>Table3[[#This Row],[ivDose]]</f>
        <v>1, 4, 8, 20</v>
      </c>
    </row>
    <row r="36" spans="1:7" x14ac:dyDescent="0.25">
      <c r="A36" t="str">
        <f>Table3[[#This Row],[Compound]]</f>
        <v>Perfluorooctanoic acid</v>
      </c>
      <c r="B36" t="str">
        <f>Table3[[#This Row],[Abbrev]]</f>
        <v>PFOA</v>
      </c>
      <c r="C36" s="7" t="str">
        <f>Table3[[#This Row],[CAS]]</f>
        <v>335-67-1</v>
      </c>
      <c r="D36" t="str">
        <f>Table3[[#This Row],[DSSTox]]</f>
        <v>DTXSID8031865</v>
      </c>
      <c r="E36" s="2">
        <f>Table3[[#This Row],[Source]]</f>
        <v>1</v>
      </c>
      <c r="F36" s="2">
        <f>Table3[[#This Row],[OralDose]]</f>
        <v>1</v>
      </c>
      <c r="G36" s="2">
        <f>Table3[[#This Row],[ivDose]]</f>
        <v>0.2</v>
      </c>
    </row>
    <row r="37" spans="1:7" x14ac:dyDescent="0.25">
      <c r="A37" t="str">
        <f>Table3[[#This Row],[Compound]]</f>
        <v>Permethrin</v>
      </c>
      <c r="B37" t="str">
        <f>Table3[[#This Row],[Abbrev]]</f>
        <v>Perm</v>
      </c>
      <c r="C37" s="7" t="str">
        <f>Table3[[#This Row],[CAS]]</f>
        <v>52645-53-1</v>
      </c>
      <c r="D37" t="str">
        <f>Table3[[#This Row],[DSSTox]]</f>
        <v>DTXSID8022292</v>
      </c>
      <c r="E37" s="2">
        <f>Table3[[#This Row],[Source]]</f>
        <v>1</v>
      </c>
      <c r="F37" s="2">
        <f>Table3[[#This Row],[OralDose]]</f>
        <v>5</v>
      </c>
      <c r="G37" s="2">
        <f>Table3[[#This Row],[ivDose]]</f>
        <v>1</v>
      </c>
    </row>
    <row r="38" spans="1:7" x14ac:dyDescent="0.25">
      <c r="A38" t="str">
        <f>Table3[[#This Row],[Compound]]</f>
        <v>Phenacetin</v>
      </c>
      <c r="B38" t="str">
        <f>Table3[[#This Row],[Abbrev]]</f>
        <v>Pacn</v>
      </c>
      <c r="C38" s="7" t="str">
        <f>Table3[[#This Row],[CAS]]</f>
        <v>62-44-2</v>
      </c>
      <c r="D38" t="str">
        <f>Table3[[#This Row],[DSSTox]]</f>
        <v>DTXSID1021116</v>
      </c>
      <c r="E38" s="2">
        <f>Table3[[#This Row],[Source]]</f>
        <v>3</v>
      </c>
      <c r="F38" s="2" t="str">
        <f>Table3[[#This Row],[OralDose]]</f>
        <v>NA</v>
      </c>
      <c r="G38" s="2">
        <f>Table3[[#This Row],[ivDose]]</f>
        <v>23</v>
      </c>
    </row>
    <row r="39" spans="1:7" x14ac:dyDescent="0.25">
      <c r="A39" t="str">
        <f>Table3[[#This Row],[Compound]]</f>
        <v>Phenytoin</v>
      </c>
      <c r="B39" t="str">
        <f>Table3[[#This Row],[Abbrev]]</f>
        <v>Pytn</v>
      </c>
      <c r="C39" s="7" t="str">
        <f>Table3[[#This Row],[CAS]]</f>
        <v>57-41-0</v>
      </c>
      <c r="D39" t="str">
        <f>Table3[[#This Row],[DSSTox]]</f>
        <v>DTXSID8020541</v>
      </c>
      <c r="E39" s="2">
        <f>Table3[[#This Row],[Source]]</f>
        <v>3</v>
      </c>
      <c r="F39" s="2">
        <f>Table3[[#This Row],[OralDose]]</f>
        <v>25</v>
      </c>
      <c r="G39" s="2" t="str">
        <f>Table3[[#This Row],[ivDose]]</f>
        <v>40, 25</v>
      </c>
    </row>
    <row r="40" spans="1:7" x14ac:dyDescent="0.25">
      <c r="A40" t="str">
        <f>Table3[[#This Row],[Compound]]</f>
        <v>Propamocarb hydrochloride</v>
      </c>
      <c r="B40" t="str">
        <f>Table3[[#This Row],[Abbrev]]</f>
        <v>Prop</v>
      </c>
      <c r="C40" s="7" t="str">
        <f>Table3[[#This Row],[CAS]]</f>
        <v>25606-41-1</v>
      </c>
      <c r="D40" t="str">
        <f>Table3[[#This Row],[DSSTox]]</f>
        <v>DTXSID6034849</v>
      </c>
      <c r="E40" s="2">
        <f>Table3[[#This Row],[Source]]</f>
        <v>1</v>
      </c>
      <c r="F40" s="2">
        <f>Table3[[#This Row],[OralDose]]</f>
        <v>5</v>
      </c>
      <c r="G40" s="2">
        <f>Table3[[#This Row],[ivDose]]</f>
        <v>1</v>
      </c>
    </row>
    <row r="41" spans="1:7" x14ac:dyDescent="0.25">
      <c r="A41" t="str">
        <f>Table3[[#This Row],[Compound]]</f>
        <v>Propyzamide</v>
      </c>
      <c r="B41" t="str">
        <f>Table3[[#This Row],[Abbrev]]</f>
        <v>Prpy</v>
      </c>
      <c r="C41" s="7" t="str">
        <f>Table3[[#This Row],[CAS]]</f>
        <v>23950-58-5</v>
      </c>
      <c r="D41" t="str">
        <f>Table3[[#This Row],[DSSTox]]</f>
        <v>DTXSID2020420</v>
      </c>
      <c r="E41" s="2" t="str">
        <f>Table3[[#This Row],[Source]]</f>
        <v>1,2</v>
      </c>
      <c r="F41" s="2" t="str">
        <f>Table3[[#This Row],[OralDose]]</f>
        <v>3.2, 3.1, 3</v>
      </c>
      <c r="G41" s="2" t="str">
        <f>Table3[[#This Row],[ivDose]]</f>
        <v>0.6, 0.61</v>
      </c>
    </row>
    <row r="42" spans="1:7" x14ac:dyDescent="0.25">
      <c r="A42" t="str">
        <f>Table3[[#This Row],[Compound]]</f>
        <v>Propyzamide</v>
      </c>
      <c r="B42" t="str">
        <f>Table3[[#This Row],[Abbrev]]</f>
        <v>Prpy</v>
      </c>
      <c r="C42" s="7" t="str">
        <f>Table3[[#This Row],[CAS]]</f>
        <v>23950-58-5</v>
      </c>
      <c r="D42" t="str">
        <f>Table3[[#This Row],[DSSTox]]</f>
        <v>DTXSID2020420</v>
      </c>
      <c r="E42" s="2">
        <f>Table3[[#This Row],[Source]]</f>
        <v>1</v>
      </c>
      <c r="F42" s="2">
        <f>Table3[[#This Row],[OralDose]]</f>
        <v>3</v>
      </c>
      <c r="G42" s="2">
        <f>Table3[[#This Row],[ivDose]]</f>
        <v>0.6</v>
      </c>
    </row>
    <row r="43" spans="1:7" x14ac:dyDescent="0.25">
      <c r="A43" t="str">
        <f>Table3[[#This Row],[Compound]]</f>
        <v>Propyzamide</v>
      </c>
      <c r="B43" t="str">
        <f>Table3[[#This Row],[Abbrev]]</f>
        <v>Prpy</v>
      </c>
      <c r="C43" s="7" t="str">
        <f>Table3[[#This Row],[CAS]]</f>
        <v>23950-58-5</v>
      </c>
      <c r="D43" t="str">
        <f>Table3[[#This Row],[DSSTox]]</f>
        <v>DTXSID2020420</v>
      </c>
      <c r="E43" s="2">
        <f>Table3[[#This Row],[Source]]</f>
        <v>2</v>
      </c>
      <c r="F43" s="2" t="str">
        <f>Table3[[#This Row],[OralDose]]</f>
        <v>3.2, 3.1</v>
      </c>
      <c r="G43" s="2" t="str">
        <f>Table3[[#This Row],[ivDose]]</f>
        <v>0.6, 0.61</v>
      </c>
    </row>
    <row r="44" spans="1:7" x14ac:dyDescent="0.25">
      <c r="A44" t="str">
        <f>Table3[[#This Row],[Compound]]</f>
        <v>Pyrithiobac sodium</v>
      </c>
      <c r="B44" t="str">
        <f>Table3[[#This Row],[Abbrev]]</f>
        <v>Pyri</v>
      </c>
      <c r="C44" s="7" t="str">
        <f>Table3[[#This Row],[CAS]]</f>
        <v>123343-16-8</v>
      </c>
      <c r="D44" t="str">
        <f>Table3[[#This Row],[DSSTox]]</f>
        <v>DTXSID8032673</v>
      </c>
      <c r="E44" s="2">
        <f>Table3[[#This Row],[Source]]</f>
        <v>2</v>
      </c>
      <c r="F44" s="2">
        <f>Table3[[#This Row],[OralDose]]</f>
        <v>1</v>
      </c>
      <c r="G44" s="2" t="str">
        <f>Table3[[#This Row],[ivDose]]</f>
        <v>0.21, 0.2, 0.19</v>
      </c>
    </row>
    <row r="45" spans="1:7" x14ac:dyDescent="0.25">
      <c r="A45" t="str">
        <f>Table3[[#This Row],[Compound]]</f>
        <v>Resmethrin</v>
      </c>
      <c r="B45" t="str">
        <f>Table3[[#This Row],[Abbrev]]</f>
        <v>Resm</v>
      </c>
      <c r="C45" s="7" t="str">
        <f>Table3[[#This Row],[CAS]]</f>
        <v>10453-86-8</v>
      </c>
      <c r="D45" t="str">
        <f>Table3[[#This Row],[DSSTox]]</f>
        <v>DTXSID7022253</v>
      </c>
      <c r="E45" s="2">
        <f>Table3[[#This Row],[Source]]</f>
        <v>1</v>
      </c>
      <c r="F45" s="2">
        <f>Table3[[#This Row],[OralDose]]</f>
        <v>4</v>
      </c>
      <c r="G45" s="2">
        <f>Table3[[#This Row],[ivDose]]</f>
        <v>0.8</v>
      </c>
    </row>
    <row r="46" spans="1:7" x14ac:dyDescent="0.25">
      <c r="A46" t="str">
        <f>Table3[[#This Row],[Compound]]</f>
        <v>S-Bioallethrin</v>
      </c>
      <c r="B46" t="str">
        <f>Table3[[#This Row],[Abbrev]]</f>
        <v>S-Bi</v>
      </c>
      <c r="C46" s="7" t="str">
        <f>Table3[[#This Row],[CAS]]</f>
        <v>28434-00-6</v>
      </c>
      <c r="D46" t="str">
        <f>Table3[[#This Row],[DSSTox]]</f>
        <v>DTXSID2039336</v>
      </c>
      <c r="E46" s="2">
        <f>Table3[[#This Row],[Source]]</f>
        <v>1</v>
      </c>
      <c r="F46" s="2">
        <f>Table3[[#This Row],[OralDose]]</f>
        <v>4</v>
      </c>
      <c r="G46" s="2">
        <f>Table3[[#This Row],[ivDose]]</f>
        <v>0.8</v>
      </c>
    </row>
    <row r="47" spans="1:7" x14ac:dyDescent="0.25">
      <c r="A47" t="str">
        <f>Table3[[#This Row],[Compound]]</f>
        <v>Simazine</v>
      </c>
      <c r="B47" t="str">
        <f>Table3[[#This Row],[Abbrev]]</f>
        <v>Sima</v>
      </c>
      <c r="C47" s="7" t="str">
        <f>Table3[[#This Row],[CAS]]</f>
        <v>122-34-9</v>
      </c>
      <c r="D47" t="str">
        <f>Table3[[#This Row],[DSSTox]]</f>
        <v>DTXSID4021268</v>
      </c>
      <c r="E47" s="2">
        <f>Table3[[#This Row],[Source]]</f>
        <v>1</v>
      </c>
      <c r="F47" s="2">
        <f>Table3[[#This Row],[OralDose]]</f>
        <v>2</v>
      </c>
      <c r="G47" s="2">
        <f>Table3[[#This Row],[ivDose]]</f>
        <v>0.4</v>
      </c>
    </row>
    <row r="48" spans="1:7" x14ac:dyDescent="0.25">
      <c r="A48" t="str">
        <f>Table3[[#This Row],[Compound]]</f>
        <v>Tolbutamide</v>
      </c>
      <c r="B48" t="str">
        <f>Table3[[#This Row],[Abbrev]]</f>
        <v>Tolb</v>
      </c>
      <c r="C48" s="7" t="str">
        <f>Table3[[#This Row],[CAS]]</f>
        <v>64-77-7</v>
      </c>
      <c r="D48" t="str">
        <f>Table3[[#This Row],[DSSTox]]</f>
        <v>DTXSID8021359</v>
      </c>
      <c r="E48" s="2">
        <f>Table3[[#This Row],[Source]]</f>
        <v>3</v>
      </c>
      <c r="F48" s="2">
        <f>Table3[[#This Row],[OralDose]]</f>
        <v>20</v>
      </c>
      <c r="G48" s="2">
        <f>Table3[[#This Row],[ivDose]]</f>
        <v>10</v>
      </c>
    </row>
    <row r="49" spans="1:7" x14ac:dyDescent="0.25">
      <c r="A49" t="str">
        <f>Table3[[#This Row],[Compound]]</f>
        <v>Triclosan</v>
      </c>
      <c r="B49" t="str">
        <f>Table3[[#This Row],[Abbrev]]</f>
        <v>Tric</v>
      </c>
      <c r="C49" s="7" t="str">
        <f>Table3[[#This Row],[CAS]]</f>
        <v>3380-34-5</v>
      </c>
      <c r="D49" t="str">
        <f>Table3[[#This Row],[DSSTox]]</f>
        <v>DTXSID5032498</v>
      </c>
      <c r="E49" s="2">
        <f>Table3[[#This Row],[Source]]</f>
        <v>1</v>
      </c>
      <c r="F49" s="2" t="str">
        <f>Table3[[#This Row],[OralDose]]</f>
        <v>NA</v>
      </c>
      <c r="G49" s="2">
        <f>Table3[[#This Row],[ivDose]]</f>
        <v>1</v>
      </c>
    </row>
    <row r="50" spans="1:7" x14ac:dyDescent="0.25">
      <c r="A50" t="str">
        <f>Table3[[#This Row],[Compound]]</f>
        <v>Valproic acid</v>
      </c>
      <c r="B50" t="str">
        <f>Table3[[#This Row],[Abbrev]]</f>
        <v>Valp</v>
      </c>
      <c r="C50" s="7" t="str">
        <f>Table3[[#This Row],[CAS]]</f>
        <v>99-66-1</v>
      </c>
      <c r="D50" t="str">
        <f>Table3[[#This Row],[DSSTox]]</f>
        <v>DTXSID6023733</v>
      </c>
      <c r="E50" s="2">
        <f>Table3[[#This Row],[Source]]</f>
        <v>3</v>
      </c>
      <c r="F50" s="2" t="str">
        <f>Table3[[#This Row],[OralDose]]</f>
        <v>200, 600</v>
      </c>
      <c r="G50" s="2" t="str">
        <f>Table3[[#This Row],[ivDose]]</f>
        <v>10, 50, 100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F14" sqref="F14"/>
    </sheetView>
  </sheetViews>
  <sheetFormatPr defaultRowHeight="15" x14ac:dyDescent="0.25"/>
  <cols>
    <col min="1" max="1" width="26.140625" bestFit="1" customWidth="1"/>
    <col min="2" max="2" width="9.28515625" bestFit="1" customWidth="1"/>
    <col min="3" max="3" width="17" bestFit="1" customWidth="1"/>
    <col min="4" max="4" width="8.5703125" bestFit="1" customWidth="1"/>
    <col min="5" max="5" width="10.140625" style="5" bestFit="1" customWidth="1"/>
    <col min="6" max="6" width="10.140625" customWidth="1"/>
  </cols>
  <sheetData>
    <row r="1" spans="1:9" x14ac:dyDescent="0.25">
      <c r="A1" t="s">
        <v>0</v>
      </c>
      <c r="B1" t="s">
        <v>5</v>
      </c>
      <c r="C1" t="s">
        <v>15</v>
      </c>
      <c r="D1" t="s">
        <v>16</v>
      </c>
      <c r="E1" s="5" t="s">
        <v>17</v>
      </c>
      <c r="F1" t="s">
        <v>247</v>
      </c>
      <c r="G1" t="s">
        <v>18</v>
      </c>
      <c r="H1" t="s">
        <v>19</v>
      </c>
      <c r="I1" t="s">
        <v>237</v>
      </c>
    </row>
    <row r="2" spans="1:9" x14ac:dyDescent="0.25">
      <c r="A2" t="str">
        <f>Table3[[#This Row],[Compound]]</f>
        <v>2,4-D</v>
      </c>
      <c r="B2" s="2">
        <f>Table3[[#This Row],[Source]]</f>
        <v>2</v>
      </c>
      <c r="C2" t="str">
        <f>Table3[[#This Row],[SelectedModel]]</f>
        <v>1 compartment</v>
      </c>
      <c r="D2" s="3">
        <f>Table3[[#This Row],[Vdist]]</f>
        <v>0.78804711064839295</v>
      </c>
      <c r="E2" s="4">
        <f>Table3[[#This Row],[kelim]]</f>
        <v>1.11257827410453</v>
      </c>
      <c r="F2" s="3">
        <f>IF(ISERROR(Table2[[#This Row],[kelim]]*Table2[[#This Row],[Vdist]]),"",Table2[[#This Row],[kelim]]*Table2[[#This Row],[Vdist]])</f>
        <v>0.87676409427825064</v>
      </c>
      <c r="G2" s="3">
        <f>Table3[[#This Row],[kgutabs]]</f>
        <v>0.29332761112583899</v>
      </c>
      <c r="H2" s="3">
        <f>Table3[[#This Row],[Fgutabs]]</f>
        <v>0.99972368710961401</v>
      </c>
      <c r="I2" s="4">
        <f>Table3[[#This Row],[Css]]</f>
        <v>4.75101043728961E-2</v>
      </c>
    </row>
    <row r="3" spans="1:9" x14ac:dyDescent="0.25">
      <c r="A3" t="str">
        <f>Table3[[#This Row],[Compound]]</f>
        <v>Alachlor</v>
      </c>
      <c r="B3" s="2">
        <f>Table3[[#This Row],[Source]]</f>
        <v>2</v>
      </c>
      <c r="C3" t="str">
        <f>Table3[[#This Row],[SelectedModel]]</f>
        <v>2 compartment</v>
      </c>
      <c r="D3" s="3">
        <f>Table3[[#This Row],[Vdist]]</f>
        <v>975.82268978912998</v>
      </c>
      <c r="E3" s="4">
        <f>Table3[[#This Row],[kelim]]</f>
        <v>4.4727979759807197E-2</v>
      </c>
      <c r="F3" s="3">
        <f>IF(ISERROR(Table2[[#This Row],[kelim]]*Table2[[#This Row],[Vdist]]),"",Table2[[#This Row],[kelim]]*Table2[[#This Row],[Vdist]])</f>
        <v>43.646577518048822</v>
      </c>
      <c r="G3" s="3">
        <f>Table3[[#This Row],[kgutabs]]</f>
        <v>2.0647842904644702</v>
      </c>
      <c r="H3" s="3">
        <f>Table3[[#This Row],[Fgutabs]]</f>
        <v>6.2829071131543499E-2</v>
      </c>
      <c r="I3" s="4">
        <f>Table3[[#This Row],[Css]]</f>
        <v>5.9978997499443397E-5</v>
      </c>
    </row>
    <row r="4" spans="1:9" x14ac:dyDescent="0.25">
      <c r="A4" t="str">
        <f>Table3[[#This Row],[Compound]]</f>
        <v>Alprazolam</v>
      </c>
      <c r="B4" s="2">
        <f>Table3[[#This Row],[Source]]</f>
        <v>3</v>
      </c>
      <c r="C4" t="str">
        <f>Table3[[#This Row],[SelectedModel]]</f>
        <v>1 compartment</v>
      </c>
      <c r="D4" s="3">
        <f>Table3[[#This Row],[Vdist]]</f>
        <v>3.6297408215268301</v>
      </c>
      <c r="E4" s="4">
        <f>Table3[[#This Row],[kelim]]</f>
        <v>2.4393598055077801</v>
      </c>
      <c r="F4" s="3">
        <f>IF(ISERROR(Table2[[#This Row],[kelim]]*Table2[[#This Row],[Vdist]]),"",Table2[[#This Row],[kelim]]*Table2[[#This Row],[Vdist]])</f>
        <v>8.8542438644433386</v>
      </c>
      <c r="G4" s="3">
        <f>Table3[[#This Row],[kgutabs]]</f>
        <v>0.86161688786035195</v>
      </c>
      <c r="H4" s="3">
        <f>Table3[[#This Row],[Fgutabs]]</f>
        <v>0.35384495522562198</v>
      </c>
      <c r="I4" s="4">
        <f>Table3[[#This Row],[Css]]</f>
        <v>1.6651382124536201E-3</v>
      </c>
    </row>
    <row r="5" spans="1:9" x14ac:dyDescent="0.25">
      <c r="A5" t="str">
        <f>Table3[[#This Row],[Compound]]</f>
        <v>Antipyrine</v>
      </c>
      <c r="B5" s="2">
        <f>Table3[[#This Row],[Source]]</f>
        <v>3</v>
      </c>
      <c r="C5" t="str">
        <f>Table3[[#This Row],[SelectedModel]]</f>
        <v>2 compartment</v>
      </c>
      <c r="D5" s="3">
        <f>Table3[[#This Row],[Vdist]]</f>
        <v>1.8212554363679101</v>
      </c>
      <c r="E5" s="4">
        <f>Table3[[#This Row],[kelim]]</f>
        <v>0.12401509877736901</v>
      </c>
      <c r="F5" s="3">
        <f>IF(ISERROR(Table2[[#This Row],[kelim]]*Table2[[#This Row],[Vdist]]),"",Table2[[#This Row],[kelim]]*Table2[[#This Row],[Vdist]])</f>
        <v>0.22586317283998666</v>
      </c>
      <c r="G5" s="3" t="str">
        <f>Table3[[#This Row],[kgutabs]]</f>
        <v>NA</v>
      </c>
      <c r="H5" s="3" t="str">
        <f>Table3[[#This Row],[Fgutabs]]</f>
        <v>NA</v>
      </c>
      <c r="I5" s="4" t="str">
        <f>Table3[[#This Row],[Css]]</f>
        <v>NA</v>
      </c>
    </row>
    <row r="6" spans="1:9" x14ac:dyDescent="0.25">
      <c r="A6" t="str">
        <f>Table3[[#This Row],[Compound]]</f>
        <v>Bensulide</v>
      </c>
      <c r="B6" s="2" t="str">
        <f>Table3[[#This Row],[Source]]</f>
        <v>1,2</v>
      </c>
      <c r="C6" t="str">
        <f>Table3[[#This Row],[SelectedModel]]</f>
        <v>2 compartment</v>
      </c>
      <c r="D6" s="3">
        <f>Table3[[#This Row],[Vdist]]</f>
        <v>15.9817244100092</v>
      </c>
      <c r="E6" s="4">
        <f>Table3[[#This Row],[kelim]]</f>
        <v>5.5767020884862899E-2</v>
      </c>
      <c r="F6" s="3">
        <f>IF(ISERROR(Table2[[#This Row],[kelim]]*Table2[[#This Row],[Vdist]]),"",Table2[[#This Row],[kelim]]*Table2[[#This Row],[Vdist]])</f>
        <v>0.89125315894910628</v>
      </c>
      <c r="G6" s="3">
        <f>Table3[[#This Row],[kgutabs]]</f>
        <v>3.1635112258529299</v>
      </c>
      <c r="H6" s="3">
        <f>Table3[[#This Row],[Fgutabs]]</f>
        <v>1.48640284475632E-2</v>
      </c>
      <c r="I6" s="4">
        <f>Table3[[#This Row],[Css]]</f>
        <v>6.94903027753343E-4</v>
      </c>
    </row>
    <row r="7" spans="1:9" x14ac:dyDescent="0.25">
      <c r="A7" t="str">
        <f>Table3[[#This Row],[Compound]]</f>
        <v>Bensulide</v>
      </c>
      <c r="B7" s="2">
        <f>Table3[[#This Row],[Source]]</f>
        <v>1</v>
      </c>
      <c r="C7" t="str">
        <f>Table3[[#This Row],[SelectedModel]]</f>
        <v>2 compartment</v>
      </c>
      <c r="D7" s="3">
        <f>Table3[[#This Row],[Vdist]]</f>
        <v>7.5986037746099599</v>
      </c>
      <c r="E7" s="4">
        <f>Table3[[#This Row],[kelim]]</f>
        <v>0.41172055615426301</v>
      </c>
      <c r="F7" s="3">
        <f>IF(ISERROR(Table2[[#This Row],[kelim]]*Table2[[#This Row],[Vdist]]),"",Table2[[#This Row],[kelim]]*Table2[[#This Row],[Vdist]])</f>
        <v>3.1285013720782948</v>
      </c>
      <c r="G7" s="3">
        <f>Table3[[#This Row],[kgutabs]]</f>
        <v>2.4414335378639702</v>
      </c>
      <c r="H7" s="3">
        <f>Table3[[#This Row],[Fgutabs]]</f>
        <v>2.0128613201896899E-2</v>
      </c>
      <c r="I7" s="4">
        <f>Table3[[#This Row],[Css]]</f>
        <v>2.6808114077589499E-4</v>
      </c>
    </row>
    <row r="8" spans="1:9" x14ac:dyDescent="0.25">
      <c r="A8" t="str">
        <f>Table3[[#This Row],[Compound]]</f>
        <v>Bensulide</v>
      </c>
      <c r="B8" s="2">
        <f>Table3[[#This Row],[Source]]</f>
        <v>2</v>
      </c>
      <c r="C8" t="str">
        <f>Table3[[#This Row],[SelectedModel]]</f>
        <v>2 compartment</v>
      </c>
      <c r="D8" s="3">
        <f>Table3[[#This Row],[Vdist]]</f>
        <v>343.97280874390299</v>
      </c>
      <c r="E8" s="4">
        <f>Table3[[#This Row],[kelim]]</f>
        <v>2.2337233983957599E-3</v>
      </c>
      <c r="F8" s="3">
        <f>IF(ISERROR(Table2[[#This Row],[kelim]]*Table2[[#This Row],[Vdist]]),"",Table2[[#This Row],[kelim]]*Table2[[#This Row],[Vdist]])</f>
        <v>0.76834011130316571</v>
      </c>
      <c r="G8" s="3">
        <f>Table3[[#This Row],[kgutabs]]</f>
        <v>3.70106419728423</v>
      </c>
      <c r="H8" s="3">
        <f>Table3[[#This Row],[Fgutabs]]</f>
        <v>1.24121855449651E-2</v>
      </c>
      <c r="I8" s="4">
        <f>Table3[[#This Row],[Css]]</f>
        <v>6.7310607646099598E-4</v>
      </c>
    </row>
    <row r="9" spans="1:9" x14ac:dyDescent="0.25">
      <c r="A9" t="str">
        <f>Table3[[#This Row],[Compound]]</f>
        <v>Bisphenol A</v>
      </c>
      <c r="B9" s="2">
        <f>Table3[[#This Row],[Source]]</f>
        <v>1</v>
      </c>
      <c r="C9" t="str">
        <f>Table3[[#This Row],[SelectedModel]]</f>
        <v>1 compartment</v>
      </c>
      <c r="D9" s="3">
        <f>Table3[[#This Row],[Vdist]]</f>
        <v>12.992762962334499</v>
      </c>
      <c r="E9" s="4">
        <f>Table3[[#This Row],[kelim]]</f>
        <v>1.50115533190884</v>
      </c>
      <c r="F9" s="3">
        <f>IF(ISERROR(Table2[[#This Row],[kelim]]*Table2[[#This Row],[Vdist]]),"",Table2[[#This Row],[kelim]]*Table2[[#This Row],[Vdist]])</f>
        <v>19.504155397136127</v>
      </c>
      <c r="G9" s="3">
        <f>Table3[[#This Row],[kgutabs]]</f>
        <v>1.9649733746863501E-2</v>
      </c>
      <c r="H9" s="3">
        <f>Table3[[#This Row],[Fgutabs]]</f>
        <v>0.72077065126317796</v>
      </c>
      <c r="I9" s="4">
        <f>Table3[[#This Row],[Css]]</f>
        <v>1.5397801062284799E-3</v>
      </c>
    </row>
    <row r="10" spans="1:9" x14ac:dyDescent="0.25">
      <c r="A10" t="str">
        <f>Table3[[#This Row],[Compound]]</f>
        <v>Boscalid</v>
      </c>
      <c r="B10" s="2">
        <f>Table3[[#This Row],[Source]]</f>
        <v>1</v>
      </c>
      <c r="C10" t="str">
        <f>Table3[[#This Row],[SelectedModel]]</f>
        <v>1 compartment</v>
      </c>
      <c r="D10" s="3">
        <f>Table3[[#This Row],[Vdist]]</f>
        <v>21.361044526054801</v>
      </c>
      <c r="E10" s="4">
        <f>Table3[[#This Row],[kelim]]</f>
        <v>0.640724996819103</v>
      </c>
      <c r="F10" s="3">
        <f>IF(ISERROR(Table2[[#This Row],[kelim]]*Table2[[#This Row],[Vdist]]),"",Table2[[#This Row],[kelim]]*Table2[[#This Row],[Vdist]])</f>
        <v>13.68655518600918</v>
      </c>
      <c r="G10" s="3">
        <f>Table3[[#This Row],[kgutabs]]</f>
        <v>0.37757152601976302</v>
      </c>
      <c r="H10" s="3">
        <f>Table3[[#This Row],[Fgutabs]]</f>
        <v>0.63026163003621605</v>
      </c>
      <c r="I10" s="4">
        <f>Table3[[#This Row],[Css]]</f>
        <v>1.9187371032817399E-3</v>
      </c>
    </row>
    <row r="11" spans="1:9" x14ac:dyDescent="0.25">
      <c r="A11" t="str">
        <f>Table3[[#This Row],[Compound]]</f>
        <v>Bosentan</v>
      </c>
      <c r="B11" s="2">
        <f>Table3[[#This Row],[Source]]</f>
        <v>3</v>
      </c>
      <c r="C11" t="str">
        <f>Table3[[#This Row],[SelectedModel]]</f>
        <v>No model</v>
      </c>
      <c r="D11" s="3" t="str">
        <f>Table3[[#This Row],[Vdist]]</f>
        <v>NA</v>
      </c>
      <c r="E11" s="4" t="str">
        <f>Table3[[#This Row],[kelim]]</f>
        <v>NA</v>
      </c>
      <c r="F11" s="3" t="str">
        <f>IF(ISERROR(Table2[[#This Row],[kelim]]*Table2[[#This Row],[Vdist]]),"",Table2[[#This Row],[kelim]]*Table2[[#This Row],[Vdist]])</f>
        <v/>
      </c>
      <c r="G11" s="3" t="str">
        <f>Table3[[#This Row],[kgutabs]]</f>
        <v>NA</v>
      </c>
      <c r="H11" s="3" t="str">
        <f>Table3[[#This Row],[Fgutabs]]</f>
        <v>NA</v>
      </c>
      <c r="I11" s="4" t="str">
        <f>Table3[[#This Row],[Css]]</f>
        <v>NA</v>
      </c>
    </row>
    <row r="12" spans="1:9" x14ac:dyDescent="0.25">
      <c r="A12" t="str">
        <f>Table3[[#This Row],[Compound]]</f>
        <v>Carbaryl</v>
      </c>
      <c r="B12" s="2">
        <f>Table3[[#This Row],[Source]]</f>
        <v>1</v>
      </c>
      <c r="C12" t="str">
        <f>Table3[[#This Row],[SelectedModel]]</f>
        <v>1 compartment</v>
      </c>
      <c r="D12" s="3">
        <f>Table3[[#This Row],[Vdist]]</f>
        <v>159.266300271033</v>
      </c>
      <c r="E12" s="4">
        <f>Table3[[#This Row],[kelim]]</f>
        <v>2.0335814455566799</v>
      </c>
      <c r="F12" s="3">
        <f>IF(ISERROR(Table2[[#This Row],[kelim]]*Table2[[#This Row],[Vdist]]),"",Table2[[#This Row],[kelim]]*Table2[[#This Row],[Vdist]])</f>
        <v>323.88099313363153</v>
      </c>
      <c r="G12" s="3">
        <f>Table3[[#This Row],[kgutabs]]</f>
        <v>73.411241407175297</v>
      </c>
      <c r="H12" s="3">
        <f>Table3[[#This Row],[Fgutabs]]</f>
        <v>0.26802048707313297</v>
      </c>
      <c r="I12" s="4">
        <f>Table3[[#This Row],[Css]]</f>
        <v>3.4480320029481297E-5</v>
      </c>
    </row>
    <row r="13" spans="1:9" x14ac:dyDescent="0.25">
      <c r="A13" t="str">
        <f>Table3[[#This Row],[Compound]]</f>
        <v>Carbendazim</v>
      </c>
      <c r="B13" s="2">
        <f>Table3[[#This Row],[Source]]</f>
        <v>3</v>
      </c>
      <c r="C13" t="str">
        <f>Table3[[#This Row],[SelectedModel]]</f>
        <v>No model</v>
      </c>
      <c r="D13" s="3" t="str">
        <f>Table3[[#This Row],[Vdist]]</f>
        <v>NA</v>
      </c>
      <c r="E13" s="4" t="str">
        <f>Table3[[#This Row],[kelim]]</f>
        <v>NA</v>
      </c>
      <c r="F13" s="3" t="str">
        <f>IF(ISERROR(Table2[[#This Row],[kelim]]*Table2[[#This Row],[Vdist]]),"",Table2[[#This Row],[kelim]]*Table2[[#This Row],[Vdist]])</f>
        <v/>
      </c>
      <c r="G13" s="3" t="str">
        <f>Table3[[#This Row],[kgutabs]]</f>
        <v>NA</v>
      </c>
      <c r="H13" s="3" t="str">
        <f>Table3[[#This Row],[Fgutabs]]</f>
        <v>NA</v>
      </c>
      <c r="I13" s="4" t="str">
        <f>Table3[[#This Row],[Css]]</f>
        <v>NA</v>
      </c>
    </row>
    <row r="14" spans="1:9" x14ac:dyDescent="0.25">
      <c r="A14" t="str">
        <f>Table3[[#This Row],[Compound]]</f>
        <v>Chloridazon</v>
      </c>
      <c r="B14" s="2">
        <f>Table3[[#This Row],[Source]]</f>
        <v>2</v>
      </c>
      <c r="C14" t="str">
        <f>Table3[[#This Row],[SelectedModel]]</f>
        <v>2 compartment</v>
      </c>
      <c r="D14" s="3">
        <f>Table3[[#This Row],[Vdist]]</f>
        <v>39636.146270869402</v>
      </c>
      <c r="E14" s="4">
        <f>Table3[[#This Row],[kelim]]</f>
        <v>1.5953480773572999E-5</v>
      </c>
      <c r="F14" s="3">
        <f>IF(ISERROR(Table2[[#This Row],[kelim]]*Table2[[#This Row],[Vdist]]),"",Table2[[#This Row],[kelim]]*Table2[[#This Row],[Vdist]])</f>
        <v>0.63233449747084214</v>
      </c>
      <c r="G14" s="3">
        <f>Table3[[#This Row],[kgutabs]]</f>
        <v>0.82048679358494003</v>
      </c>
      <c r="H14" s="3">
        <f>Table3[[#This Row],[Fgutabs]]</f>
        <v>0.99928542684840005</v>
      </c>
      <c r="I14" s="4">
        <f>Table3[[#This Row],[Css]]</f>
        <v>6.5846309116275994E-2</v>
      </c>
    </row>
    <row r="15" spans="1:9" x14ac:dyDescent="0.25">
      <c r="A15" t="str">
        <f>Table3[[#This Row],[Compound]]</f>
        <v>Chlorpyrifos</v>
      </c>
      <c r="B15" s="2">
        <f>Table3[[#This Row],[Source]]</f>
        <v>3</v>
      </c>
      <c r="C15" t="str">
        <f>Table3[[#This Row],[SelectedModel]]</f>
        <v>No model</v>
      </c>
      <c r="D15" s="3" t="str">
        <f>Table3[[#This Row],[Vdist]]</f>
        <v>NA</v>
      </c>
      <c r="E15" s="4" t="str">
        <f>Table3[[#This Row],[kelim]]</f>
        <v>NA</v>
      </c>
      <c r="F15" s="3" t="str">
        <f>IF(ISERROR(Table2[[#This Row],[kelim]]*Table2[[#This Row],[Vdist]]),"",Table2[[#This Row],[kelim]]*Table2[[#This Row],[Vdist]])</f>
        <v/>
      </c>
      <c r="G15" s="3" t="str">
        <f>Table3[[#This Row],[kgutabs]]</f>
        <v>NA</v>
      </c>
      <c r="H15" s="3" t="str">
        <f>Table3[[#This Row],[Fgutabs]]</f>
        <v>NA</v>
      </c>
      <c r="I15" s="4" t="str">
        <f>Table3[[#This Row],[Css]]</f>
        <v>NA</v>
      </c>
    </row>
    <row r="16" spans="1:9" x14ac:dyDescent="0.25">
      <c r="A16" t="str">
        <f>Table3[[#This Row],[Compound]]</f>
        <v>Cyclanilide</v>
      </c>
      <c r="B16" s="2">
        <f>Table3[[#This Row],[Source]]</f>
        <v>1</v>
      </c>
      <c r="C16" t="str">
        <f>Table3[[#This Row],[SelectedModel]]</f>
        <v>2 compartment</v>
      </c>
      <c r="D16" s="3">
        <f>Table3[[#This Row],[Vdist]]</f>
        <v>103.66899079000299</v>
      </c>
      <c r="E16" s="4">
        <f>Table3[[#This Row],[kelim]]</f>
        <v>1.76315175941312E-4</v>
      </c>
      <c r="F16" s="3">
        <f>IF(ISERROR(Table2[[#This Row],[kelim]]*Table2[[#This Row],[Vdist]]),"",Table2[[#This Row],[kelim]]*Table2[[#This Row],[Vdist]])</f>
        <v>1.8278416350797629E-2</v>
      </c>
      <c r="G16" s="3">
        <f>Table3[[#This Row],[kgutabs]]</f>
        <v>6.4819973635694099</v>
      </c>
      <c r="H16" s="3">
        <f>Table3[[#This Row],[Fgutabs]]</f>
        <v>0.51752331487199799</v>
      </c>
      <c r="I16" s="4">
        <f>Table3[[#This Row],[Css]]</f>
        <v>1.17972317946784</v>
      </c>
    </row>
    <row r="17" spans="1:9" x14ac:dyDescent="0.25">
      <c r="A17" t="str">
        <f>Table3[[#This Row],[Compound]]</f>
        <v>Cyclosporin A</v>
      </c>
      <c r="B17" s="2">
        <f>Table3[[#This Row],[Source]]</f>
        <v>3</v>
      </c>
      <c r="C17" t="str">
        <f>Table3[[#This Row],[SelectedModel]]</f>
        <v>2 compartment</v>
      </c>
      <c r="D17" s="3">
        <f>Table3[[#This Row],[Vdist]]</f>
        <v>1.89187274623386</v>
      </c>
      <c r="E17" s="4">
        <f>Table3[[#This Row],[kelim]]</f>
        <v>8.5815041393308006E-2</v>
      </c>
      <c r="F17" s="3">
        <f>IF(ISERROR(Table2[[#This Row],[kelim]]*Table2[[#This Row],[Vdist]]),"",Table2[[#This Row],[kelim]]*Table2[[#This Row],[Vdist]])</f>
        <v>0.16235113802893</v>
      </c>
      <c r="G17" s="3" t="str">
        <f>Table3[[#This Row],[kgutabs]]</f>
        <v>NA</v>
      </c>
      <c r="H17" s="3" t="str">
        <f>Table3[[#This Row],[Fgutabs]]</f>
        <v>NA</v>
      </c>
      <c r="I17" s="4" t="str">
        <f>Table3[[#This Row],[Css]]</f>
        <v>NA</v>
      </c>
    </row>
    <row r="18" spans="1:9" x14ac:dyDescent="0.25">
      <c r="A18" t="str">
        <f>Table3[[#This Row],[Compound]]</f>
        <v>Diazinon-o-analog</v>
      </c>
      <c r="B18" s="2">
        <f>Table3[[#This Row],[Source]]</f>
        <v>2</v>
      </c>
      <c r="C18" t="str">
        <f>Table3[[#This Row],[SelectedModel]]</f>
        <v>2 compartment</v>
      </c>
      <c r="D18" s="3">
        <f>Table3[[#This Row],[Vdist]]</f>
        <v>40.662832226988598</v>
      </c>
      <c r="E18" s="4">
        <f>Table3[[#This Row],[kelim]]</f>
        <v>1.1858646888168599E-3</v>
      </c>
      <c r="F18" s="3">
        <f>IF(ISERROR(Table2[[#This Row],[kelim]]*Table2[[#This Row],[Vdist]]),"",Table2[[#This Row],[kelim]]*Table2[[#This Row],[Vdist]])</f>
        <v>4.8220616885270018E-2</v>
      </c>
      <c r="G18" s="3">
        <f>Table3[[#This Row],[kgutabs]]</f>
        <v>1.14803143320854</v>
      </c>
      <c r="H18" s="3">
        <f>Table3[[#This Row],[Fgutabs]]</f>
        <v>0.99962141551149297</v>
      </c>
      <c r="I18" s="4">
        <f>Table3[[#This Row],[Css]]</f>
        <v>0.86375693641741602</v>
      </c>
    </row>
    <row r="19" spans="1:9" x14ac:dyDescent="0.25">
      <c r="A19" t="str">
        <f>Table3[[#This Row],[Compound]]</f>
        <v>Diclofenac</v>
      </c>
      <c r="B19" s="2">
        <f>Table3[[#This Row],[Source]]</f>
        <v>3</v>
      </c>
      <c r="C19" t="str">
        <f>Table3[[#This Row],[SelectedModel]]</f>
        <v>No model</v>
      </c>
      <c r="D19" s="3" t="str">
        <f>Table3[[#This Row],[Vdist]]</f>
        <v>NA</v>
      </c>
      <c r="E19" s="4" t="str">
        <f>Table3[[#This Row],[kelim]]</f>
        <v>NA</v>
      </c>
      <c r="F19" s="3" t="str">
        <f>IF(ISERROR(Table2[[#This Row],[kelim]]*Table2[[#This Row],[Vdist]]),"",Table2[[#This Row],[kelim]]*Table2[[#This Row],[Vdist]])</f>
        <v/>
      </c>
      <c r="G19" s="3" t="str">
        <f>Table3[[#This Row],[kgutabs]]</f>
        <v>NA</v>
      </c>
      <c r="H19" s="3" t="str">
        <f>Table3[[#This Row],[Fgutabs]]</f>
        <v>NA</v>
      </c>
      <c r="I19" s="4" t="str">
        <f>Table3[[#This Row],[Css]]</f>
        <v>NA</v>
      </c>
    </row>
    <row r="20" spans="1:9" x14ac:dyDescent="0.25">
      <c r="A20" t="str">
        <f>Table3[[#This Row],[Compound]]</f>
        <v>Diltiazem</v>
      </c>
      <c r="B20" s="2">
        <f>Table3[[#This Row],[Source]]</f>
        <v>3</v>
      </c>
      <c r="C20" t="str">
        <f>Table3[[#This Row],[SelectedModel]]</f>
        <v>2 compartment</v>
      </c>
      <c r="D20" s="3">
        <f>Table3[[#This Row],[Vdist]]</f>
        <v>4.2621197089452396</v>
      </c>
      <c r="E20" s="4">
        <f>Table3[[#This Row],[kelim]]</f>
        <v>0.508782588678378</v>
      </c>
      <c r="F20" s="3">
        <f>IF(ISERROR(Table2[[#This Row],[kelim]]*Table2[[#This Row],[Vdist]]),"",Table2[[#This Row],[kelim]]*Table2[[#This Row],[Vdist]])</f>
        <v>2.1684922987742938</v>
      </c>
      <c r="G20" s="3">
        <f>Table3[[#This Row],[kgutabs]]</f>
        <v>95.741670886235497</v>
      </c>
      <c r="H20" s="3">
        <f>Table3[[#This Row],[Fgutabs]]</f>
        <v>0.16435256190091799</v>
      </c>
      <c r="I20" s="4">
        <f>Table3[[#This Row],[Css]]</f>
        <v>3.1579652906348699E-3</v>
      </c>
    </row>
    <row r="21" spans="1:9" x14ac:dyDescent="0.25">
      <c r="A21" t="str">
        <f>Table3[[#This Row],[Compound]]</f>
        <v>Dimethenamid</v>
      </c>
      <c r="B21" s="2">
        <f>Table3[[#This Row],[Source]]</f>
        <v>1</v>
      </c>
      <c r="C21" t="str">
        <f>Table3[[#This Row],[SelectedModel]]</f>
        <v>2 compartment</v>
      </c>
      <c r="D21" s="3">
        <f>Table3[[#This Row],[Vdist]]</f>
        <v>2980.17864301077</v>
      </c>
      <c r="E21" s="4">
        <f>Table3[[#This Row],[kelim]]</f>
        <v>4.6026280297252198E-3</v>
      </c>
      <c r="F21" s="3">
        <f>IF(ISERROR(Table2[[#This Row],[kelim]]*Table2[[#This Row],[Vdist]]),"",Table2[[#This Row],[kelim]]*Table2[[#This Row],[Vdist]])</f>
        <v>13.716653755909839</v>
      </c>
      <c r="G21" s="3">
        <f>Table3[[#This Row],[kgutabs]]</f>
        <v>0.605796250623299</v>
      </c>
      <c r="H21" s="3">
        <f>Table3[[#This Row],[Fgutabs]]</f>
        <v>0.99984220615880204</v>
      </c>
      <c r="I21" s="4">
        <f>Table3[[#This Row],[Css]]</f>
        <v>3.0371906052767501E-3</v>
      </c>
    </row>
    <row r="22" spans="1:9" x14ac:dyDescent="0.25">
      <c r="A22" t="str">
        <f>Table3[[#This Row],[Compound]]</f>
        <v>Etoxazole</v>
      </c>
      <c r="B22" s="2">
        <f>Table3[[#This Row],[Source]]</f>
        <v>1</v>
      </c>
      <c r="C22" t="str">
        <f>Table3[[#This Row],[SelectedModel]]</f>
        <v>1 compartment</v>
      </c>
      <c r="D22" s="3">
        <f>Table3[[#This Row],[Vdist]]</f>
        <v>84.884154448592099</v>
      </c>
      <c r="E22" s="4">
        <f>Table3[[#This Row],[kelim]]</f>
        <v>0.104832032394539</v>
      </c>
      <c r="F22" s="3">
        <f>IF(ISERROR(Table2[[#This Row],[kelim]]*Table2[[#This Row],[Vdist]]),"",Table2[[#This Row],[kelim]]*Table2[[#This Row],[Vdist]])</f>
        <v>8.8985784289378582</v>
      </c>
      <c r="G22" s="3">
        <f>Table3[[#This Row],[kgutabs]]</f>
        <v>9.7205880737034907</v>
      </c>
      <c r="H22" s="3">
        <f>Table3[[#This Row],[Fgutabs]]</f>
        <v>0.80494527428844598</v>
      </c>
      <c r="I22" s="4">
        <f>Table3[[#This Row],[Css]]</f>
        <v>3.7690724081968401E-3</v>
      </c>
    </row>
    <row r="23" spans="1:9" x14ac:dyDescent="0.25">
      <c r="A23" t="str">
        <f>Table3[[#This Row],[Compound]]</f>
        <v>Fenarimol</v>
      </c>
      <c r="B23" s="2">
        <f>Table3[[#This Row],[Source]]</f>
        <v>1</v>
      </c>
      <c r="C23" t="str">
        <f>Table3[[#This Row],[SelectedModel]]</f>
        <v>2 compartment</v>
      </c>
      <c r="D23" s="3">
        <f>Table3[[#This Row],[Vdist]]</f>
        <v>0.48887707294963101</v>
      </c>
      <c r="E23" s="4">
        <f>Table3[[#This Row],[kelim]]</f>
        <v>0.37359177915153402</v>
      </c>
      <c r="F23" s="3">
        <f>IF(ISERROR(Table2[[#This Row],[kelim]]*Table2[[#This Row],[Vdist]]),"",Table2[[#This Row],[kelim]]*Table2[[#This Row],[Vdist]])</f>
        <v>0.18264045546964694</v>
      </c>
      <c r="G23" s="3">
        <f>Table3[[#This Row],[kgutabs]]</f>
        <v>3.3747725757078801</v>
      </c>
      <c r="H23" s="3">
        <f>Table3[[#This Row],[Fgutabs]]</f>
        <v>0.312912195201898</v>
      </c>
      <c r="I23" s="4">
        <f>Table3[[#This Row],[Css]]</f>
        <v>7.1386200280141004E-2</v>
      </c>
    </row>
    <row r="24" spans="1:9" x14ac:dyDescent="0.25">
      <c r="A24" t="str">
        <f>Table3[[#This Row],[Compound]]</f>
        <v>Flufenacet</v>
      </c>
      <c r="B24" s="2">
        <f>Table3[[#This Row],[Source]]</f>
        <v>2</v>
      </c>
      <c r="C24" t="str">
        <f>Table3[[#This Row],[SelectedModel]]</f>
        <v>2 compartment</v>
      </c>
      <c r="D24" s="3">
        <f>Table3[[#This Row],[Vdist]]</f>
        <v>586.80283773900101</v>
      </c>
      <c r="E24" s="4">
        <f>Table3[[#This Row],[kelim]]</f>
        <v>2.60395708760877E-2</v>
      </c>
      <c r="F24" s="3">
        <f>IF(ISERROR(Table2[[#This Row],[kelim]]*Table2[[#This Row],[Vdist]]),"",Table2[[#This Row],[kelim]]*Table2[[#This Row],[Vdist]])</f>
        <v>15.280094083594108</v>
      </c>
      <c r="G24" s="3">
        <f>Table3[[#This Row],[kgutabs]]</f>
        <v>1.2315047793681599</v>
      </c>
      <c r="H24" s="3">
        <f>Table3[[#This Row],[Fgutabs]]</f>
        <v>9.0667927016150104E-2</v>
      </c>
      <c r="I24" s="4">
        <f>Table3[[#This Row],[Css]]</f>
        <v>2.4723868005470899E-4</v>
      </c>
    </row>
    <row r="25" spans="1:9" x14ac:dyDescent="0.25">
      <c r="A25" t="str">
        <f>Table3[[#This Row],[Compound]]</f>
        <v>Formetanate hydrochloride</v>
      </c>
      <c r="B25" s="2">
        <f>Table3[[#This Row],[Source]]</f>
        <v>1</v>
      </c>
      <c r="C25" t="str">
        <f>Table3[[#This Row],[SelectedModel]]</f>
        <v>No model</v>
      </c>
      <c r="D25" s="3" t="str">
        <f>Table3[[#This Row],[Vdist]]</f>
        <v>NA</v>
      </c>
      <c r="E25" s="4" t="str">
        <f>Table3[[#This Row],[kelim]]</f>
        <v>NA</v>
      </c>
      <c r="F25" s="3" t="str">
        <f>IF(ISERROR(Table2[[#This Row],[kelim]]*Table2[[#This Row],[Vdist]]),"",Table2[[#This Row],[kelim]]*Table2[[#This Row],[Vdist]])</f>
        <v/>
      </c>
      <c r="G25" s="3" t="str">
        <f>Table3[[#This Row],[kgutabs]]</f>
        <v>NA</v>
      </c>
      <c r="H25" s="3" t="str">
        <f>Table3[[#This Row],[Fgutabs]]</f>
        <v>NA</v>
      </c>
      <c r="I25" s="4" t="str">
        <f>Table3[[#This Row],[Css]]</f>
        <v>NA</v>
      </c>
    </row>
    <row r="26" spans="1:9" x14ac:dyDescent="0.25">
      <c r="A26" t="str">
        <f>Table3[[#This Row],[Compound]]</f>
        <v>Hexobarbitone</v>
      </c>
      <c r="B26" s="2">
        <f>Table3[[#This Row],[Source]]</f>
        <v>3</v>
      </c>
      <c r="C26" t="str">
        <f>Table3[[#This Row],[SelectedModel]]</f>
        <v>1 compartment</v>
      </c>
      <c r="D26" s="3">
        <f>Table3[[#This Row],[Vdist]]</f>
        <v>0.686889812162508</v>
      </c>
      <c r="E26" s="4">
        <f>Table3[[#This Row],[kelim]]</f>
        <v>2.07723101974371</v>
      </c>
      <c r="F26" s="3">
        <f>IF(ISERROR(Table2[[#This Row],[kelim]]*Table2[[#This Row],[Vdist]]),"",Table2[[#This Row],[kelim]]*Table2[[#This Row],[Vdist]])</f>
        <v>1.4268288249698919</v>
      </c>
      <c r="G26" s="3" t="str">
        <f>Table3[[#This Row],[kgutabs]]</f>
        <v>NA</v>
      </c>
      <c r="H26" s="3">
        <f>Table3[[#This Row],[Fgutabs]]</f>
        <v>1</v>
      </c>
      <c r="I26" s="4">
        <f>Table3[[#This Row],[Css]]</f>
        <v>2.92022882755722E-2</v>
      </c>
    </row>
    <row r="27" spans="1:9" x14ac:dyDescent="0.25">
      <c r="A27" t="str">
        <f>Table3[[#This Row],[Compound]]</f>
        <v>Ibuprofen</v>
      </c>
      <c r="B27" s="2">
        <f>Table3[[#This Row],[Source]]</f>
        <v>3</v>
      </c>
      <c r="C27" t="str">
        <f>Table3[[#This Row],[SelectedModel]]</f>
        <v>2 compartment</v>
      </c>
      <c r="D27" s="3">
        <f>Table3[[#This Row],[Vdist]]</f>
        <v>0.43605941048055202</v>
      </c>
      <c r="E27" s="4">
        <f>Table3[[#This Row],[kelim]]</f>
        <v>0.267781662376533</v>
      </c>
      <c r="F27" s="3">
        <f>IF(ISERROR(Table2[[#This Row],[kelim]]*Table2[[#This Row],[Vdist]]),"",Table2[[#This Row],[kelim]]*Table2[[#This Row],[Vdist]])</f>
        <v>0.1167687138334132</v>
      </c>
      <c r="G27" s="3" t="str">
        <f>Table3[[#This Row],[kgutabs]]</f>
        <v>NA</v>
      </c>
      <c r="H27" s="3" t="str">
        <f>Table3[[#This Row],[Fgutabs]]</f>
        <v>NA</v>
      </c>
      <c r="I27" s="4" t="str">
        <f>Table3[[#This Row],[Css]]</f>
        <v>NA</v>
      </c>
    </row>
    <row r="28" spans="1:9" x14ac:dyDescent="0.25">
      <c r="A28" t="str">
        <f>Table3[[#This Row],[Compound]]</f>
        <v>Imazalil</v>
      </c>
      <c r="B28" s="2">
        <f>Table3[[#This Row],[Source]]</f>
        <v>1</v>
      </c>
      <c r="C28" t="str">
        <f>Table3[[#This Row],[SelectedModel]]</f>
        <v>1 compartment</v>
      </c>
      <c r="D28" s="3">
        <f>Table3[[#This Row],[Vdist]]</f>
        <v>54.249100619148102</v>
      </c>
      <c r="E28" s="4">
        <f>Table3[[#This Row],[kelim]]</f>
        <v>0.61294406976499505</v>
      </c>
      <c r="F28" s="3">
        <f>IF(ISERROR(Table2[[#This Row],[kelim]]*Table2[[#This Row],[Vdist]]),"",Table2[[#This Row],[kelim]]*Table2[[#This Row],[Vdist]])</f>
        <v>33.251664514591347</v>
      </c>
      <c r="G28" s="3">
        <f>Table3[[#This Row],[kgutabs]]</f>
        <v>56.392532914347598</v>
      </c>
      <c r="H28" s="3">
        <f>Table3[[#This Row],[Fgutabs]]</f>
        <v>4.6065973607080802E-3</v>
      </c>
      <c r="I28" s="4">
        <f>Table3[[#This Row],[Css]]</f>
        <v>5.77238942766137E-6</v>
      </c>
    </row>
    <row r="29" spans="1:9" x14ac:dyDescent="0.25">
      <c r="A29" t="str">
        <f>Table3[[#This Row],[Compound]]</f>
        <v>Imidacloprid</v>
      </c>
      <c r="B29" s="2">
        <f>Table3[[#This Row],[Source]]</f>
        <v>1</v>
      </c>
      <c r="C29" t="str">
        <f>Table3[[#This Row],[SelectedModel]]</f>
        <v>No model</v>
      </c>
      <c r="D29" s="3" t="str">
        <f>Table3[[#This Row],[Vdist]]</f>
        <v>NA</v>
      </c>
      <c r="E29" s="4" t="str">
        <f>Table3[[#This Row],[kelim]]</f>
        <v>NA</v>
      </c>
      <c r="F29" s="3" t="str">
        <f>IF(ISERROR(Table2[[#This Row],[kelim]]*Table2[[#This Row],[Vdist]]),"",Table2[[#This Row],[kelim]]*Table2[[#This Row],[Vdist]])</f>
        <v/>
      </c>
      <c r="G29" s="3" t="str">
        <f>Table3[[#This Row],[kgutabs]]</f>
        <v>NA</v>
      </c>
      <c r="H29" s="3" t="str">
        <f>Table3[[#This Row],[Fgutabs]]</f>
        <v>NA</v>
      </c>
      <c r="I29" s="4" t="str">
        <f>Table3[[#This Row],[Css]]</f>
        <v>NA</v>
      </c>
    </row>
    <row r="30" spans="1:9" x14ac:dyDescent="0.25">
      <c r="A30" t="str">
        <f>Table3[[#This Row],[Compound]]</f>
        <v>Imipramine</v>
      </c>
      <c r="B30" s="2">
        <f>Table3[[#This Row],[Source]]</f>
        <v>3</v>
      </c>
      <c r="C30" t="str">
        <f>Table3[[#This Row],[SelectedModel]]</f>
        <v>2 compartment</v>
      </c>
      <c r="D30" s="3">
        <f>Table3[[#This Row],[Vdist]]</f>
        <v>66.319196508426202</v>
      </c>
      <c r="E30" s="4">
        <f>Table3[[#This Row],[kelim]]</f>
        <v>2.3166721899537598E-2</v>
      </c>
      <c r="F30" s="3">
        <f>IF(ISERROR(Table2[[#This Row],[kelim]]*Table2[[#This Row],[Vdist]]),"",Table2[[#This Row],[kelim]]*Table2[[#This Row],[Vdist]])</f>
        <v>1.5363983821114948</v>
      </c>
      <c r="G30" s="3">
        <f>Table3[[#This Row],[kgutabs]]</f>
        <v>1.3729109939271</v>
      </c>
      <c r="H30" s="3">
        <f>Table3[[#This Row],[Fgutabs]]</f>
        <v>0.25635948656095398</v>
      </c>
      <c r="I30" s="4">
        <f>Table3[[#This Row],[Css]]</f>
        <v>6.9523929455673596E-3</v>
      </c>
    </row>
    <row r="31" spans="1:9" x14ac:dyDescent="0.25">
      <c r="A31" t="str">
        <f>Table3[[#This Row],[Compound]]</f>
        <v>Metoprolol</v>
      </c>
      <c r="B31" s="2">
        <f>Table3[[#This Row],[Source]]</f>
        <v>3</v>
      </c>
      <c r="C31" t="str">
        <f>Table3[[#This Row],[SelectedModel]]</f>
        <v>No model</v>
      </c>
      <c r="D31" s="3" t="str">
        <f>Table3[[#This Row],[Vdist]]</f>
        <v>NA</v>
      </c>
      <c r="E31" s="4" t="str">
        <f>Table3[[#This Row],[kelim]]</f>
        <v>NA</v>
      </c>
      <c r="F31" s="3" t="str">
        <f>IF(ISERROR(Table2[[#This Row],[kelim]]*Table2[[#This Row],[Vdist]]),"",Table2[[#This Row],[kelim]]*Table2[[#This Row],[Vdist]])</f>
        <v/>
      </c>
      <c r="G31" s="3" t="str">
        <f>Table3[[#This Row],[kgutabs]]</f>
        <v>NA</v>
      </c>
      <c r="H31" s="3" t="str">
        <f>Table3[[#This Row],[Fgutabs]]</f>
        <v>NA</v>
      </c>
      <c r="I31" s="4" t="str">
        <f>Table3[[#This Row],[Css]]</f>
        <v>NA</v>
      </c>
    </row>
    <row r="32" spans="1:9" x14ac:dyDescent="0.25">
      <c r="A32" t="str">
        <f>Table3[[#This Row],[Compound]]</f>
        <v>Midazolam</v>
      </c>
      <c r="B32" s="2">
        <f>Table3[[#This Row],[Source]]</f>
        <v>3</v>
      </c>
      <c r="C32" t="str">
        <f>Table3[[#This Row],[SelectedModel]]</f>
        <v>1 compartment</v>
      </c>
      <c r="D32" s="3">
        <f>Table3[[#This Row],[Vdist]]</f>
        <v>2.9212026590884799</v>
      </c>
      <c r="E32" s="4">
        <f>Table3[[#This Row],[kelim]]</f>
        <v>1.74578969068953</v>
      </c>
      <c r="F32" s="3">
        <f>IF(ISERROR(Table2[[#This Row],[kelim]]*Table2[[#This Row],[Vdist]]),"",Table2[[#This Row],[kelim]]*Table2[[#This Row],[Vdist]])</f>
        <v>5.0998054866515101</v>
      </c>
      <c r="G32" s="3">
        <f>Table3[[#This Row],[kgutabs]]</f>
        <v>0.77957472493776703</v>
      </c>
      <c r="H32" s="3">
        <f>Table3[[#This Row],[Fgutabs]]</f>
        <v>0.110514488715034</v>
      </c>
      <c r="I32" s="4">
        <f>Table3[[#This Row],[Css]]</f>
        <v>9.0293058728987995E-4</v>
      </c>
    </row>
    <row r="33" spans="1:9" x14ac:dyDescent="0.25">
      <c r="A33" t="str">
        <f>Table3[[#This Row],[Compound]]</f>
        <v>Nilvadipine</v>
      </c>
      <c r="B33" s="2">
        <f>Table3[[#This Row],[Source]]</f>
        <v>3</v>
      </c>
      <c r="C33" t="str">
        <f>Table3[[#This Row],[SelectedModel]]</f>
        <v>2 compartment</v>
      </c>
      <c r="D33" s="3">
        <f>Table3[[#This Row],[Vdist]]</f>
        <v>12.0252094711468</v>
      </c>
      <c r="E33" s="4">
        <f>Table3[[#This Row],[kelim]]</f>
        <v>0.24031789503162901</v>
      </c>
      <c r="F33" s="3">
        <f>IF(ISERROR(Table2[[#This Row],[kelim]]*Table2[[#This Row],[Vdist]]),"",Table2[[#This Row],[kelim]]*Table2[[#This Row],[Vdist]])</f>
        <v>2.8898730274204079</v>
      </c>
      <c r="G33" s="3">
        <f>Table3[[#This Row],[kgutabs]]</f>
        <v>4.9681418213944504</v>
      </c>
      <c r="H33" s="3">
        <f>Table3[[#This Row],[Fgutabs]]</f>
        <v>0.15021313567796499</v>
      </c>
      <c r="I33" s="4">
        <f>Table3[[#This Row],[Css]]</f>
        <v>2.1657978028312899E-3</v>
      </c>
    </row>
    <row r="34" spans="1:9" x14ac:dyDescent="0.25">
      <c r="A34" t="str">
        <f>Table3[[#This Row],[Compound]]</f>
        <v>Novaluron</v>
      </c>
      <c r="B34" s="2">
        <f>Table3[[#This Row],[Source]]</f>
        <v>1</v>
      </c>
      <c r="C34" t="str">
        <f>Table3[[#This Row],[SelectedModel]]</f>
        <v>1 compartment</v>
      </c>
      <c r="D34" s="3">
        <f>Table3[[#This Row],[Vdist]]</f>
        <v>7.72129528961867</v>
      </c>
      <c r="E34" s="4">
        <f>Table3[[#This Row],[kelim]]</f>
        <v>4.7878278851950902E-2</v>
      </c>
      <c r="F34" s="3">
        <f>IF(ISERROR(Table2[[#This Row],[kelim]]*Table2[[#This Row],[Vdist]]),"",Table2[[#This Row],[kelim]]*Table2[[#This Row],[Vdist]])</f>
        <v>0.36968232897461767</v>
      </c>
      <c r="G34" s="3">
        <f>Table3[[#This Row],[kgutabs]]</f>
        <v>0.211212051820271</v>
      </c>
      <c r="H34" s="3">
        <f>Table3[[#This Row],[Fgutabs]]</f>
        <v>0.98011447838550603</v>
      </c>
      <c r="I34" s="4">
        <f>Table3[[#This Row],[Css]]</f>
        <v>0.110468096701659</v>
      </c>
    </row>
    <row r="35" spans="1:9" x14ac:dyDescent="0.25">
      <c r="A35" t="str">
        <f>Table3[[#This Row],[Compound]]</f>
        <v>Ondansetron</v>
      </c>
      <c r="B35" s="2">
        <f>Table3[[#This Row],[Source]]</f>
        <v>3</v>
      </c>
      <c r="C35" t="str">
        <f>Table3[[#This Row],[SelectedModel]]</f>
        <v>2 compartment</v>
      </c>
      <c r="D35" s="3">
        <f>Table3[[#This Row],[Vdist]]</f>
        <v>0.229412206745751</v>
      </c>
      <c r="E35" s="4">
        <f>Table3[[#This Row],[kelim]]</f>
        <v>1.5190444522023401</v>
      </c>
      <c r="F35" s="3">
        <f>IF(ISERROR(Table2[[#This Row],[kelim]]*Table2[[#This Row],[Vdist]]),"",Table2[[#This Row],[kelim]]*Table2[[#This Row],[Vdist]])</f>
        <v>0.34848733992462932</v>
      </c>
      <c r="G35" s="3">
        <f>Table3[[#This Row],[kgutabs]]</f>
        <v>87.929894332711996</v>
      </c>
      <c r="H35" s="3">
        <f>Table3[[#This Row],[Fgutabs]]</f>
        <v>0.120394134136331</v>
      </c>
      <c r="I35" s="4">
        <f>Table3[[#This Row],[Css]]</f>
        <v>1.4394847906857701E-2</v>
      </c>
    </row>
    <row r="36" spans="1:9" x14ac:dyDescent="0.25">
      <c r="A36" t="str">
        <f>Table3[[#This Row],[Compound]]</f>
        <v>Perfluorooctanoic acid</v>
      </c>
      <c r="B36" s="2">
        <f>Table3[[#This Row],[Source]]</f>
        <v>1</v>
      </c>
      <c r="C36" t="str">
        <f>Table3[[#This Row],[SelectedModel]]</f>
        <v>2 compartment</v>
      </c>
      <c r="D36" s="3">
        <f>Table3[[#This Row],[Vdist]]</f>
        <v>1.01180589429096</v>
      </c>
      <c r="E36" s="4">
        <f>Table3[[#This Row],[kelim]]</f>
        <v>4.5399154922188302E-3</v>
      </c>
      <c r="F36" s="3">
        <f>IF(ISERROR(Table2[[#This Row],[kelim]]*Table2[[#This Row],[Vdist]]),"",Table2[[#This Row],[kelim]]*Table2[[#This Row],[Vdist]])</f>
        <v>4.5935132546098571E-3</v>
      </c>
      <c r="G36" s="3">
        <f>Table3[[#This Row],[kgutabs]]</f>
        <v>2.2921159109778002</v>
      </c>
      <c r="H36" s="3">
        <f>Table3[[#This Row],[Fgutabs]]</f>
        <v>0.99928024349674305</v>
      </c>
      <c r="I36" s="4">
        <f>Table3[[#This Row],[Css]]</f>
        <v>9.0642335189910508</v>
      </c>
    </row>
    <row r="37" spans="1:9" x14ac:dyDescent="0.25">
      <c r="A37" t="str">
        <f>Table3[[#This Row],[Compound]]</f>
        <v>Permethrin</v>
      </c>
      <c r="B37" s="2">
        <f>Table3[[#This Row],[Source]]</f>
        <v>1</v>
      </c>
      <c r="C37" t="str">
        <f>Table3[[#This Row],[SelectedModel]]</f>
        <v>1 compartment</v>
      </c>
      <c r="D37" s="3">
        <f>Table3[[#This Row],[Vdist]]</f>
        <v>427.51690063080002</v>
      </c>
      <c r="E37" s="4">
        <f>Table3[[#This Row],[kelim]]</f>
        <v>6.5007086983279699E-2</v>
      </c>
      <c r="F37" s="3">
        <f>IF(ISERROR(Table2[[#This Row],[kelim]]*Table2[[#This Row],[Vdist]]),"",Table2[[#This Row],[kelim]]*Table2[[#This Row],[Vdist]])</f>
        <v>27.791628346128562</v>
      </c>
      <c r="G37" s="3">
        <f>Table3[[#This Row],[kgutabs]]</f>
        <v>2.4465713689375401</v>
      </c>
      <c r="H37" s="3">
        <f>Table3[[#This Row],[Fgutabs]]</f>
        <v>0.99986340280147201</v>
      </c>
      <c r="I37" s="4">
        <f>Table3[[#This Row],[Css]]</f>
        <v>1.4990476483732701E-3</v>
      </c>
    </row>
    <row r="38" spans="1:9" x14ac:dyDescent="0.25">
      <c r="A38" t="str">
        <f>Table3[[#This Row],[Compound]]</f>
        <v>Phenacetin</v>
      </c>
      <c r="B38" s="2">
        <f>Table3[[#This Row],[Source]]</f>
        <v>3</v>
      </c>
      <c r="C38" t="str">
        <f>Table3[[#This Row],[SelectedModel]]</f>
        <v>2 compartment</v>
      </c>
      <c r="D38" s="3">
        <f>Table3[[#This Row],[Vdist]]</f>
        <v>0.99146155950594295</v>
      </c>
      <c r="E38" s="4">
        <f>Table3[[#This Row],[kelim]]</f>
        <v>0.76001861636648504</v>
      </c>
      <c r="F38" s="3">
        <f>IF(ISERROR(Table2[[#This Row],[kelim]]*Table2[[#This Row],[Vdist]]),"",Table2[[#This Row],[kelim]]*Table2[[#This Row],[Vdist]])</f>
        <v>0.7535292426362642</v>
      </c>
      <c r="G38" s="3" t="str">
        <f>Table3[[#This Row],[kgutabs]]</f>
        <v>NA</v>
      </c>
      <c r="H38" s="3" t="str">
        <f>Table3[[#This Row],[Fgutabs]]</f>
        <v>NA</v>
      </c>
      <c r="I38" s="4" t="str">
        <f>Table3[[#This Row],[Css]]</f>
        <v>NA</v>
      </c>
    </row>
    <row r="39" spans="1:9" x14ac:dyDescent="0.25">
      <c r="A39" t="str">
        <f>Table3[[#This Row],[Compound]]</f>
        <v>Phenytoin</v>
      </c>
      <c r="B39" s="2">
        <f>Table3[[#This Row],[Source]]</f>
        <v>3</v>
      </c>
      <c r="C39" t="str">
        <f>Table3[[#This Row],[SelectedModel]]</f>
        <v>2 compartment</v>
      </c>
      <c r="D39" s="3">
        <f>Table3[[#This Row],[Vdist]]</f>
        <v>16.376816686329999</v>
      </c>
      <c r="E39" s="4">
        <f>Table3[[#This Row],[kelim]]</f>
        <v>6.1715242083280105E-4</v>
      </c>
      <c r="F39" s="3">
        <f>IF(ISERROR(Table2[[#This Row],[kelim]]*Table2[[#This Row],[Vdist]]),"",Table2[[#This Row],[kelim]]*Table2[[#This Row],[Vdist]])</f>
        <v>1.0106992063503569E-2</v>
      </c>
      <c r="G39" s="3">
        <f>Table3[[#This Row],[kgutabs]]</f>
        <v>2.2006644080422402</v>
      </c>
      <c r="H39" s="3">
        <f>Table3[[#This Row],[Fgutabs]]</f>
        <v>0.41238371015495801</v>
      </c>
      <c r="I39" s="4">
        <f>Table3[[#This Row],[Css]]</f>
        <v>1.7000759950961699</v>
      </c>
    </row>
    <row r="40" spans="1:9" x14ac:dyDescent="0.25">
      <c r="A40" t="str">
        <f>Table3[[#This Row],[Compound]]</f>
        <v>Propamocarb hydrochloride</v>
      </c>
      <c r="B40" s="2">
        <f>Table3[[#This Row],[Source]]</f>
        <v>1</v>
      </c>
      <c r="C40" t="str">
        <f>Table3[[#This Row],[SelectedModel]]</f>
        <v>2 compartment</v>
      </c>
      <c r="D40" s="3">
        <f>Table3[[#This Row],[Vdist]]</f>
        <v>1.2341754397218301</v>
      </c>
      <c r="E40" s="4">
        <f>Table3[[#This Row],[kelim]]</f>
        <v>2.3131144494588098</v>
      </c>
      <c r="F40" s="3">
        <f>IF(ISERROR(Table2[[#This Row],[kelim]]*Table2[[#This Row],[Vdist]]),"",Table2[[#This Row],[kelim]]*Table2[[#This Row],[Vdist]])</f>
        <v>2.8547890427877456</v>
      </c>
      <c r="G40" s="3">
        <f>Table3[[#This Row],[kgutabs]]</f>
        <v>67.800313815648806</v>
      </c>
      <c r="H40" s="3">
        <f>Table3[[#This Row],[Fgutabs]]</f>
        <v>2.4016704323636801E-2</v>
      </c>
      <c r="I40" s="4">
        <f>Table3[[#This Row],[Css]]</f>
        <v>3.5053238557608801E-4</v>
      </c>
    </row>
    <row r="41" spans="1:9" x14ac:dyDescent="0.25">
      <c r="A41" t="str">
        <f>Table3[[#This Row],[Compound]]</f>
        <v>Propyzamide</v>
      </c>
      <c r="B41" s="2" t="str">
        <f>Table3[[#This Row],[Source]]</f>
        <v>1,2</v>
      </c>
      <c r="C41" t="str">
        <f>Table3[[#This Row],[SelectedModel]]</f>
        <v>1 compartment</v>
      </c>
      <c r="D41" s="3">
        <f>Table3[[#This Row],[Vdist]]</f>
        <v>38.603501291370499</v>
      </c>
      <c r="E41" s="4">
        <f>Table3[[#This Row],[kelim]]</f>
        <v>0.13324242085838101</v>
      </c>
      <c r="F41" s="3">
        <f>IF(ISERROR(Table2[[#This Row],[kelim]]*Table2[[#This Row],[Vdist]]),"",Table2[[#This Row],[kelim]]*Table2[[#This Row],[Vdist]])</f>
        <v>5.1436239656718428</v>
      </c>
      <c r="G41" s="3">
        <f>Table3[[#This Row],[kgutabs]]</f>
        <v>1.95861716745661</v>
      </c>
      <c r="H41" s="3">
        <f>Table3[[#This Row],[Fgutabs]]</f>
        <v>0.99947387716912806</v>
      </c>
      <c r="I41" s="4">
        <f>Table3[[#This Row],[Css]]</f>
        <v>8.0963820761356092E-3</v>
      </c>
    </row>
    <row r="42" spans="1:9" x14ac:dyDescent="0.25">
      <c r="A42" t="str">
        <f>Table3[[#This Row],[Compound]]</f>
        <v>Propyzamide</v>
      </c>
      <c r="B42" s="2">
        <f>Table3[[#This Row],[Source]]</f>
        <v>1</v>
      </c>
      <c r="C42" t="str">
        <f>Table3[[#This Row],[SelectedModel]]</f>
        <v>2 compartment</v>
      </c>
      <c r="D42" s="3">
        <f>Table3[[#This Row],[Vdist]]</f>
        <v>34.132460764125597</v>
      </c>
      <c r="E42" s="4">
        <f>Table3[[#This Row],[kelim]]</f>
        <v>0.13312653867574101</v>
      </c>
      <c r="F42" s="3">
        <f>IF(ISERROR(Table2[[#This Row],[kelim]]*Table2[[#This Row],[Vdist]]),"",Table2[[#This Row],[kelim]]*Table2[[#This Row],[Vdist]])</f>
        <v>4.5439363580135783</v>
      </c>
      <c r="G42" s="3">
        <f>Table3[[#This Row],[kgutabs]]</f>
        <v>3.7187967927146399</v>
      </c>
      <c r="H42" s="3">
        <f>Table3[[#This Row],[Fgutabs]]</f>
        <v>0.99902373329536898</v>
      </c>
      <c r="I42" s="4">
        <f>Table3[[#This Row],[Css]]</f>
        <v>9.1607772661464106E-3</v>
      </c>
    </row>
    <row r="43" spans="1:9" x14ac:dyDescent="0.25">
      <c r="A43" t="str">
        <f>Table3[[#This Row],[Compound]]</f>
        <v>Propyzamide</v>
      </c>
      <c r="B43" s="2">
        <f>Table3[[#This Row],[Source]]</f>
        <v>2</v>
      </c>
      <c r="C43" t="str">
        <f>Table3[[#This Row],[SelectedModel]]</f>
        <v>1 compartment</v>
      </c>
      <c r="D43" s="3">
        <f>Table3[[#This Row],[Vdist]]</f>
        <v>32.237243634526301</v>
      </c>
      <c r="E43" s="4">
        <f>Table3[[#This Row],[kelim]]</f>
        <v>0.113322722172565</v>
      </c>
      <c r="F43" s="3">
        <f>IF(ISERROR(Table2[[#This Row],[kelim]]*Table2[[#This Row],[Vdist]]),"",Table2[[#This Row],[kelim]]*Table2[[#This Row],[Vdist]])</f>
        <v>3.6532122040047139</v>
      </c>
      <c r="G43" s="3">
        <f>Table3[[#This Row],[kgutabs]]</f>
        <v>0.53507664484393302</v>
      </c>
      <c r="H43" s="3">
        <f>Table3[[#This Row],[Fgutabs]]</f>
        <v>0.99913082009652698</v>
      </c>
      <c r="I43" s="4">
        <f>Table3[[#This Row],[Css]]</f>
        <v>1.1395574226900801E-2</v>
      </c>
    </row>
    <row r="44" spans="1:9" x14ac:dyDescent="0.25">
      <c r="A44" t="str">
        <f>Table3[[#This Row],[Compound]]</f>
        <v>Pyrithiobac sodium</v>
      </c>
      <c r="B44" s="2">
        <f>Table3[[#This Row],[Source]]</f>
        <v>2</v>
      </c>
      <c r="C44" t="str">
        <f>Table3[[#This Row],[SelectedModel]]</f>
        <v>2 compartment</v>
      </c>
      <c r="D44" s="3">
        <f>Table3[[#This Row],[Vdist]]</f>
        <v>3.1593860504074498</v>
      </c>
      <c r="E44" s="4">
        <f>Table3[[#This Row],[kelim]]</f>
        <v>0.173612307896893</v>
      </c>
      <c r="F44" s="3">
        <f>IF(ISERROR(Table2[[#This Row],[kelim]]*Table2[[#This Row],[Vdist]]),"",Table2[[#This Row],[kelim]]*Table2[[#This Row],[Vdist]])</f>
        <v>0.54850830374848691</v>
      </c>
      <c r="G44" s="3">
        <f>Table3[[#This Row],[kgutabs]]</f>
        <v>2.8156271522829401</v>
      </c>
      <c r="H44" s="3">
        <f>Table3[[#This Row],[Fgutabs]]</f>
        <v>0.99920488925455597</v>
      </c>
      <c r="I44" s="4">
        <f>Table3[[#This Row],[Css]]</f>
        <v>7.5903202864480102E-2</v>
      </c>
    </row>
    <row r="45" spans="1:9" x14ac:dyDescent="0.25">
      <c r="A45" t="str">
        <f>Table3[[#This Row],[Compound]]</f>
        <v>Resmethrin</v>
      </c>
      <c r="B45" s="2">
        <f>Table3[[#This Row],[Source]]</f>
        <v>1</v>
      </c>
      <c r="C45" t="str">
        <f>Table3[[#This Row],[SelectedModel]]</f>
        <v>2 compartment</v>
      </c>
      <c r="D45" s="3">
        <f>Table3[[#This Row],[Vdist]]</f>
        <v>6061.63573786492</v>
      </c>
      <c r="E45" s="4">
        <f>Table3[[#This Row],[kelim]]</f>
        <v>1.27752717603959E-4</v>
      </c>
      <c r="F45" s="3">
        <f>IF(ISERROR(Table2[[#This Row],[kelim]]*Table2[[#This Row],[Vdist]]),"",Table2[[#This Row],[kelim]]*Table2[[#This Row],[Vdist]])</f>
        <v>0.77439043863752277</v>
      </c>
      <c r="G45" s="3">
        <f>Table3[[#This Row],[kgutabs]]</f>
        <v>1.77112005394558</v>
      </c>
      <c r="H45" s="3">
        <f>Table3[[#This Row],[Fgutabs]]</f>
        <v>0.99905564832016003</v>
      </c>
      <c r="I45" s="4">
        <f>Table3[[#This Row],[Css]]</f>
        <v>5.37549491871913E-2</v>
      </c>
    </row>
    <row r="46" spans="1:9" x14ac:dyDescent="0.25">
      <c r="A46" t="str">
        <f>Table3[[#This Row],[Compound]]</f>
        <v>S-Bioallethrin</v>
      </c>
      <c r="B46" s="2">
        <f>Table3[[#This Row],[Source]]</f>
        <v>1</v>
      </c>
      <c r="C46" t="str">
        <f>Table3[[#This Row],[SelectedModel]]</f>
        <v>2 compartment</v>
      </c>
      <c r="D46" s="3">
        <f>Table3[[#This Row],[Vdist]]</f>
        <v>231.23185910025299</v>
      </c>
      <c r="E46" s="4">
        <f>Table3[[#This Row],[kelim]]</f>
        <v>4.4757734259150299E-2</v>
      </c>
      <c r="F46" s="3">
        <f>IF(ISERROR(Table2[[#This Row],[kelim]]*Table2[[#This Row],[Vdist]]),"",Table2[[#This Row],[kelim]]*Table2[[#This Row],[Vdist]])</f>
        <v>10.349414101858407</v>
      </c>
      <c r="G46" s="3">
        <f>Table3[[#This Row],[kgutabs]]</f>
        <v>2.5160194217947001</v>
      </c>
      <c r="H46" s="3">
        <f>Table3[[#This Row],[Fgutabs]]</f>
        <v>6.1127429001909601E-2</v>
      </c>
      <c r="I46" s="4">
        <f>Table3[[#This Row],[Css]]</f>
        <v>2.4609858909361302E-4</v>
      </c>
    </row>
    <row r="47" spans="1:9" x14ac:dyDescent="0.25">
      <c r="A47" t="str">
        <f>Table3[[#This Row],[Compound]]</f>
        <v>Simazine</v>
      </c>
      <c r="B47" s="2">
        <f>Table3[[#This Row],[Source]]</f>
        <v>1</v>
      </c>
      <c r="C47" t="str">
        <f>Table3[[#This Row],[SelectedModel]]</f>
        <v>1 compartment</v>
      </c>
      <c r="D47" s="3">
        <f>Table3[[#This Row],[Vdist]]</f>
        <v>36.075585778267197</v>
      </c>
      <c r="E47" s="4">
        <f>Table3[[#This Row],[kelim]]</f>
        <v>2.2468056882873602</v>
      </c>
      <c r="F47" s="3">
        <f>IF(ISERROR(Table2[[#This Row],[kelim]]*Table2[[#This Row],[Vdist]]),"",Table2[[#This Row],[kelim]]*Table2[[#This Row],[Vdist]])</f>
        <v>81.054831334909323</v>
      </c>
      <c r="G47" s="3">
        <f>Table3[[#This Row],[kgutabs]]</f>
        <v>1.4938531866287801</v>
      </c>
      <c r="H47" s="3">
        <f>Table3[[#This Row],[Fgutabs]]</f>
        <v>0.23644764970385601</v>
      </c>
      <c r="I47" s="4">
        <f>Table3[[#This Row],[Css]]</f>
        <v>1.21547170502645E-4</v>
      </c>
    </row>
    <row r="48" spans="1:9" x14ac:dyDescent="0.25">
      <c r="A48" t="str">
        <f>Table3[[#This Row],[Compound]]</f>
        <v>Tolbutamide</v>
      </c>
      <c r="B48" s="2">
        <f>Table3[[#This Row],[Source]]</f>
        <v>3</v>
      </c>
      <c r="C48" t="str">
        <f>Table3[[#This Row],[SelectedModel]]</f>
        <v>1 compartment</v>
      </c>
      <c r="D48" s="3">
        <f>Table3[[#This Row],[Vdist]]</f>
        <v>0.194261639428495</v>
      </c>
      <c r="E48" s="4">
        <f>Table3[[#This Row],[kelim]]</f>
        <v>0.15437240380849601</v>
      </c>
      <c r="F48" s="3">
        <f>IF(ISERROR(Table2[[#This Row],[kelim]]*Table2[[#This Row],[Vdist]]),"",Table2[[#This Row],[kelim]]*Table2[[#This Row],[Vdist]])</f>
        <v>2.998863624635608E-2</v>
      </c>
      <c r="G48" s="3">
        <f>Table3[[#This Row],[kgutabs]]</f>
        <v>7.0238168473151799</v>
      </c>
      <c r="H48" s="3">
        <f>Table3[[#This Row],[Fgutabs]]</f>
        <v>0.93972480493482102</v>
      </c>
      <c r="I48" s="4">
        <f>Table3[[#This Row],[Css]]</f>
        <v>1.3056679164720399</v>
      </c>
    </row>
    <row r="49" spans="1:9" x14ac:dyDescent="0.25">
      <c r="A49" t="str">
        <f>Table3[[#This Row],[Compound]]</f>
        <v>Triclosan</v>
      </c>
      <c r="B49" s="2">
        <f>Table3[[#This Row],[Source]]</f>
        <v>1</v>
      </c>
      <c r="C49" t="str">
        <f>Table3[[#This Row],[SelectedModel]]</f>
        <v>2 compartment</v>
      </c>
      <c r="D49" s="3">
        <f>Table3[[#This Row],[Vdist]]</f>
        <v>1651.53116537495</v>
      </c>
      <c r="E49" s="4">
        <f>Table3[[#This Row],[kelim]]</f>
        <v>2.9845384940645501E-4</v>
      </c>
      <c r="F49" s="3">
        <f>IF(ISERROR(Table2[[#This Row],[kelim]]*Table2[[#This Row],[Vdist]]),"",Table2[[#This Row],[kelim]]*Table2[[#This Row],[Vdist]])</f>
        <v>0.49290583372088248</v>
      </c>
      <c r="G49" s="3" t="str">
        <f>Table3[[#This Row],[kgutabs]]</f>
        <v>NA</v>
      </c>
      <c r="H49" s="3" t="str">
        <f>Table3[[#This Row],[Fgutabs]]</f>
        <v>NA</v>
      </c>
      <c r="I49" s="4" t="str">
        <f>Table3[[#This Row],[Css]]</f>
        <v>NA</v>
      </c>
    </row>
    <row r="50" spans="1:9" x14ac:dyDescent="0.25">
      <c r="A50" t="str">
        <f>Table3[[#This Row],[Compound]]</f>
        <v>Valproic acid</v>
      </c>
      <c r="B50" s="2">
        <f>Table3[[#This Row],[Source]]</f>
        <v>3</v>
      </c>
      <c r="C50" t="str">
        <f>Table3[[#This Row],[SelectedModel]]</f>
        <v>2 compartment</v>
      </c>
      <c r="D50" s="3">
        <f>Table3[[#This Row],[Vdist]]</f>
        <v>1.41870001905237</v>
      </c>
      <c r="E50" s="4">
        <f>Table3[[#This Row],[kelim]]</f>
        <v>3.4974379896670203E-2</v>
      </c>
      <c r="F50" s="3">
        <f>IF(ISERROR(Table2[[#This Row],[kelim]]*Table2[[#This Row],[Vdist]]),"",Table2[[#This Row],[kelim]]*Table2[[#This Row],[Vdist]])</f>
        <v>4.9618153425750842E-2</v>
      </c>
      <c r="G50" s="3">
        <f>Table3[[#This Row],[kgutabs]]</f>
        <v>0.99993762486263105</v>
      </c>
      <c r="H50" s="3">
        <f>Table3[[#This Row],[Fgutabs]]</f>
        <v>0.28148013896677798</v>
      </c>
      <c r="I50" s="4">
        <f>Table3[[#This Row],[Css]]</f>
        <v>0.23637193877370399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ChemProps-2017-08-28</vt:lpstr>
      <vt:lpstr>Table1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Wambaugh, John</dc:creator>
  <cp:lastModifiedBy>John Wambaugh</cp:lastModifiedBy>
  <dcterms:created xsi:type="dcterms:W3CDTF">2017-08-09T15:31:05Z</dcterms:created>
  <dcterms:modified xsi:type="dcterms:W3CDTF">2017-09-04T18:49:59Z</dcterms:modified>
</cp:coreProperties>
</file>