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11235" activeTab="0"/>
  </bookViews>
  <sheets>
    <sheet name="Read Me" sheetId="1" r:id="rId1"/>
    <sheet name="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U.S. EPA User or Contractor</author>
  </authors>
  <commentList>
    <comment ref="A2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4/11/17 Corrected Biomass
</t>
        </r>
      </text>
    </comment>
  </commentList>
</comments>
</file>

<file path=xl/sharedStrings.xml><?xml version="1.0" encoding="utf-8"?>
<sst xmlns="http://schemas.openxmlformats.org/spreadsheetml/2006/main" count="575" uniqueCount="97">
  <si>
    <t>species</t>
  </si>
  <si>
    <t>year</t>
  </si>
  <si>
    <t>site</t>
  </si>
  <si>
    <t>Plot</t>
  </si>
  <si>
    <t>trt</t>
  </si>
  <si>
    <t>Treatment</t>
  </si>
  <si>
    <t>cover0</t>
  </si>
  <si>
    <t>arsincover0</t>
  </si>
  <si>
    <t>cover5</t>
  </si>
  <si>
    <t>arsincover5</t>
  </si>
  <si>
    <t>infloroescences</t>
  </si>
  <si>
    <t>sqrtinfluorescences</t>
  </si>
  <si>
    <t>atypicalinfluorescences</t>
  </si>
  <si>
    <t>sqrtatypicalinfluorescences</t>
  </si>
  <si>
    <t>totalinflorescence</t>
  </si>
  <si>
    <t>sqrttotalinfluorescences</t>
  </si>
  <si>
    <t>percentatypical</t>
  </si>
  <si>
    <t>arsinpercentatypical</t>
  </si>
  <si>
    <t>totseeddw</t>
  </si>
  <si>
    <t>biomass</t>
  </si>
  <si>
    <t>logbiomass</t>
  </si>
  <si>
    <t>PRVU</t>
  </si>
  <si>
    <t>Hyslop</t>
  </si>
  <si>
    <t>Roundup 0.2</t>
  </si>
  <si>
    <t>Carrier Control</t>
  </si>
  <si>
    <t>Banvel 0.2</t>
  </si>
  <si>
    <t>Rdup+Bnvl 0.01</t>
  </si>
  <si>
    <t>No Spray</t>
  </si>
  <si>
    <t>Roundup 0.01</t>
  </si>
  <si>
    <t>Banvel 0.01</t>
  </si>
  <si>
    <t>Banvel 0.1</t>
  </si>
  <si>
    <t>Roundup 0.1</t>
  </si>
  <si>
    <t>very small</t>
  </si>
  <si>
    <t>Rdup+Bnvl 0.2</t>
  </si>
  <si>
    <t>Rdup+Bnvl 0.1</t>
  </si>
  <si>
    <t>carrier control</t>
  </si>
  <si>
    <t>no spray</t>
  </si>
  <si>
    <t>No seeds</t>
  </si>
  <si>
    <t>Botany</t>
  </si>
  <si>
    <t>Rdup/Bnvl 0.01</t>
  </si>
  <si>
    <t>Omit  inflorescence data mouse ate seeds before counting DO 3/21/17</t>
  </si>
  <si>
    <t>May have been too late collecting</t>
  </si>
  <si>
    <t>Rdup+bnvl 0.2</t>
  </si>
  <si>
    <t>Use % weed 10 from cover 5 DO 6/23/14</t>
  </si>
  <si>
    <t>Rdup/Bnvl 0.1</t>
  </si>
  <si>
    <t>Final Comments</t>
  </si>
  <si>
    <t>Omitted, replaced plant</t>
  </si>
  <si>
    <t>Very small, may have missed harvest</t>
  </si>
  <si>
    <t>No plant at harvest</t>
  </si>
  <si>
    <t>No plant at harvest.  Could be outside plot, but included as had to come from plant.</t>
  </si>
  <si>
    <t>Very small, no seeds</t>
  </si>
  <si>
    <t>TS Did you replace any plants? Dynamac not indicated replaced. No plant at harvest. No seeds.</t>
  </si>
  <si>
    <t>Small sample</t>
  </si>
  <si>
    <t>No seeds, original plant &lt;1", harvested from extra plant</t>
  </si>
  <si>
    <t>no plant, no seeds</t>
  </si>
  <si>
    <t>logtotalseeddw</t>
  </si>
  <si>
    <t>Cover 0 Outside of border - Moved inside</t>
  </si>
  <si>
    <t xml:space="preserve">Omit inflorescence data mouse ate seeds before counting </t>
  </si>
  <si>
    <t xml:space="preserve">Omit  inflorescence data mouse ate seeds before counting certain </t>
  </si>
  <si>
    <t>Omit weights, mouse ate seeds before weighing</t>
  </si>
  <si>
    <t xml:space="preserve">No seeds. </t>
  </si>
  <si>
    <t xml:space="preserve">No seeds.  </t>
  </si>
  <si>
    <t>Data OK, no note about seeds being eaten on envelope</t>
  </si>
  <si>
    <t>Omit inflorescence data, no indication on envelope of normal</t>
  </si>
  <si>
    <r>
      <rPr>
        <sz val="12"/>
        <rFont val="Calibri"/>
        <family val="2"/>
      </rPr>
      <t>Harvested material from 2 extra plants in plot.</t>
    </r>
    <r>
      <rPr>
        <sz val="12"/>
        <color indexed="10"/>
        <rFont val="Calibri"/>
        <family val="2"/>
      </rPr>
      <t xml:space="preserve"> Omit  inflorescence data mouse ate seeds before counting,</t>
    </r>
  </si>
  <si>
    <r>
      <rPr>
        <sz val="12"/>
        <rFont val="Calibri"/>
        <family val="2"/>
      </rPr>
      <t>Harvested from extra plants.</t>
    </r>
    <r>
      <rPr>
        <sz val="12"/>
        <color indexed="10"/>
        <rFont val="Calibri"/>
        <family val="2"/>
      </rPr>
      <t xml:space="preserve">  </t>
    </r>
    <r>
      <rPr>
        <sz val="12"/>
        <rFont val="Calibri"/>
        <family val="2"/>
      </rPr>
      <t>Omit weight data mouse ate seeds, use inflorescence data</t>
    </r>
  </si>
  <si>
    <t>Previous Treatment Comments</t>
  </si>
  <si>
    <t>Column Heading</t>
  </si>
  <si>
    <t>Description</t>
  </si>
  <si>
    <t>Botany or Hyslop</t>
  </si>
  <si>
    <t>2010 or 2011</t>
  </si>
  <si>
    <t>plot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</si>
  <si>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</si>
  <si>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</si>
  <si>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 xml:space="preserve">treatment </t>
  </si>
  <si>
    <t>Description by trade name.  Banvel (Bnvl)=dicamba, Roundup (Rndp)=glyphosate</t>
  </si>
  <si>
    <t>% cover before treatment</t>
  </si>
  <si>
    <t>arcsine transformation of cover0</t>
  </si>
  <si>
    <t>% cover approximately 10 weeds after treatment</t>
  </si>
  <si>
    <t>arcsine transformation of cover5, notes avaialble upon request</t>
  </si>
  <si>
    <t>totalseeddw</t>
  </si>
  <si>
    <t>Shoot biomass in g at final harvest after season over</t>
  </si>
  <si>
    <t>log10 of biomass + 0.01</t>
  </si>
  <si>
    <t>Final comments primarily on why data for plant may not have been used.</t>
  </si>
  <si>
    <t>This concerns published data only.  Other notes and information available upon request.</t>
  </si>
  <si>
    <t xml:space="preserve">Four letter abbeviation for genus and species: Prunella vulgaris   </t>
  </si>
  <si>
    <t>sqrt(influorescences)</t>
  </si>
  <si>
    <t xml:space="preserve">Treatment in previous year </t>
  </si>
  <si>
    <t>total number of atypical infloroescences</t>
  </si>
  <si>
    <t>sqrt(atypicalinfluorescences)</t>
  </si>
  <si>
    <t>total number of normal infloroescences</t>
  </si>
  <si>
    <t>sqrt(totalinfluorescences)</t>
  </si>
  <si>
    <t>totalinflorescences (inflorescences + atypical inflorescences)</t>
  </si>
  <si>
    <t>percentatypical inflorescences (atypical/total * 100)</t>
  </si>
  <si>
    <t>arsin(percentatypical)</t>
  </si>
  <si>
    <t>In g/plot</t>
  </si>
  <si>
    <t>log10 transformation of total seeds per plot added 0.00001 to all data including 0's first.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</si>
</sst>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2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165" fontId="22" fillId="0" borderId="0" xfId="57" applyNumberFormat="1" applyFont="1" applyAlignment="1">
      <alignment/>
    </xf>
    <xf numFmtId="164" fontId="22" fillId="0" borderId="0" xfId="57" applyNumberFormat="1" applyFont="1" applyAlignment="1">
      <alignment/>
    </xf>
    <xf numFmtId="0" fontId="41" fillId="0" borderId="0" xfId="0" applyFont="1" applyAlignment="1">
      <alignment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67</v>
      </c>
      <c r="B1" t="s">
        <v>68</v>
      </c>
    </row>
    <row r="2" spans="1:2" ht="15">
      <c r="A2" s="12" t="s">
        <v>0</v>
      </c>
      <c r="B2" t="s">
        <v>85</v>
      </c>
    </row>
    <row r="3" spans="1:2" ht="15">
      <c r="A3" s="12" t="s">
        <v>1</v>
      </c>
      <c r="B3" t="s">
        <v>70</v>
      </c>
    </row>
    <row r="4" spans="1:2" ht="15">
      <c r="A4" s="12" t="s">
        <v>2</v>
      </c>
      <c r="B4" t="s">
        <v>69</v>
      </c>
    </row>
    <row r="5" spans="1:2" ht="15">
      <c r="A5" s="12" t="s">
        <v>71</v>
      </c>
      <c r="B5" t="s">
        <v>72</v>
      </c>
    </row>
    <row r="6" spans="1:2" ht="15">
      <c r="A6" s="12" t="s">
        <v>4</v>
      </c>
      <c r="B6" t="s">
        <v>73</v>
      </c>
    </row>
    <row r="7" spans="1:2" ht="15">
      <c r="A7" s="12" t="s">
        <v>74</v>
      </c>
      <c r="B7" t="s">
        <v>75</v>
      </c>
    </row>
    <row r="8" spans="1:2" ht="15">
      <c r="A8" s="12" t="s">
        <v>6</v>
      </c>
      <c r="B8" t="s">
        <v>76</v>
      </c>
    </row>
    <row r="9" spans="1:2" ht="15">
      <c r="A9" s="12" t="s">
        <v>7</v>
      </c>
      <c r="B9" t="s">
        <v>77</v>
      </c>
    </row>
    <row r="10" spans="1:2" ht="15">
      <c r="A10" s="13" t="s">
        <v>8</v>
      </c>
      <c r="B10" t="s">
        <v>78</v>
      </c>
    </row>
    <row r="11" spans="1:2" ht="15">
      <c r="A11" s="12" t="s">
        <v>9</v>
      </c>
      <c r="B11" t="s">
        <v>79</v>
      </c>
    </row>
    <row r="12" spans="1:2" ht="15">
      <c r="A12" s="1" t="s">
        <v>10</v>
      </c>
      <c r="B12" s="1" t="s">
        <v>90</v>
      </c>
    </row>
    <row r="13" spans="1:2" ht="15">
      <c r="A13" s="1" t="s">
        <v>11</v>
      </c>
      <c r="B13" s="1" t="s">
        <v>86</v>
      </c>
    </row>
    <row r="14" spans="1:2" ht="15">
      <c r="A14" s="4" t="s">
        <v>12</v>
      </c>
      <c r="B14" s="1" t="s">
        <v>88</v>
      </c>
    </row>
    <row r="15" spans="1:2" ht="15">
      <c r="A15" s="1" t="s">
        <v>13</v>
      </c>
      <c r="B15" s="1" t="s">
        <v>89</v>
      </c>
    </row>
    <row r="16" spans="1:2" ht="15">
      <c r="A16" s="4" t="s">
        <v>14</v>
      </c>
      <c r="B16" s="4" t="s">
        <v>92</v>
      </c>
    </row>
    <row r="17" spans="1:2" ht="15">
      <c r="A17" s="1" t="s">
        <v>15</v>
      </c>
      <c r="B17" s="1" t="s">
        <v>91</v>
      </c>
    </row>
    <row r="18" spans="1:2" ht="15">
      <c r="A18" s="4" t="s">
        <v>16</v>
      </c>
      <c r="B18" s="4" t="s">
        <v>93</v>
      </c>
    </row>
    <row r="19" spans="1:2" ht="15">
      <c r="A19" s="4" t="s">
        <v>17</v>
      </c>
      <c r="B19" s="4" t="s">
        <v>94</v>
      </c>
    </row>
    <row r="20" spans="1:2" ht="15">
      <c r="A20" s="12" t="s">
        <v>80</v>
      </c>
      <c r="B20" s="15" t="s">
        <v>95</v>
      </c>
    </row>
    <row r="21" spans="1:2" ht="15">
      <c r="A21" s="14" t="s">
        <v>55</v>
      </c>
      <c r="B21" s="15" t="s">
        <v>96</v>
      </c>
    </row>
    <row r="22" spans="1:2" ht="15">
      <c r="A22" t="s">
        <v>19</v>
      </c>
      <c r="B22" s="16" t="s">
        <v>81</v>
      </c>
    </row>
    <row r="23" spans="1:2" ht="15">
      <c r="A23" s="17" t="s">
        <v>20</v>
      </c>
      <c r="B23" s="16" t="s">
        <v>82</v>
      </c>
    </row>
    <row r="24" spans="1:2" ht="15">
      <c r="A24" s="5" t="s">
        <v>66</v>
      </c>
      <c r="B24" s="16" t="s">
        <v>87</v>
      </c>
    </row>
    <row r="25" spans="1:2" ht="15">
      <c r="A25" s="12" t="s">
        <v>45</v>
      </c>
      <c r="B25" t="s">
        <v>83</v>
      </c>
    </row>
    <row r="26" ht="15">
      <c r="A26" s="12"/>
    </row>
    <row r="27" ht="15">
      <c r="A27" s="12" t="s">
        <v>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pane xSplit="10065" ySplit="930" topLeftCell="N1" activePane="bottomRight" state="split"/>
      <selection pane="topLeft" activeCell="A1" sqref="A1:IV16384"/>
      <selection pane="topRight" activeCell="K1" sqref="K1:K16384"/>
      <selection pane="bottomLeft" activeCell="A1" sqref="A1:IV1"/>
      <selection pane="bottomRight" activeCell="Q2" sqref="Q2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9.140625" style="1" customWidth="1"/>
    <col min="4" max="4" width="5.8515625" style="1" customWidth="1"/>
    <col min="5" max="5" width="4.8515625" style="1" customWidth="1"/>
    <col min="6" max="6" width="17.421875" style="1" customWidth="1"/>
    <col min="7" max="7" width="11.7109375" style="3" customWidth="1"/>
    <col min="8" max="8" width="12.00390625" style="1" customWidth="1"/>
    <col min="9" max="9" width="11.7109375" style="3" customWidth="1"/>
    <col min="10" max="10" width="12.00390625" style="1" customWidth="1"/>
    <col min="11" max="11" width="9.140625" style="6" customWidth="1"/>
    <col min="12" max="12" width="9.140625" style="1" customWidth="1"/>
    <col min="13" max="13" width="9.140625" style="6" customWidth="1"/>
    <col min="14" max="17" width="9.140625" style="1" customWidth="1"/>
    <col min="18" max="18" width="12.00390625" style="1" customWidth="1"/>
    <col min="19" max="19" width="12.421875" style="6" customWidth="1"/>
    <col min="20" max="20" width="9.140625" style="1" customWidth="1"/>
    <col min="21" max="21" width="9.140625" style="10" customWidth="1"/>
    <col min="22" max="22" width="9.140625" style="9" customWidth="1"/>
    <col min="23" max="23" width="16.8515625" style="5" customWidth="1"/>
    <col min="24" max="24" width="9.140625" style="2" customWidth="1"/>
    <col min="25" max="16384" width="9.140625" style="1" customWidth="1"/>
  </cols>
  <sheetData>
    <row r="1" spans="1:2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1" t="s">
        <v>13</v>
      </c>
      <c r="O1" s="4" t="s">
        <v>14</v>
      </c>
      <c r="P1" s="1" t="s">
        <v>15</v>
      </c>
      <c r="Q1" s="4" t="s">
        <v>16</v>
      </c>
      <c r="R1" s="4" t="s">
        <v>17</v>
      </c>
      <c r="S1" s="6" t="s">
        <v>18</v>
      </c>
      <c r="T1" s="4" t="s">
        <v>55</v>
      </c>
      <c r="U1" s="10" t="s">
        <v>19</v>
      </c>
      <c r="V1" s="9" t="s">
        <v>20</v>
      </c>
      <c r="W1" s="5" t="s">
        <v>66</v>
      </c>
      <c r="X1" s="2" t="s">
        <v>45</v>
      </c>
    </row>
    <row r="2" spans="1:24" ht="15.75">
      <c r="A2" s="1" t="s">
        <v>21</v>
      </c>
      <c r="B2" s="1">
        <v>2011</v>
      </c>
      <c r="C2" s="1" t="s">
        <v>22</v>
      </c>
      <c r="D2" s="1">
        <v>31</v>
      </c>
      <c r="E2" s="1">
        <v>1</v>
      </c>
      <c r="F2" s="1" t="s">
        <v>24</v>
      </c>
      <c r="G2" s="3">
        <v>2</v>
      </c>
      <c r="H2" s="1">
        <f aca="true" t="shared" si="0" ref="H2:H45">ASIN(SQRT(G2/100))</f>
        <v>0.1418970546041639</v>
      </c>
      <c r="I2" s="3">
        <v>2</v>
      </c>
      <c r="J2" s="1">
        <f aca="true" t="shared" si="1" ref="J2:J45">ASIN(SQRT(I2/100))</f>
        <v>0.1418970546041639</v>
      </c>
      <c r="K2" s="6">
        <f>2+5+2</f>
        <v>9</v>
      </c>
      <c r="L2" s="1">
        <f>SQRT(K2)</f>
        <v>3</v>
      </c>
      <c r="M2" s="6">
        <v>0</v>
      </c>
      <c r="N2" s="1">
        <f>SQRT(M2)</f>
        <v>0</v>
      </c>
      <c r="O2" s="1">
        <f>K2+M2</f>
        <v>9</v>
      </c>
      <c r="P2" s="1">
        <f>SQRT(O2)</f>
        <v>3</v>
      </c>
      <c r="Q2" s="1">
        <f>M2/(O2)*100</f>
        <v>0</v>
      </c>
      <c r="R2" s="1">
        <f>ASIN(SQRT(Q2/100))</f>
        <v>0</v>
      </c>
      <c r="S2" s="6">
        <v>0.374</v>
      </c>
      <c r="T2" s="1">
        <f>LOG10(S2+0.00001)</f>
        <v>-0.4271167858028372</v>
      </c>
      <c r="U2" s="10">
        <v>1.2</v>
      </c>
      <c r="V2" s="9">
        <f aca="true" t="shared" si="2" ref="V2:V45">LOG10(U2+0.01)</f>
        <v>0.08278537031645007</v>
      </c>
      <c r="X2" s="1" t="s">
        <v>62</v>
      </c>
    </row>
    <row r="3" spans="1:24" ht="15.75">
      <c r="A3" s="1" t="s">
        <v>21</v>
      </c>
      <c r="B3" s="1">
        <v>2011</v>
      </c>
      <c r="C3" s="1" t="s">
        <v>22</v>
      </c>
      <c r="D3" s="1">
        <v>128</v>
      </c>
      <c r="E3" s="1">
        <v>4</v>
      </c>
      <c r="F3" s="1" t="s">
        <v>25</v>
      </c>
      <c r="G3" s="3">
        <v>10</v>
      </c>
      <c r="H3" s="1">
        <f t="shared" si="0"/>
        <v>0.32175055439664224</v>
      </c>
      <c r="I3" s="3">
        <v>14</v>
      </c>
      <c r="J3" s="1">
        <f t="shared" si="1"/>
        <v>0.38349700393093333</v>
      </c>
      <c r="U3" s="10">
        <v>5.8</v>
      </c>
      <c r="V3" s="9">
        <f t="shared" si="2"/>
        <v>0.7641761323903307</v>
      </c>
      <c r="W3" s="5" t="s">
        <v>31</v>
      </c>
      <c r="X3" s="6" t="s">
        <v>63</v>
      </c>
    </row>
    <row r="4" spans="1:24" ht="15.75">
      <c r="A4" s="1" t="s">
        <v>21</v>
      </c>
      <c r="B4" s="1">
        <v>2011</v>
      </c>
      <c r="C4" s="1" t="s">
        <v>38</v>
      </c>
      <c r="D4">
        <v>380</v>
      </c>
      <c r="E4" s="1">
        <v>2</v>
      </c>
      <c r="F4" s="1" t="s">
        <v>27</v>
      </c>
      <c r="G4" s="3">
        <v>2.5</v>
      </c>
      <c r="H4" s="1">
        <f t="shared" si="0"/>
        <v>0.15878021464576067</v>
      </c>
      <c r="I4" s="3">
        <v>0.7</v>
      </c>
      <c r="J4" s="1">
        <f t="shared" si="1"/>
        <v>0.08376392174966676</v>
      </c>
      <c r="K4" s="6">
        <v>1</v>
      </c>
      <c r="L4" s="1">
        <f>SQRT(K4)</f>
        <v>1</v>
      </c>
      <c r="M4" s="6">
        <v>0</v>
      </c>
      <c r="N4" s="1">
        <f>SQRT(M4)</f>
        <v>0</v>
      </c>
      <c r="O4" s="1">
        <f>K4+M4</f>
        <v>1</v>
      </c>
      <c r="P4" s="1">
        <f>SQRT(O4)</f>
        <v>1</v>
      </c>
      <c r="Q4" s="1">
        <f>M4/(O4)*100</f>
        <v>0</v>
      </c>
      <c r="R4" s="1">
        <f>ASIN(SQRT(Q4/100))</f>
        <v>0</v>
      </c>
      <c r="S4" s="6">
        <v>0.0633</v>
      </c>
      <c r="T4" s="1">
        <f>LOG10(S4+0.00001)</f>
        <v>-1.198527686478529</v>
      </c>
      <c r="U4" s="10">
        <v>0.7</v>
      </c>
      <c r="V4" s="9">
        <f t="shared" si="2"/>
        <v>-0.14874165128092473</v>
      </c>
      <c r="W4" s="5" t="s">
        <v>39</v>
      </c>
      <c r="X4" s="4" t="s">
        <v>56</v>
      </c>
    </row>
    <row r="5" spans="1:24" ht="15.75">
      <c r="A5" s="1" t="s">
        <v>21</v>
      </c>
      <c r="B5" s="1">
        <v>2011</v>
      </c>
      <c r="C5" s="1" t="s">
        <v>38</v>
      </c>
      <c r="D5">
        <v>275</v>
      </c>
      <c r="E5" s="1">
        <v>6</v>
      </c>
      <c r="F5" s="1" t="s">
        <v>23</v>
      </c>
      <c r="G5" s="3">
        <v>2</v>
      </c>
      <c r="H5" s="1">
        <f t="shared" si="0"/>
        <v>0.1418970546041639</v>
      </c>
      <c r="I5" s="3">
        <v>3</v>
      </c>
      <c r="J5" s="1">
        <f t="shared" si="1"/>
        <v>0.17408301063648043</v>
      </c>
      <c r="K5" s="6">
        <v>9</v>
      </c>
      <c r="L5" s="1">
        <f>SQRT(K5)</f>
        <v>3</v>
      </c>
      <c r="M5" s="6">
        <v>0</v>
      </c>
      <c r="N5" s="1">
        <f>SQRT(M5)</f>
        <v>0</v>
      </c>
      <c r="O5" s="1">
        <f>K5+M5</f>
        <v>9</v>
      </c>
      <c r="P5" s="1">
        <f>SQRT(O5)</f>
        <v>3</v>
      </c>
      <c r="Q5" s="1">
        <f>M5/(O5)*100</f>
        <v>0</v>
      </c>
      <c r="R5" s="1">
        <f>ASIN(SQRT(Q5/100))</f>
        <v>0</v>
      </c>
      <c r="U5" s="10">
        <v>2.3</v>
      </c>
      <c r="V5" s="9">
        <f t="shared" si="2"/>
        <v>0.3636119798921442</v>
      </c>
      <c r="W5" s="5" t="s">
        <v>30</v>
      </c>
      <c r="X5" s="11" t="s">
        <v>65</v>
      </c>
    </row>
    <row r="6" spans="1:24" ht="15.75">
      <c r="A6" s="1" t="s">
        <v>21</v>
      </c>
      <c r="B6" s="1">
        <v>2011</v>
      </c>
      <c r="C6" s="1" t="s">
        <v>38</v>
      </c>
      <c r="D6">
        <v>224</v>
      </c>
      <c r="E6" s="1">
        <v>1</v>
      </c>
      <c r="F6" s="1" t="s">
        <v>24</v>
      </c>
      <c r="G6" s="3">
        <v>3</v>
      </c>
      <c r="H6" s="1">
        <f t="shared" si="0"/>
        <v>0.17408301063648043</v>
      </c>
      <c r="I6" s="3">
        <v>4</v>
      </c>
      <c r="J6" s="1">
        <f t="shared" si="1"/>
        <v>0.20135792079033082</v>
      </c>
      <c r="U6" s="10">
        <v>3.6</v>
      </c>
      <c r="V6" s="9">
        <f t="shared" si="2"/>
        <v>0.557507201905658</v>
      </c>
      <c r="W6" s="5" t="s">
        <v>29</v>
      </c>
      <c r="X6" s="7" t="s">
        <v>64</v>
      </c>
    </row>
    <row r="7" spans="1:24" ht="15.75">
      <c r="A7" s="1" t="s">
        <v>21</v>
      </c>
      <c r="B7" s="1">
        <v>2011</v>
      </c>
      <c r="C7" s="1" t="s">
        <v>38</v>
      </c>
      <c r="D7">
        <v>309</v>
      </c>
      <c r="E7" s="1">
        <v>7</v>
      </c>
      <c r="F7" s="1" t="s">
        <v>34</v>
      </c>
      <c r="G7" s="3">
        <v>2</v>
      </c>
      <c r="H7" s="1">
        <f t="shared" si="0"/>
        <v>0.1418970546041639</v>
      </c>
      <c r="I7" s="3">
        <v>1.7</v>
      </c>
      <c r="J7" s="1">
        <f t="shared" si="1"/>
        <v>0.13075632458015415</v>
      </c>
      <c r="K7" s="6">
        <v>5</v>
      </c>
      <c r="L7" s="1">
        <f aca="true" t="shared" si="3" ref="L7:L26">SQRT(K7)</f>
        <v>2.23606797749979</v>
      </c>
      <c r="M7" s="6">
        <v>0</v>
      </c>
      <c r="N7" s="1">
        <f aca="true" t="shared" si="4" ref="N7:N26">SQRT(M7)</f>
        <v>0</v>
      </c>
      <c r="O7" s="1">
        <f aca="true" t="shared" si="5" ref="O7:O26">K7+M7</f>
        <v>5</v>
      </c>
      <c r="P7" s="1">
        <f aca="true" t="shared" si="6" ref="P7:P26">SQRT(O7)</f>
        <v>2.23606797749979</v>
      </c>
      <c r="Q7" s="1">
        <f>M7/(O7)*100</f>
        <v>0</v>
      </c>
      <c r="R7" s="1">
        <f>ASIN(SQRT(Q7/100))</f>
        <v>0</v>
      </c>
      <c r="S7" s="6">
        <v>0.053899999999999997</v>
      </c>
      <c r="T7" s="1">
        <f aca="true" t="shared" si="7" ref="T7:T26">LOG10(S7+0.00001)</f>
        <v>-1.2683306681713638</v>
      </c>
      <c r="U7" s="10">
        <v>1.1</v>
      </c>
      <c r="V7" s="9">
        <f t="shared" si="2"/>
        <v>0.045322978786657475</v>
      </c>
      <c r="X7" s="1" t="s">
        <v>41</v>
      </c>
    </row>
    <row r="8" spans="1:24" ht="15.75">
      <c r="A8" s="1" t="s">
        <v>21</v>
      </c>
      <c r="B8" s="1">
        <v>2011</v>
      </c>
      <c r="C8" s="1" t="s">
        <v>38</v>
      </c>
      <c r="D8">
        <v>234</v>
      </c>
      <c r="E8" s="1">
        <v>6</v>
      </c>
      <c r="F8" s="1" t="s">
        <v>23</v>
      </c>
      <c r="G8" s="3">
        <v>4</v>
      </c>
      <c r="H8" s="1">
        <f t="shared" si="0"/>
        <v>0.20135792079033082</v>
      </c>
      <c r="I8" s="3">
        <v>1</v>
      </c>
      <c r="J8" s="1">
        <f t="shared" si="1"/>
        <v>0.1001674211615598</v>
      </c>
      <c r="K8" s="6">
        <v>1</v>
      </c>
      <c r="L8" s="1">
        <f t="shared" si="3"/>
        <v>1</v>
      </c>
      <c r="M8" s="6">
        <v>0</v>
      </c>
      <c r="N8" s="1">
        <f t="shared" si="4"/>
        <v>0</v>
      </c>
      <c r="O8" s="1">
        <f t="shared" si="5"/>
        <v>1</v>
      </c>
      <c r="P8" s="1">
        <f t="shared" si="6"/>
        <v>1</v>
      </c>
      <c r="Q8" s="1">
        <f>M8/(O8)*100</f>
        <v>0</v>
      </c>
      <c r="R8" s="1">
        <f>ASIN(SQRT(Q8/100))</f>
        <v>0</v>
      </c>
      <c r="S8" s="6">
        <v>0.0029</v>
      </c>
      <c r="T8" s="1">
        <f t="shared" si="7"/>
        <v>-2.5361070110140926</v>
      </c>
      <c r="U8" s="10">
        <v>0</v>
      </c>
      <c r="V8" s="9">
        <f t="shared" si="2"/>
        <v>-2</v>
      </c>
      <c r="X8" s="1" t="s">
        <v>48</v>
      </c>
    </row>
    <row r="9" spans="1:24" ht="15.75">
      <c r="A9" s="1" t="s">
        <v>21</v>
      </c>
      <c r="B9" s="1">
        <v>2011</v>
      </c>
      <c r="C9" s="1" t="s">
        <v>38</v>
      </c>
      <c r="D9">
        <v>247</v>
      </c>
      <c r="E9" s="1">
        <v>1</v>
      </c>
      <c r="F9" s="1" t="s">
        <v>24</v>
      </c>
      <c r="G9" s="3">
        <v>1</v>
      </c>
      <c r="H9" s="1">
        <f t="shared" si="0"/>
        <v>0.1001674211615598</v>
      </c>
      <c r="I9" s="3">
        <v>1</v>
      </c>
      <c r="J9" s="1">
        <f t="shared" si="1"/>
        <v>0.1001674211615598</v>
      </c>
      <c r="K9" s="6">
        <v>3</v>
      </c>
      <c r="L9" s="1">
        <f t="shared" si="3"/>
        <v>1.7320508075688772</v>
      </c>
      <c r="M9" s="6">
        <v>0</v>
      </c>
      <c r="N9" s="1">
        <f t="shared" si="4"/>
        <v>0</v>
      </c>
      <c r="O9" s="1">
        <f t="shared" si="5"/>
        <v>3</v>
      </c>
      <c r="P9" s="1">
        <f t="shared" si="6"/>
        <v>1.7320508075688772</v>
      </c>
      <c r="Q9" s="1">
        <f>M9/(O9)*100</f>
        <v>0</v>
      </c>
      <c r="R9" s="1">
        <f>ASIN(SQRT(Q9/100))</f>
        <v>0</v>
      </c>
      <c r="S9" s="6">
        <v>0.0339</v>
      </c>
      <c r="T9" s="1">
        <f t="shared" si="7"/>
        <v>-1.4696722102219137</v>
      </c>
      <c r="U9" s="10">
        <v>0</v>
      </c>
      <c r="V9" s="9">
        <f t="shared" si="2"/>
        <v>-2</v>
      </c>
      <c r="X9" s="1" t="s">
        <v>48</v>
      </c>
    </row>
    <row r="10" spans="1:24" ht="15.75">
      <c r="A10" s="1" t="s">
        <v>21</v>
      </c>
      <c r="B10" s="1">
        <v>2011</v>
      </c>
      <c r="C10" s="1" t="s">
        <v>38</v>
      </c>
      <c r="D10">
        <v>248</v>
      </c>
      <c r="E10" s="1">
        <v>5</v>
      </c>
      <c r="F10" s="1" t="s">
        <v>31</v>
      </c>
      <c r="G10" s="3">
        <v>1</v>
      </c>
      <c r="H10" s="1">
        <f t="shared" si="0"/>
        <v>0.1001674211615598</v>
      </c>
      <c r="I10" s="3">
        <v>0.7</v>
      </c>
      <c r="J10" s="1">
        <f t="shared" si="1"/>
        <v>0.08376392174966676</v>
      </c>
      <c r="K10" s="6">
        <v>1</v>
      </c>
      <c r="L10" s="1">
        <f t="shared" si="3"/>
        <v>1</v>
      </c>
      <c r="M10" s="6">
        <v>0</v>
      </c>
      <c r="N10" s="1">
        <f t="shared" si="4"/>
        <v>0</v>
      </c>
      <c r="O10" s="1">
        <f t="shared" si="5"/>
        <v>1</v>
      </c>
      <c r="P10" s="1">
        <f t="shared" si="6"/>
        <v>1</v>
      </c>
      <c r="Q10" s="1">
        <f>M10/(O10)*100</f>
        <v>0</v>
      </c>
      <c r="R10" s="1">
        <f>ASIN(SQRT(Q10/100))</f>
        <v>0</v>
      </c>
      <c r="S10" s="6">
        <v>0.027</v>
      </c>
      <c r="T10" s="1">
        <f t="shared" si="7"/>
        <v>-1.5684754158125491</v>
      </c>
      <c r="U10" s="10">
        <v>0</v>
      </c>
      <c r="V10" s="9">
        <f t="shared" si="2"/>
        <v>-2</v>
      </c>
      <c r="X10" s="6" t="s">
        <v>49</v>
      </c>
    </row>
    <row r="11" spans="1:24" ht="15.75">
      <c r="A11" s="1" t="s">
        <v>21</v>
      </c>
      <c r="B11" s="1">
        <v>2011</v>
      </c>
      <c r="C11" s="1" t="s">
        <v>38</v>
      </c>
      <c r="D11">
        <v>304</v>
      </c>
      <c r="E11" s="1">
        <v>8</v>
      </c>
      <c r="F11" s="1" t="s">
        <v>33</v>
      </c>
      <c r="G11" s="3">
        <v>0.2</v>
      </c>
      <c r="H11" s="1">
        <f t="shared" si="0"/>
        <v>0.044736280102247346</v>
      </c>
      <c r="I11" s="3">
        <v>0.3</v>
      </c>
      <c r="J11" s="1">
        <f t="shared" si="1"/>
        <v>0.054799678915819716</v>
      </c>
      <c r="K11" s="6">
        <v>0</v>
      </c>
      <c r="L11" s="1">
        <f t="shared" si="3"/>
        <v>0</v>
      </c>
      <c r="M11" s="6">
        <v>0</v>
      </c>
      <c r="N11" s="1">
        <f t="shared" si="4"/>
        <v>0</v>
      </c>
      <c r="O11" s="1">
        <f t="shared" si="5"/>
        <v>0</v>
      </c>
      <c r="P11" s="1">
        <f t="shared" si="6"/>
        <v>0</v>
      </c>
      <c r="S11" s="6">
        <v>0</v>
      </c>
      <c r="T11" s="1">
        <f t="shared" si="7"/>
        <v>-5</v>
      </c>
      <c r="U11" s="10">
        <v>0</v>
      </c>
      <c r="V11" s="9">
        <f t="shared" si="2"/>
        <v>-2</v>
      </c>
      <c r="W11" s="5" t="s">
        <v>31</v>
      </c>
      <c r="X11" s="1" t="s">
        <v>54</v>
      </c>
    </row>
    <row r="12" spans="1:24" ht="15.75">
      <c r="A12" s="1" t="s">
        <v>21</v>
      </c>
      <c r="B12" s="1">
        <v>2011</v>
      </c>
      <c r="C12" s="1" t="s">
        <v>38</v>
      </c>
      <c r="D12">
        <v>370</v>
      </c>
      <c r="E12" s="1">
        <v>8</v>
      </c>
      <c r="F12" s="1" t="s">
        <v>33</v>
      </c>
      <c r="G12" s="3">
        <v>0.5</v>
      </c>
      <c r="H12" s="1">
        <f t="shared" si="0"/>
        <v>0.07076973666221362</v>
      </c>
      <c r="I12" s="3">
        <v>0.5</v>
      </c>
      <c r="J12" s="1">
        <f t="shared" si="1"/>
        <v>0.07076973666221362</v>
      </c>
      <c r="K12" s="6">
        <v>0</v>
      </c>
      <c r="L12" s="1">
        <f t="shared" si="3"/>
        <v>0</v>
      </c>
      <c r="M12" s="6">
        <v>0</v>
      </c>
      <c r="N12" s="1">
        <f t="shared" si="4"/>
        <v>0</v>
      </c>
      <c r="O12" s="1">
        <f t="shared" si="5"/>
        <v>0</v>
      </c>
      <c r="P12" s="1">
        <f t="shared" si="6"/>
        <v>0</v>
      </c>
      <c r="S12" s="6">
        <v>0</v>
      </c>
      <c r="T12" s="1">
        <f t="shared" si="7"/>
        <v>-5</v>
      </c>
      <c r="U12" s="10">
        <v>0</v>
      </c>
      <c r="V12" s="9">
        <f t="shared" si="2"/>
        <v>-2</v>
      </c>
      <c r="X12" s="1" t="s">
        <v>54</v>
      </c>
    </row>
    <row r="13" spans="1:24" ht="15.75">
      <c r="A13" s="1" t="s">
        <v>21</v>
      </c>
      <c r="B13" s="1">
        <v>2011</v>
      </c>
      <c r="C13" s="1" t="s">
        <v>38</v>
      </c>
      <c r="D13">
        <v>257</v>
      </c>
      <c r="E13" s="1">
        <v>7</v>
      </c>
      <c r="F13" s="1" t="s">
        <v>34</v>
      </c>
      <c r="G13" s="3">
        <v>2</v>
      </c>
      <c r="H13" s="1">
        <f t="shared" si="0"/>
        <v>0.1418970546041639</v>
      </c>
      <c r="I13" s="3">
        <v>3</v>
      </c>
      <c r="J13" s="1">
        <f t="shared" si="1"/>
        <v>0.17408301063648043</v>
      </c>
      <c r="K13" s="6">
        <v>0</v>
      </c>
      <c r="L13" s="1">
        <f t="shared" si="3"/>
        <v>0</v>
      </c>
      <c r="M13" s="6">
        <v>0</v>
      </c>
      <c r="N13" s="1">
        <f t="shared" si="4"/>
        <v>0</v>
      </c>
      <c r="O13" s="1">
        <f t="shared" si="5"/>
        <v>0</v>
      </c>
      <c r="P13" s="1">
        <f t="shared" si="6"/>
        <v>0</v>
      </c>
      <c r="S13" s="6">
        <v>0</v>
      </c>
      <c r="T13" s="1">
        <f t="shared" si="7"/>
        <v>-5</v>
      </c>
      <c r="U13" s="10">
        <v>0</v>
      </c>
      <c r="V13" s="9">
        <f t="shared" si="2"/>
        <v>-2</v>
      </c>
      <c r="X13" s="2" t="s">
        <v>37</v>
      </c>
    </row>
    <row r="14" spans="1:24" ht="15.75">
      <c r="A14" s="1" t="s">
        <v>21</v>
      </c>
      <c r="B14" s="1">
        <v>2011</v>
      </c>
      <c r="C14" s="1" t="s">
        <v>38</v>
      </c>
      <c r="D14">
        <v>203</v>
      </c>
      <c r="E14" s="1">
        <v>6</v>
      </c>
      <c r="F14" s="1" t="s">
        <v>23</v>
      </c>
      <c r="G14" s="3">
        <v>1.75</v>
      </c>
      <c r="H14" s="1">
        <f t="shared" si="0"/>
        <v>0.13267647479882505</v>
      </c>
      <c r="I14" s="3">
        <v>0.8</v>
      </c>
      <c r="J14" s="1">
        <f t="shared" si="1"/>
        <v>0.0895624074394449</v>
      </c>
      <c r="K14" s="6">
        <v>0</v>
      </c>
      <c r="L14" s="1">
        <f t="shared" si="3"/>
        <v>0</v>
      </c>
      <c r="M14" s="6">
        <v>0</v>
      </c>
      <c r="N14" s="1">
        <f t="shared" si="4"/>
        <v>0</v>
      </c>
      <c r="O14" s="1">
        <f t="shared" si="5"/>
        <v>0</v>
      </c>
      <c r="P14" s="1">
        <f t="shared" si="6"/>
        <v>0</v>
      </c>
      <c r="S14" s="6">
        <v>0</v>
      </c>
      <c r="T14" s="1">
        <f t="shared" si="7"/>
        <v>-5</v>
      </c>
      <c r="U14" s="10">
        <v>0.1</v>
      </c>
      <c r="V14" s="9">
        <f t="shared" si="2"/>
        <v>-0.958607314841775</v>
      </c>
      <c r="X14" s="2" t="s">
        <v>37</v>
      </c>
    </row>
    <row r="15" spans="1:24" ht="15.75">
      <c r="A15" s="1" t="s">
        <v>21</v>
      </c>
      <c r="B15" s="1">
        <v>2011</v>
      </c>
      <c r="C15" s="1" t="s">
        <v>38</v>
      </c>
      <c r="D15">
        <v>290</v>
      </c>
      <c r="E15" s="1">
        <v>2</v>
      </c>
      <c r="F15" s="1" t="s">
        <v>27</v>
      </c>
      <c r="G15" s="3">
        <v>1.2</v>
      </c>
      <c r="H15" s="1">
        <f t="shared" si="0"/>
        <v>0.1097647921249647</v>
      </c>
      <c r="I15" s="3">
        <v>2</v>
      </c>
      <c r="J15" s="1">
        <f t="shared" si="1"/>
        <v>0.1418970546041639</v>
      </c>
      <c r="K15" s="6">
        <v>0</v>
      </c>
      <c r="L15" s="1">
        <f t="shared" si="3"/>
        <v>0</v>
      </c>
      <c r="M15" s="6">
        <v>0</v>
      </c>
      <c r="N15" s="1">
        <f t="shared" si="4"/>
        <v>0</v>
      </c>
      <c r="O15" s="1">
        <f t="shared" si="5"/>
        <v>0</v>
      </c>
      <c r="P15" s="1">
        <f t="shared" si="6"/>
        <v>0</v>
      </c>
      <c r="S15" s="6">
        <v>0</v>
      </c>
      <c r="T15" s="1">
        <f t="shared" si="7"/>
        <v>-5</v>
      </c>
      <c r="U15" s="10">
        <v>0.4</v>
      </c>
      <c r="V15" s="9">
        <f t="shared" si="2"/>
        <v>-0.3872161432802645</v>
      </c>
      <c r="X15" s="2" t="s">
        <v>37</v>
      </c>
    </row>
    <row r="16" spans="1:24" ht="15.75">
      <c r="A16" s="1" t="s">
        <v>21</v>
      </c>
      <c r="B16" s="1">
        <v>2011</v>
      </c>
      <c r="C16" s="1" t="s">
        <v>22</v>
      </c>
      <c r="D16" s="1">
        <v>173</v>
      </c>
      <c r="E16" s="1">
        <v>8</v>
      </c>
      <c r="F16" s="1" t="s">
        <v>33</v>
      </c>
      <c r="G16" s="3">
        <v>1</v>
      </c>
      <c r="H16" s="1">
        <f t="shared" si="0"/>
        <v>0.1001674211615598</v>
      </c>
      <c r="I16" s="3">
        <v>0.7</v>
      </c>
      <c r="J16" s="1">
        <f t="shared" si="1"/>
        <v>0.08376392174966676</v>
      </c>
      <c r="K16" s="6">
        <v>0</v>
      </c>
      <c r="L16" s="1">
        <f t="shared" si="3"/>
        <v>0</v>
      </c>
      <c r="M16" s="6">
        <v>0</v>
      </c>
      <c r="N16" s="1">
        <f t="shared" si="4"/>
        <v>0</v>
      </c>
      <c r="O16" s="1">
        <f t="shared" si="5"/>
        <v>0</v>
      </c>
      <c r="P16" s="1">
        <f t="shared" si="6"/>
        <v>0</v>
      </c>
      <c r="S16" s="6">
        <v>0</v>
      </c>
      <c r="T16" s="1">
        <f t="shared" si="7"/>
        <v>-5</v>
      </c>
      <c r="U16" s="10">
        <v>0.5</v>
      </c>
      <c r="V16" s="9">
        <f t="shared" si="2"/>
        <v>-0.2924298239020636</v>
      </c>
      <c r="X16" s="2" t="s">
        <v>37</v>
      </c>
    </row>
    <row r="17" spans="1:24" ht="15.75">
      <c r="A17" s="1" t="s">
        <v>21</v>
      </c>
      <c r="B17" s="1">
        <v>2011</v>
      </c>
      <c r="C17" s="1" t="s">
        <v>38</v>
      </c>
      <c r="D17">
        <v>277</v>
      </c>
      <c r="E17" s="1">
        <v>8</v>
      </c>
      <c r="F17" s="1" t="s">
        <v>33</v>
      </c>
      <c r="G17" s="3">
        <v>1.5</v>
      </c>
      <c r="H17" s="1">
        <f t="shared" si="0"/>
        <v>0.12278275875764601</v>
      </c>
      <c r="I17" s="3">
        <v>2</v>
      </c>
      <c r="J17" s="1">
        <f t="shared" si="1"/>
        <v>0.1418970546041639</v>
      </c>
      <c r="K17" s="6">
        <v>0</v>
      </c>
      <c r="L17" s="1">
        <f t="shared" si="3"/>
        <v>0</v>
      </c>
      <c r="M17" s="6">
        <v>0</v>
      </c>
      <c r="N17" s="1">
        <f t="shared" si="4"/>
        <v>0</v>
      </c>
      <c r="O17" s="1">
        <f t="shared" si="5"/>
        <v>0</v>
      </c>
      <c r="P17" s="1">
        <f t="shared" si="6"/>
        <v>0</v>
      </c>
      <c r="S17" s="6">
        <v>0</v>
      </c>
      <c r="T17" s="1">
        <f t="shared" si="7"/>
        <v>-5</v>
      </c>
      <c r="U17" s="10">
        <v>0.5</v>
      </c>
      <c r="V17" s="9">
        <f t="shared" si="2"/>
        <v>-0.2924298239020636</v>
      </c>
      <c r="X17" s="2" t="s">
        <v>37</v>
      </c>
    </row>
    <row r="18" spans="1:24" ht="15.75">
      <c r="A18" s="1" t="s">
        <v>21</v>
      </c>
      <c r="B18" s="1">
        <v>2011</v>
      </c>
      <c r="C18" s="1" t="s">
        <v>38</v>
      </c>
      <c r="D18">
        <v>356</v>
      </c>
      <c r="E18" s="1">
        <v>2</v>
      </c>
      <c r="F18" s="1" t="s">
        <v>27</v>
      </c>
      <c r="G18" s="3">
        <v>2</v>
      </c>
      <c r="H18" s="1">
        <f t="shared" si="0"/>
        <v>0.1418970546041639</v>
      </c>
      <c r="I18" s="3">
        <v>1</v>
      </c>
      <c r="J18" s="1">
        <f t="shared" si="1"/>
        <v>0.1001674211615598</v>
      </c>
      <c r="K18" s="6">
        <v>0</v>
      </c>
      <c r="L18" s="1">
        <f t="shared" si="3"/>
        <v>0</v>
      </c>
      <c r="M18" s="6">
        <v>0</v>
      </c>
      <c r="N18" s="1">
        <f t="shared" si="4"/>
        <v>0</v>
      </c>
      <c r="O18" s="1">
        <f t="shared" si="5"/>
        <v>0</v>
      </c>
      <c r="P18" s="1">
        <f t="shared" si="6"/>
        <v>0</v>
      </c>
      <c r="S18" s="6">
        <v>0</v>
      </c>
      <c r="T18" s="1">
        <f t="shared" si="7"/>
        <v>-5</v>
      </c>
      <c r="U18" s="10">
        <v>0.6</v>
      </c>
      <c r="V18" s="9">
        <f t="shared" si="2"/>
        <v>-0.21467016498923297</v>
      </c>
      <c r="W18" s="5" t="s">
        <v>35</v>
      </c>
      <c r="X18" s="2" t="s">
        <v>37</v>
      </c>
    </row>
    <row r="19" spans="1:24" ht="15.75">
      <c r="A19" s="1" t="s">
        <v>21</v>
      </c>
      <c r="B19" s="1">
        <v>2011</v>
      </c>
      <c r="C19" s="1" t="s">
        <v>22</v>
      </c>
      <c r="D19" s="1">
        <v>168</v>
      </c>
      <c r="E19" s="1">
        <v>5</v>
      </c>
      <c r="F19" s="1" t="s">
        <v>31</v>
      </c>
      <c r="G19" s="3">
        <v>1.5</v>
      </c>
      <c r="H19" s="1">
        <f t="shared" si="0"/>
        <v>0.12278275875764601</v>
      </c>
      <c r="I19" s="3">
        <v>0.3</v>
      </c>
      <c r="J19" s="1">
        <f t="shared" si="1"/>
        <v>0.054799678915819716</v>
      </c>
      <c r="K19" s="6">
        <v>0</v>
      </c>
      <c r="L19" s="1">
        <f t="shared" si="3"/>
        <v>0</v>
      </c>
      <c r="M19" s="6">
        <v>0</v>
      </c>
      <c r="N19" s="1">
        <f t="shared" si="4"/>
        <v>0</v>
      </c>
      <c r="O19" s="1">
        <f t="shared" si="5"/>
        <v>0</v>
      </c>
      <c r="P19" s="1">
        <f t="shared" si="6"/>
        <v>0</v>
      </c>
      <c r="S19" s="6">
        <v>0</v>
      </c>
      <c r="T19" s="1">
        <f t="shared" si="7"/>
        <v>-5</v>
      </c>
      <c r="U19" s="10">
        <v>0.8</v>
      </c>
      <c r="V19" s="9">
        <f t="shared" si="2"/>
        <v>-0.09151498112135022</v>
      </c>
      <c r="X19" s="2" t="s">
        <v>37</v>
      </c>
    </row>
    <row r="20" spans="1:24" ht="15.75">
      <c r="A20" s="1" t="s">
        <v>21</v>
      </c>
      <c r="B20" s="1">
        <v>2011</v>
      </c>
      <c r="C20" s="1" t="s">
        <v>38</v>
      </c>
      <c r="D20">
        <v>265</v>
      </c>
      <c r="E20" s="1">
        <v>3</v>
      </c>
      <c r="F20" s="1" t="s">
        <v>30</v>
      </c>
      <c r="G20" s="3">
        <v>0.5</v>
      </c>
      <c r="H20" s="1">
        <f t="shared" si="0"/>
        <v>0.07076973666221362</v>
      </c>
      <c r="I20" s="3">
        <v>1</v>
      </c>
      <c r="J20" s="1">
        <f t="shared" si="1"/>
        <v>0.1001674211615598</v>
      </c>
      <c r="K20" s="6">
        <v>0</v>
      </c>
      <c r="L20" s="1">
        <f t="shared" si="3"/>
        <v>0</v>
      </c>
      <c r="M20" s="6">
        <v>0</v>
      </c>
      <c r="N20" s="1">
        <f t="shared" si="4"/>
        <v>0</v>
      </c>
      <c r="O20" s="1">
        <f t="shared" si="5"/>
        <v>0</v>
      </c>
      <c r="P20" s="1">
        <f t="shared" si="6"/>
        <v>0</v>
      </c>
      <c r="S20" s="6">
        <v>0</v>
      </c>
      <c r="T20" s="1">
        <f t="shared" si="7"/>
        <v>-5</v>
      </c>
      <c r="U20" s="10">
        <v>0.9</v>
      </c>
      <c r="V20" s="9">
        <f t="shared" si="2"/>
        <v>-0.040958607678906384</v>
      </c>
      <c r="W20" s="5" t="s">
        <v>28</v>
      </c>
      <c r="X20" s="2" t="s">
        <v>37</v>
      </c>
    </row>
    <row r="21" spans="1:24" ht="15.75">
      <c r="A21" s="1" t="s">
        <v>21</v>
      </c>
      <c r="B21" s="1">
        <v>2011</v>
      </c>
      <c r="C21" s="1" t="s">
        <v>38</v>
      </c>
      <c r="D21">
        <v>351</v>
      </c>
      <c r="E21" s="1">
        <v>2</v>
      </c>
      <c r="F21" s="1" t="s">
        <v>27</v>
      </c>
      <c r="G21" s="3">
        <v>1</v>
      </c>
      <c r="H21" s="1">
        <f t="shared" si="0"/>
        <v>0.1001674211615598</v>
      </c>
      <c r="I21" s="3">
        <v>1.8</v>
      </c>
      <c r="J21" s="1">
        <f t="shared" si="1"/>
        <v>0.13456986643727625</v>
      </c>
      <c r="K21" s="6">
        <v>0</v>
      </c>
      <c r="L21" s="1">
        <f t="shared" si="3"/>
        <v>0</v>
      </c>
      <c r="M21" s="6">
        <v>0</v>
      </c>
      <c r="N21" s="1">
        <f t="shared" si="4"/>
        <v>0</v>
      </c>
      <c r="O21" s="1">
        <f t="shared" si="5"/>
        <v>0</v>
      </c>
      <c r="P21" s="1">
        <f t="shared" si="6"/>
        <v>0</v>
      </c>
      <c r="S21" s="6">
        <v>0</v>
      </c>
      <c r="T21" s="1">
        <f t="shared" si="7"/>
        <v>-5</v>
      </c>
      <c r="U21" s="10">
        <v>1.1</v>
      </c>
      <c r="V21" s="9">
        <f t="shared" si="2"/>
        <v>0.045322978786657475</v>
      </c>
      <c r="W21" s="5" t="s">
        <v>28</v>
      </c>
      <c r="X21" s="2" t="s">
        <v>37</v>
      </c>
    </row>
    <row r="22" spans="1:24" ht="15.75">
      <c r="A22" s="1" t="s">
        <v>21</v>
      </c>
      <c r="B22" s="1">
        <v>2011</v>
      </c>
      <c r="C22" s="1" t="s">
        <v>38</v>
      </c>
      <c r="D22">
        <v>237</v>
      </c>
      <c r="E22" s="1">
        <v>7</v>
      </c>
      <c r="F22" s="1" t="s">
        <v>34</v>
      </c>
      <c r="G22" s="3">
        <v>2</v>
      </c>
      <c r="H22" s="1">
        <f t="shared" si="0"/>
        <v>0.1418970546041639</v>
      </c>
      <c r="I22" s="3">
        <v>2</v>
      </c>
      <c r="J22" s="1">
        <f t="shared" si="1"/>
        <v>0.1418970546041639</v>
      </c>
      <c r="K22" s="6">
        <v>0</v>
      </c>
      <c r="L22" s="1">
        <f t="shared" si="3"/>
        <v>0</v>
      </c>
      <c r="M22" s="6">
        <v>0</v>
      </c>
      <c r="N22" s="1">
        <f t="shared" si="4"/>
        <v>0</v>
      </c>
      <c r="O22" s="1">
        <f t="shared" si="5"/>
        <v>0</v>
      </c>
      <c r="P22" s="1">
        <f t="shared" si="6"/>
        <v>0</v>
      </c>
      <c r="S22" s="6">
        <v>0</v>
      </c>
      <c r="T22" s="1">
        <f t="shared" si="7"/>
        <v>-5</v>
      </c>
      <c r="U22" s="10">
        <v>1.2</v>
      </c>
      <c r="V22" s="9">
        <f t="shared" si="2"/>
        <v>0.08278537031645007</v>
      </c>
      <c r="X22" s="2" t="s">
        <v>37</v>
      </c>
    </row>
    <row r="23" spans="1:24" ht="15.75">
      <c r="A23" s="1" t="s">
        <v>21</v>
      </c>
      <c r="B23" s="1">
        <v>2011</v>
      </c>
      <c r="C23" s="1" t="s">
        <v>38</v>
      </c>
      <c r="D23">
        <v>236</v>
      </c>
      <c r="E23" s="1">
        <v>5</v>
      </c>
      <c r="F23" s="1" t="s">
        <v>31</v>
      </c>
      <c r="G23" s="3">
        <v>0.7</v>
      </c>
      <c r="H23" s="1">
        <f t="shared" si="0"/>
        <v>0.08376392174966676</v>
      </c>
      <c r="I23" s="3">
        <v>0.2</v>
      </c>
      <c r="J23" s="1">
        <f t="shared" si="1"/>
        <v>0.044736280102247346</v>
      </c>
      <c r="K23" s="6">
        <v>0</v>
      </c>
      <c r="L23" s="1">
        <f t="shared" si="3"/>
        <v>0</v>
      </c>
      <c r="M23" s="6">
        <v>0</v>
      </c>
      <c r="N23" s="1">
        <f t="shared" si="4"/>
        <v>0</v>
      </c>
      <c r="O23" s="1">
        <f t="shared" si="5"/>
        <v>0</v>
      </c>
      <c r="P23" s="1">
        <f t="shared" si="6"/>
        <v>0</v>
      </c>
      <c r="S23" s="6">
        <v>0</v>
      </c>
      <c r="T23" s="1">
        <f t="shared" si="7"/>
        <v>-5</v>
      </c>
      <c r="U23" s="10">
        <v>0.4</v>
      </c>
      <c r="V23" s="9">
        <f t="shared" si="2"/>
        <v>-0.3872161432802645</v>
      </c>
      <c r="X23" s="1" t="s">
        <v>53</v>
      </c>
    </row>
    <row r="24" spans="1:24" ht="15.75">
      <c r="A24" s="1" t="s">
        <v>21</v>
      </c>
      <c r="B24" s="1">
        <v>2011</v>
      </c>
      <c r="C24" s="1" t="s">
        <v>38</v>
      </c>
      <c r="D24">
        <v>328</v>
      </c>
      <c r="E24" s="1">
        <v>4</v>
      </c>
      <c r="F24" s="1" t="s">
        <v>25</v>
      </c>
      <c r="G24" s="3">
        <v>4</v>
      </c>
      <c r="H24" s="1">
        <f t="shared" si="0"/>
        <v>0.20135792079033082</v>
      </c>
      <c r="I24" s="3">
        <v>3.5</v>
      </c>
      <c r="J24" s="1">
        <f t="shared" si="1"/>
        <v>0.1881917411588641</v>
      </c>
      <c r="K24" s="6">
        <v>0</v>
      </c>
      <c r="L24" s="1">
        <f t="shared" si="3"/>
        <v>0</v>
      </c>
      <c r="M24" s="6">
        <v>2</v>
      </c>
      <c r="N24" s="1">
        <f t="shared" si="4"/>
        <v>1.4142135623730951</v>
      </c>
      <c r="O24" s="1">
        <f t="shared" si="5"/>
        <v>2</v>
      </c>
      <c r="P24" s="1">
        <f t="shared" si="6"/>
        <v>1.4142135623730951</v>
      </c>
      <c r="Q24" s="1">
        <f>M24/(O24)*100</f>
        <v>100</v>
      </c>
      <c r="R24" s="1">
        <f>ASIN(SQRT(Q24/100))</f>
        <v>1.5707963267948966</v>
      </c>
      <c r="S24" s="6">
        <v>0</v>
      </c>
      <c r="T24" s="1">
        <f t="shared" si="7"/>
        <v>-5</v>
      </c>
      <c r="U24" s="10">
        <v>0.7</v>
      </c>
      <c r="V24" s="9">
        <f t="shared" si="2"/>
        <v>-0.14874165128092473</v>
      </c>
      <c r="W24" s="5" t="s">
        <v>36</v>
      </c>
      <c r="X24" s="2" t="s">
        <v>60</v>
      </c>
    </row>
    <row r="25" spans="1:24" ht="15.75">
      <c r="A25" s="1" t="s">
        <v>21</v>
      </c>
      <c r="B25" s="1">
        <v>2011</v>
      </c>
      <c r="C25" s="1" t="s">
        <v>38</v>
      </c>
      <c r="D25">
        <v>364</v>
      </c>
      <c r="E25" s="1">
        <v>4</v>
      </c>
      <c r="F25" s="1" t="s">
        <v>25</v>
      </c>
      <c r="G25" s="3">
        <v>1</v>
      </c>
      <c r="H25" s="1">
        <f t="shared" si="0"/>
        <v>0.1001674211615598</v>
      </c>
      <c r="I25" s="3">
        <v>1</v>
      </c>
      <c r="J25" s="1">
        <f t="shared" si="1"/>
        <v>0.1001674211615598</v>
      </c>
      <c r="K25" s="6">
        <v>0</v>
      </c>
      <c r="L25" s="1">
        <f t="shared" si="3"/>
        <v>0</v>
      </c>
      <c r="M25" s="6">
        <v>2</v>
      </c>
      <c r="N25" s="1">
        <f t="shared" si="4"/>
        <v>1.4142135623730951</v>
      </c>
      <c r="O25" s="1">
        <f t="shared" si="5"/>
        <v>2</v>
      </c>
      <c r="P25" s="1">
        <f t="shared" si="6"/>
        <v>1.4142135623730951</v>
      </c>
      <c r="Q25" s="1">
        <f>M25/(O25)*100</f>
        <v>100</v>
      </c>
      <c r="R25" s="1">
        <f>ASIN(SQRT(Q25/100))</f>
        <v>1.5707963267948966</v>
      </c>
      <c r="S25" s="6">
        <v>0</v>
      </c>
      <c r="T25" s="1">
        <f t="shared" si="7"/>
        <v>-5</v>
      </c>
      <c r="U25" s="10">
        <v>1.2</v>
      </c>
      <c r="V25" s="9">
        <f t="shared" si="2"/>
        <v>0.08278537031645007</v>
      </c>
      <c r="W25" s="5" t="s">
        <v>31</v>
      </c>
      <c r="X25" s="2" t="s">
        <v>60</v>
      </c>
    </row>
    <row r="26" spans="1:24" ht="15.75">
      <c r="A26" s="1" t="s">
        <v>21</v>
      </c>
      <c r="B26" s="1">
        <v>2011</v>
      </c>
      <c r="C26" s="1" t="s">
        <v>38</v>
      </c>
      <c r="D26">
        <v>382</v>
      </c>
      <c r="E26" s="1">
        <v>4</v>
      </c>
      <c r="F26" s="1" t="s">
        <v>25</v>
      </c>
      <c r="G26" s="3">
        <v>1.75</v>
      </c>
      <c r="H26" s="1">
        <f t="shared" si="0"/>
        <v>0.13267647479882505</v>
      </c>
      <c r="I26" s="3">
        <v>2</v>
      </c>
      <c r="J26" s="1">
        <f t="shared" si="1"/>
        <v>0.1418970546041639</v>
      </c>
      <c r="K26" s="6">
        <v>0</v>
      </c>
      <c r="L26" s="1">
        <f t="shared" si="3"/>
        <v>0</v>
      </c>
      <c r="M26" s="6">
        <v>5</v>
      </c>
      <c r="N26" s="1">
        <f t="shared" si="4"/>
        <v>2.23606797749979</v>
      </c>
      <c r="O26" s="1">
        <f t="shared" si="5"/>
        <v>5</v>
      </c>
      <c r="P26" s="1">
        <f t="shared" si="6"/>
        <v>2.23606797749979</v>
      </c>
      <c r="Q26" s="1">
        <f>M26/(O26)*100</f>
        <v>100</v>
      </c>
      <c r="R26" s="1">
        <f>ASIN(SQRT(Q26/100))</f>
        <v>1.5707963267948966</v>
      </c>
      <c r="S26" s="6">
        <v>0</v>
      </c>
      <c r="T26" s="1">
        <f t="shared" si="7"/>
        <v>-5</v>
      </c>
      <c r="U26" s="10">
        <v>1.7</v>
      </c>
      <c r="V26" s="9">
        <f t="shared" si="2"/>
        <v>0.23299611039215382</v>
      </c>
      <c r="W26" s="5" t="s">
        <v>44</v>
      </c>
      <c r="X26" s="2" t="s">
        <v>61</v>
      </c>
    </row>
    <row r="27" spans="1:24" ht="15.75">
      <c r="A27" s="1" t="s">
        <v>21</v>
      </c>
      <c r="B27" s="1">
        <v>2011</v>
      </c>
      <c r="C27" s="1" t="s">
        <v>22</v>
      </c>
      <c r="D27" s="1">
        <v>51</v>
      </c>
      <c r="E27" s="1">
        <v>6</v>
      </c>
      <c r="F27" s="1" t="s">
        <v>23</v>
      </c>
      <c r="G27" s="3">
        <v>10</v>
      </c>
      <c r="H27" s="1">
        <f t="shared" si="0"/>
        <v>0.32175055439664224</v>
      </c>
      <c r="I27" s="3">
        <v>8</v>
      </c>
      <c r="J27" s="1">
        <f t="shared" si="1"/>
        <v>0.2867565522115484</v>
      </c>
      <c r="U27" s="10">
        <v>4.5</v>
      </c>
      <c r="V27" s="9">
        <f t="shared" si="2"/>
        <v>0.6541765418779605</v>
      </c>
      <c r="W27" s="5" t="s">
        <v>30</v>
      </c>
      <c r="X27" s="2" t="s">
        <v>58</v>
      </c>
    </row>
    <row r="28" spans="1:24" ht="15.75">
      <c r="A28" s="1" t="s">
        <v>21</v>
      </c>
      <c r="B28" s="1">
        <v>2011</v>
      </c>
      <c r="C28" s="1" t="s">
        <v>38</v>
      </c>
      <c r="D28">
        <v>209</v>
      </c>
      <c r="E28" s="1">
        <v>2</v>
      </c>
      <c r="F28" s="1" t="s">
        <v>27</v>
      </c>
      <c r="G28" s="3">
        <v>8</v>
      </c>
      <c r="H28" s="1">
        <f t="shared" si="0"/>
        <v>0.2867565522115484</v>
      </c>
      <c r="I28" s="3">
        <v>8</v>
      </c>
      <c r="J28" s="1">
        <f t="shared" si="1"/>
        <v>0.2867565522115484</v>
      </c>
      <c r="U28" s="10">
        <v>3.3</v>
      </c>
      <c r="V28" s="9">
        <f t="shared" si="2"/>
        <v>0.5198279937757186</v>
      </c>
      <c r="X28" s="2" t="s">
        <v>40</v>
      </c>
    </row>
    <row r="29" spans="1:24" ht="15.75">
      <c r="A29" s="1" t="s">
        <v>21</v>
      </c>
      <c r="B29" s="1">
        <v>2011</v>
      </c>
      <c r="C29" s="1" t="s">
        <v>38</v>
      </c>
      <c r="D29">
        <v>319</v>
      </c>
      <c r="E29" s="1">
        <v>3</v>
      </c>
      <c r="F29" s="1" t="s">
        <v>30</v>
      </c>
      <c r="G29" s="3">
        <v>7</v>
      </c>
      <c r="H29" s="1">
        <f t="shared" si="0"/>
        <v>0.2677633271571939</v>
      </c>
      <c r="I29" s="3">
        <v>7</v>
      </c>
      <c r="J29" s="1">
        <f t="shared" si="1"/>
        <v>0.2677633271571939</v>
      </c>
      <c r="U29" s="10">
        <v>5.1</v>
      </c>
      <c r="V29" s="9">
        <f t="shared" si="2"/>
        <v>0.7084209001347127</v>
      </c>
      <c r="X29" s="2" t="s">
        <v>57</v>
      </c>
    </row>
    <row r="30" spans="1:24" ht="15.75">
      <c r="A30" s="1" t="s">
        <v>21</v>
      </c>
      <c r="B30" s="1">
        <v>2011</v>
      </c>
      <c r="C30" s="1" t="s">
        <v>38</v>
      </c>
      <c r="D30">
        <v>354</v>
      </c>
      <c r="E30" s="1">
        <v>7</v>
      </c>
      <c r="F30" s="1" t="s">
        <v>34</v>
      </c>
      <c r="G30" s="3">
        <v>2</v>
      </c>
      <c r="H30" s="1">
        <f t="shared" si="0"/>
        <v>0.1418970546041639</v>
      </c>
      <c r="I30" s="3">
        <v>3.5</v>
      </c>
      <c r="J30" s="1">
        <f t="shared" si="1"/>
        <v>0.1881917411588641</v>
      </c>
      <c r="K30" s="6">
        <v>6</v>
      </c>
      <c r="L30" s="1">
        <f aca="true" t="shared" si="8" ref="L30:L45">SQRT(K30)</f>
        <v>2.449489742783178</v>
      </c>
      <c r="M30" s="6">
        <v>0</v>
      </c>
      <c r="N30" s="1">
        <f aca="true" t="shared" si="9" ref="N30:N45">SQRT(M30)</f>
        <v>0</v>
      </c>
      <c r="O30" s="1">
        <f aca="true" t="shared" si="10" ref="O30:O45">K30+M30</f>
        <v>6</v>
      </c>
      <c r="P30" s="1">
        <f aca="true" t="shared" si="11" ref="P30:P45">SQRT(O30)</f>
        <v>2.449489742783178</v>
      </c>
      <c r="Q30" s="1">
        <f aca="true" t="shared" si="12" ref="Q30:Q45">M30/(O30)*100</f>
        <v>0</v>
      </c>
      <c r="R30" s="1">
        <f aca="true" t="shared" si="13" ref="R30:R45">ASIN(SQRT(Q30/100))</f>
        <v>0</v>
      </c>
      <c r="U30" s="10">
        <v>0.9</v>
      </c>
      <c r="V30" s="9">
        <f t="shared" si="2"/>
        <v>-0.040958607678906384</v>
      </c>
      <c r="W30" s="5" t="s">
        <v>30</v>
      </c>
      <c r="X30" s="2" t="s">
        <v>59</v>
      </c>
    </row>
    <row r="31" spans="1:24" ht="15.75">
      <c r="A31" s="1" t="s">
        <v>21</v>
      </c>
      <c r="B31" s="1">
        <v>2011</v>
      </c>
      <c r="C31" s="1" t="s">
        <v>22</v>
      </c>
      <c r="D31" s="1">
        <v>117</v>
      </c>
      <c r="E31" s="1">
        <v>5</v>
      </c>
      <c r="F31" s="1" t="s">
        <v>31</v>
      </c>
      <c r="G31" s="3">
        <v>5</v>
      </c>
      <c r="H31" s="1">
        <f t="shared" si="0"/>
        <v>0.2255134058981312</v>
      </c>
      <c r="I31" s="3">
        <v>2.5</v>
      </c>
      <c r="J31" s="1">
        <f t="shared" si="1"/>
        <v>0.15878021464576067</v>
      </c>
      <c r="K31" s="6">
        <v>1</v>
      </c>
      <c r="L31" s="1">
        <f t="shared" si="8"/>
        <v>1</v>
      </c>
      <c r="M31" s="6">
        <v>0</v>
      </c>
      <c r="N31" s="1">
        <f t="shared" si="9"/>
        <v>0</v>
      </c>
      <c r="O31" s="1">
        <f t="shared" si="10"/>
        <v>1</v>
      </c>
      <c r="P31" s="1">
        <f t="shared" si="11"/>
        <v>1</v>
      </c>
      <c r="Q31" s="1">
        <f t="shared" si="12"/>
        <v>0</v>
      </c>
      <c r="R31" s="1">
        <f t="shared" si="13"/>
        <v>0</v>
      </c>
      <c r="U31" s="10">
        <v>1.2</v>
      </c>
      <c r="V31" s="9">
        <f t="shared" si="2"/>
        <v>0.08278537031645007</v>
      </c>
      <c r="X31" s="2" t="s">
        <v>59</v>
      </c>
    </row>
    <row r="32" spans="1:24" ht="15.75">
      <c r="A32" s="1" t="s">
        <v>21</v>
      </c>
      <c r="B32" s="1">
        <v>2011</v>
      </c>
      <c r="C32" s="1" t="s">
        <v>38</v>
      </c>
      <c r="D32">
        <v>331</v>
      </c>
      <c r="E32" s="1">
        <v>5</v>
      </c>
      <c r="F32" s="1" t="s">
        <v>31</v>
      </c>
      <c r="G32" s="3">
        <v>4</v>
      </c>
      <c r="H32" s="1">
        <f t="shared" si="0"/>
        <v>0.20135792079033082</v>
      </c>
      <c r="I32" s="3">
        <v>3</v>
      </c>
      <c r="J32" s="1">
        <f t="shared" si="1"/>
        <v>0.17408301063648043</v>
      </c>
      <c r="K32" s="6">
        <v>5</v>
      </c>
      <c r="L32" s="1">
        <f t="shared" si="8"/>
        <v>2.23606797749979</v>
      </c>
      <c r="M32" s="6">
        <v>0</v>
      </c>
      <c r="N32" s="1">
        <f t="shared" si="9"/>
        <v>0</v>
      </c>
      <c r="O32" s="1">
        <f t="shared" si="10"/>
        <v>5</v>
      </c>
      <c r="P32" s="1">
        <f t="shared" si="11"/>
        <v>2.23606797749979</v>
      </c>
      <c r="Q32" s="1">
        <f t="shared" si="12"/>
        <v>0</v>
      </c>
      <c r="R32" s="1">
        <f t="shared" si="13"/>
        <v>0</v>
      </c>
      <c r="U32" s="10">
        <v>1.4</v>
      </c>
      <c r="V32" s="9">
        <f t="shared" si="2"/>
        <v>0.14921911265537988</v>
      </c>
      <c r="W32" s="5" t="s">
        <v>28</v>
      </c>
      <c r="X32" s="2" t="s">
        <v>59</v>
      </c>
    </row>
    <row r="33" spans="1:24" ht="15.75">
      <c r="A33" s="1" t="s">
        <v>21</v>
      </c>
      <c r="B33" s="1">
        <v>2011</v>
      </c>
      <c r="C33" s="1" t="s">
        <v>22</v>
      </c>
      <c r="D33" s="1">
        <v>126</v>
      </c>
      <c r="E33" s="1">
        <v>1</v>
      </c>
      <c r="F33" s="1" t="s">
        <v>24</v>
      </c>
      <c r="G33" s="3">
        <v>3</v>
      </c>
      <c r="H33" s="1">
        <f t="shared" si="0"/>
        <v>0.17408301063648043</v>
      </c>
      <c r="I33" s="3">
        <v>5</v>
      </c>
      <c r="J33" s="1">
        <f t="shared" si="1"/>
        <v>0.2255134058981312</v>
      </c>
      <c r="K33" s="6">
        <v>11</v>
      </c>
      <c r="L33" s="1">
        <f t="shared" si="8"/>
        <v>3.3166247903554</v>
      </c>
      <c r="M33" s="6">
        <v>0</v>
      </c>
      <c r="N33" s="1">
        <f t="shared" si="9"/>
        <v>0</v>
      </c>
      <c r="O33" s="1">
        <f t="shared" si="10"/>
        <v>11</v>
      </c>
      <c r="P33" s="1">
        <f t="shared" si="11"/>
        <v>3.3166247903554</v>
      </c>
      <c r="Q33" s="1">
        <f t="shared" si="12"/>
        <v>0</v>
      </c>
      <c r="R33" s="1">
        <f t="shared" si="13"/>
        <v>0</v>
      </c>
      <c r="U33" s="10">
        <v>1.6</v>
      </c>
      <c r="V33" s="9">
        <f t="shared" si="2"/>
        <v>0.20682587603184974</v>
      </c>
      <c r="W33" s="5" t="s">
        <v>26</v>
      </c>
      <c r="X33" s="2" t="s">
        <v>59</v>
      </c>
    </row>
    <row r="34" spans="1:24" ht="15.75">
      <c r="A34" s="1" t="s">
        <v>21</v>
      </c>
      <c r="B34" s="1">
        <v>2011</v>
      </c>
      <c r="C34" s="1" t="s">
        <v>22</v>
      </c>
      <c r="D34" s="1">
        <v>96</v>
      </c>
      <c r="E34" s="1">
        <v>7</v>
      </c>
      <c r="F34" s="1" t="s">
        <v>34</v>
      </c>
      <c r="G34" s="3">
        <v>6</v>
      </c>
      <c r="H34" s="1">
        <f t="shared" si="0"/>
        <v>0.24746706317044773</v>
      </c>
      <c r="I34" s="3">
        <v>6.5</v>
      </c>
      <c r="J34" s="1">
        <f t="shared" si="1"/>
        <v>0.25779700312304527</v>
      </c>
      <c r="K34" s="6">
        <f>1+5+4+5+6+2</f>
        <v>23</v>
      </c>
      <c r="L34" s="1">
        <f t="shared" si="8"/>
        <v>4.795831523312719</v>
      </c>
      <c r="M34" s="6">
        <v>11</v>
      </c>
      <c r="N34" s="1">
        <f t="shared" si="9"/>
        <v>3.3166247903554</v>
      </c>
      <c r="O34" s="1">
        <f t="shared" si="10"/>
        <v>34</v>
      </c>
      <c r="P34" s="1">
        <f t="shared" si="11"/>
        <v>5.830951894845301</v>
      </c>
      <c r="Q34" s="1">
        <f t="shared" si="12"/>
        <v>32.35294117647059</v>
      </c>
      <c r="R34" s="1">
        <f t="shared" si="13"/>
        <v>0.6050418032156858</v>
      </c>
      <c r="U34" s="10">
        <v>2.7</v>
      </c>
      <c r="V34" s="9">
        <f t="shared" si="2"/>
        <v>0.4329692908744057</v>
      </c>
      <c r="X34" s="2" t="s">
        <v>59</v>
      </c>
    </row>
    <row r="35" spans="1:24" ht="15.75">
      <c r="A35" s="1" t="s">
        <v>21</v>
      </c>
      <c r="B35" s="1">
        <v>2011</v>
      </c>
      <c r="C35" s="1" t="s">
        <v>38</v>
      </c>
      <c r="D35">
        <v>327</v>
      </c>
      <c r="E35" s="1">
        <v>2</v>
      </c>
      <c r="F35" s="1" t="s">
        <v>27</v>
      </c>
      <c r="G35" s="3">
        <v>8</v>
      </c>
      <c r="H35" s="1">
        <f t="shared" si="0"/>
        <v>0.2867565522115484</v>
      </c>
      <c r="I35" s="3">
        <v>5</v>
      </c>
      <c r="J35" s="1">
        <f t="shared" si="1"/>
        <v>0.2255134058981312</v>
      </c>
      <c r="K35" s="6">
        <v>21</v>
      </c>
      <c r="L35" s="1">
        <f t="shared" si="8"/>
        <v>4.58257569495584</v>
      </c>
      <c r="M35" s="6">
        <v>0</v>
      </c>
      <c r="N35" s="1">
        <f t="shared" si="9"/>
        <v>0</v>
      </c>
      <c r="O35" s="1">
        <f t="shared" si="10"/>
        <v>21</v>
      </c>
      <c r="P35" s="1">
        <f t="shared" si="11"/>
        <v>4.58257569495584</v>
      </c>
      <c r="Q35" s="1">
        <f t="shared" si="12"/>
        <v>0</v>
      </c>
      <c r="R35" s="1">
        <f t="shared" si="13"/>
        <v>0</v>
      </c>
      <c r="U35" s="10">
        <v>2.8</v>
      </c>
      <c r="V35" s="9">
        <f t="shared" si="2"/>
        <v>0.4487063199050798</v>
      </c>
      <c r="X35" s="2" t="s">
        <v>59</v>
      </c>
    </row>
    <row r="36" spans="1:24" ht="15.75">
      <c r="A36" s="1" t="s">
        <v>21</v>
      </c>
      <c r="B36" s="1">
        <v>2011</v>
      </c>
      <c r="C36" s="1" t="s">
        <v>22</v>
      </c>
      <c r="D36" s="1">
        <v>75</v>
      </c>
      <c r="E36" s="1">
        <v>3</v>
      </c>
      <c r="F36" s="1" t="s">
        <v>30</v>
      </c>
      <c r="G36" s="3">
        <v>7</v>
      </c>
      <c r="H36" s="1">
        <f t="shared" si="0"/>
        <v>0.2677633271571939</v>
      </c>
      <c r="I36" s="3">
        <v>6</v>
      </c>
      <c r="J36" s="1">
        <f t="shared" si="1"/>
        <v>0.24746706317044773</v>
      </c>
      <c r="K36" s="6">
        <f>3+6+2+6+4+1</f>
        <v>22</v>
      </c>
      <c r="L36" s="1">
        <f t="shared" si="8"/>
        <v>4.69041575982343</v>
      </c>
      <c r="M36" s="6">
        <v>6</v>
      </c>
      <c r="N36" s="1">
        <f t="shared" si="9"/>
        <v>2.449489742783178</v>
      </c>
      <c r="O36" s="1">
        <f t="shared" si="10"/>
        <v>28</v>
      </c>
      <c r="P36" s="1">
        <f t="shared" si="11"/>
        <v>5.291502622129181</v>
      </c>
      <c r="Q36" s="1">
        <f t="shared" si="12"/>
        <v>21.428571428571427</v>
      </c>
      <c r="R36" s="1">
        <f t="shared" si="13"/>
        <v>0.4812753739423435</v>
      </c>
      <c r="U36" s="10">
        <v>4</v>
      </c>
      <c r="V36" s="9">
        <f t="shared" si="2"/>
        <v>0.6031443726201823</v>
      </c>
      <c r="X36" s="2" t="s">
        <v>59</v>
      </c>
    </row>
    <row r="37" spans="1:24" ht="15.75">
      <c r="A37" s="1" t="s">
        <v>21</v>
      </c>
      <c r="B37" s="1">
        <v>2011</v>
      </c>
      <c r="C37" s="1" t="s">
        <v>22</v>
      </c>
      <c r="D37" s="1">
        <v>132</v>
      </c>
      <c r="E37" s="1">
        <v>8</v>
      </c>
      <c r="F37" s="1" t="s">
        <v>33</v>
      </c>
      <c r="G37" s="3">
        <v>10</v>
      </c>
      <c r="H37" s="1">
        <f t="shared" si="0"/>
        <v>0.32175055439664224</v>
      </c>
      <c r="I37" s="3">
        <v>9</v>
      </c>
      <c r="J37" s="1">
        <f t="shared" si="1"/>
        <v>0.3046926540153975</v>
      </c>
      <c r="K37" s="6">
        <v>11</v>
      </c>
      <c r="L37" s="1">
        <f t="shared" si="8"/>
        <v>3.3166247903554</v>
      </c>
      <c r="M37" s="6">
        <v>9</v>
      </c>
      <c r="N37" s="1">
        <f t="shared" si="9"/>
        <v>3</v>
      </c>
      <c r="O37" s="1">
        <f t="shared" si="10"/>
        <v>20</v>
      </c>
      <c r="P37" s="1">
        <f t="shared" si="11"/>
        <v>4.47213595499958</v>
      </c>
      <c r="Q37" s="1">
        <f t="shared" si="12"/>
        <v>45</v>
      </c>
      <c r="R37" s="1">
        <f t="shared" si="13"/>
        <v>0.7353144528166684</v>
      </c>
      <c r="U37" s="10">
        <v>5.2</v>
      </c>
      <c r="V37" s="9">
        <f t="shared" si="2"/>
        <v>0.7168377232995244</v>
      </c>
      <c r="W37" s="5" t="s">
        <v>35</v>
      </c>
      <c r="X37" s="2" t="s">
        <v>59</v>
      </c>
    </row>
    <row r="38" spans="1:24" ht="15.75">
      <c r="A38" s="1" t="s">
        <v>21</v>
      </c>
      <c r="B38" s="1">
        <v>2011</v>
      </c>
      <c r="C38" s="1" t="s">
        <v>22</v>
      </c>
      <c r="D38" s="1">
        <v>113</v>
      </c>
      <c r="E38" s="1">
        <v>2</v>
      </c>
      <c r="F38" s="1" t="s">
        <v>27</v>
      </c>
      <c r="G38" s="3">
        <v>10</v>
      </c>
      <c r="H38" s="1">
        <f t="shared" si="0"/>
        <v>0.32175055439664224</v>
      </c>
      <c r="I38" s="3">
        <v>4</v>
      </c>
      <c r="J38" s="1">
        <f t="shared" si="1"/>
        <v>0.20135792079033082</v>
      </c>
      <c r="K38" s="6">
        <v>30</v>
      </c>
      <c r="L38" s="1">
        <f t="shared" si="8"/>
        <v>5.477225575051661</v>
      </c>
      <c r="M38" s="6">
        <v>0</v>
      </c>
      <c r="N38" s="1">
        <f t="shared" si="9"/>
        <v>0</v>
      </c>
      <c r="O38" s="1">
        <f t="shared" si="10"/>
        <v>30</v>
      </c>
      <c r="P38" s="1">
        <f t="shared" si="11"/>
        <v>5.477225575051661</v>
      </c>
      <c r="Q38" s="1">
        <f t="shared" si="12"/>
        <v>0</v>
      </c>
      <c r="R38" s="1">
        <f t="shared" si="13"/>
        <v>0</v>
      </c>
      <c r="U38" s="10">
        <v>5.3</v>
      </c>
      <c r="V38" s="9">
        <f t="shared" si="2"/>
        <v>0.725094521081469</v>
      </c>
      <c r="W38" s="5" t="s">
        <v>30</v>
      </c>
      <c r="X38" s="2" t="s">
        <v>59</v>
      </c>
    </row>
    <row r="39" spans="1:24" ht="15.75">
      <c r="A39" s="1" t="s">
        <v>21</v>
      </c>
      <c r="B39" s="1">
        <v>2011</v>
      </c>
      <c r="C39" s="1" t="s">
        <v>22</v>
      </c>
      <c r="D39" s="1">
        <v>26</v>
      </c>
      <c r="E39" s="1">
        <v>5</v>
      </c>
      <c r="F39" s="1" t="s">
        <v>31</v>
      </c>
      <c r="G39" s="3">
        <v>5</v>
      </c>
      <c r="H39" s="1">
        <f t="shared" si="0"/>
        <v>0.2255134058981312</v>
      </c>
      <c r="I39" s="3">
        <v>3</v>
      </c>
      <c r="J39" s="1">
        <f t="shared" si="1"/>
        <v>0.17408301063648043</v>
      </c>
      <c r="K39" s="6">
        <f>9+0+6+1+2</f>
        <v>18</v>
      </c>
      <c r="L39" s="1">
        <f t="shared" si="8"/>
        <v>4.242640687119285</v>
      </c>
      <c r="M39" s="6">
        <v>1</v>
      </c>
      <c r="N39" s="1">
        <f t="shared" si="9"/>
        <v>1</v>
      </c>
      <c r="O39" s="1">
        <f t="shared" si="10"/>
        <v>19</v>
      </c>
      <c r="P39" s="1">
        <f t="shared" si="11"/>
        <v>4.358898943540674</v>
      </c>
      <c r="Q39" s="1">
        <f t="shared" si="12"/>
        <v>5.263157894736842</v>
      </c>
      <c r="R39" s="1">
        <f t="shared" si="13"/>
        <v>0.23147736397017837</v>
      </c>
      <c r="U39" s="10">
        <v>5.7</v>
      </c>
      <c r="V39" s="9">
        <f t="shared" si="2"/>
        <v>0.756636108245848</v>
      </c>
      <c r="X39" s="2" t="s">
        <v>59</v>
      </c>
    </row>
    <row r="40" spans="1:24" ht="15.75">
      <c r="A40" s="1" t="s">
        <v>21</v>
      </c>
      <c r="B40" s="1">
        <v>2011</v>
      </c>
      <c r="C40" s="1" t="s">
        <v>38</v>
      </c>
      <c r="D40">
        <v>252</v>
      </c>
      <c r="E40" s="1">
        <v>3</v>
      </c>
      <c r="F40" s="1" t="s">
        <v>30</v>
      </c>
      <c r="G40" s="3">
        <v>8</v>
      </c>
      <c r="H40" s="1">
        <f t="shared" si="0"/>
        <v>0.2867565522115484</v>
      </c>
      <c r="I40" s="3">
        <v>8</v>
      </c>
      <c r="J40" s="1">
        <f t="shared" si="1"/>
        <v>0.2867565522115484</v>
      </c>
      <c r="K40" s="6">
        <f>1+2+2+1+11</f>
        <v>17</v>
      </c>
      <c r="L40" s="1">
        <f t="shared" si="8"/>
        <v>4.123105625617661</v>
      </c>
      <c r="M40" s="6">
        <v>3</v>
      </c>
      <c r="N40" s="1">
        <f t="shared" si="9"/>
        <v>1.7320508075688772</v>
      </c>
      <c r="O40" s="1">
        <f t="shared" si="10"/>
        <v>20</v>
      </c>
      <c r="P40" s="1">
        <f t="shared" si="11"/>
        <v>4.47213595499958</v>
      </c>
      <c r="Q40" s="1">
        <f t="shared" si="12"/>
        <v>15</v>
      </c>
      <c r="R40" s="1">
        <f t="shared" si="13"/>
        <v>0.3976994150920718</v>
      </c>
      <c r="U40" s="10">
        <v>5.8</v>
      </c>
      <c r="V40" s="9">
        <f t="shared" si="2"/>
        <v>0.7641761323903307</v>
      </c>
      <c r="X40" s="2" t="s">
        <v>59</v>
      </c>
    </row>
    <row r="41" spans="1:24" ht="15.75">
      <c r="A41" s="1" t="s">
        <v>21</v>
      </c>
      <c r="B41" s="1">
        <v>2011</v>
      </c>
      <c r="C41" s="1" t="s">
        <v>22</v>
      </c>
      <c r="D41" s="1">
        <v>106</v>
      </c>
      <c r="E41" s="1">
        <v>2</v>
      </c>
      <c r="F41" s="1" t="s">
        <v>27</v>
      </c>
      <c r="G41" s="3">
        <v>8</v>
      </c>
      <c r="H41" s="1">
        <f t="shared" si="0"/>
        <v>0.2867565522115484</v>
      </c>
      <c r="I41" s="3">
        <v>12</v>
      </c>
      <c r="J41" s="1">
        <f t="shared" si="1"/>
        <v>0.3537416058896715</v>
      </c>
      <c r="K41" s="6">
        <v>33</v>
      </c>
      <c r="L41" s="1">
        <f t="shared" si="8"/>
        <v>5.744562646538029</v>
      </c>
      <c r="M41" s="6">
        <v>0</v>
      </c>
      <c r="N41" s="1">
        <f t="shared" si="9"/>
        <v>0</v>
      </c>
      <c r="O41" s="1">
        <f t="shared" si="10"/>
        <v>33</v>
      </c>
      <c r="P41" s="1">
        <f t="shared" si="11"/>
        <v>5.744562646538029</v>
      </c>
      <c r="Q41" s="1">
        <f t="shared" si="12"/>
        <v>0</v>
      </c>
      <c r="R41" s="1">
        <f t="shared" si="13"/>
        <v>0</v>
      </c>
      <c r="U41" s="10">
        <v>6.5</v>
      </c>
      <c r="V41" s="9">
        <f t="shared" si="2"/>
        <v>0.8135809885681919</v>
      </c>
      <c r="W41" s="5" t="s">
        <v>29</v>
      </c>
      <c r="X41" s="2" t="s">
        <v>59</v>
      </c>
    </row>
    <row r="42" spans="1:24" ht="15.75">
      <c r="A42" s="1" t="s">
        <v>21</v>
      </c>
      <c r="B42" s="1">
        <v>2011</v>
      </c>
      <c r="C42" s="1" t="s">
        <v>38</v>
      </c>
      <c r="D42">
        <v>261</v>
      </c>
      <c r="E42" s="1">
        <v>3</v>
      </c>
      <c r="F42" s="1" t="s">
        <v>30</v>
      </c>
      <c r="G42" s="3">
        <v>8</v>
      </c>
      <c r="H42" s="1">
        <f t="shared" si="0"/>
        <v>0.2867565522115484</v>
      </c>
      <c r="I42" s="3">
        <v>10</v>
      </c>
      <c r="J42" s="1">
        <f t="shared" si="1"/>
        <v>0.32175055439664224</v>
      </c>
      <c r="K42" s="6">
        <f>10</f>
        <v>10</v>
      </c>
      <c r="L42" s="1">
        <f t="shared" si="8"/>
        <v>3.1622776601683795</v>
      </c>
      <c r="M42" s="6">
        <v>24</v>
      </c>
      <c r="N42" s="1">
        <f t="shared" si="9"/>
        <v>4.898979485566356</v>
      </c>
      <c r="O42" s="1">
        <f t="shared" si="10"/>
        <v>34</v>
      </c>
      <c r="P42" s="1">
        <f t="shared" si="11"/>
        <v>5.830951894845301</v>
      </c>
      <c r="Q42" s="1">
        <f t="shared" si="12"/>
        <v>70.58823529411765</v>
      </c>
      <c r="R42" s="1">
        <f t="shared" si="13"/>
        <v>0.9975930176940416</v>
      </c>
      <c r="U42" s="10">
        <v>7.1</v>
      </c>
      <c r="V42" s="9">
        <f t="shared" si="2"/>
        <v>0.8518696007297663</v>
      </c>
      <c r="W42" s="5" t="s">
        <v>30</v>
      </c>
      <c r="X42" s="2" t="s">
        <v>59</v>
      </c>
    </row>
    <row r="43" spans="1:24" ht="15.75">
      <c r="A43" s="1" t="s">
        <v>21</v>
      </c>
      <c r="B43" s="1">
        <v>2011</v>
      </c>
      <c r="C43" s="1" t="s">
        <v>38</v>
      </c>
      <c r="D43">
        <v>359</v>
      </c>
      <c r="E43" s="1">
        <v>4</v>
      </c>
      <c r="F43" s="1" t="s">
        <v>25</v>
      </c>
      <c r="G43" s="3">
        <v>6</v>
      </c>
      <c r="H43" s="1">
        <f t="shared" si="0"/>
        <v>0.24746706317044773</v>
      </c>
      <c r="I43" s="3">
        <v>6</v>
      </c>
      <c r="J43" s="1">
        <f t="shared" si="1"/>
        <v>0.24746706317044773</v>
      </c>
      <c r="K43" s="6">
        <v>19</v>
      </c>
      <c r="L43" s="1">
        <f t="shared" si="8"/>
        <v>4.358898943540674</v>
      </c>
      <c r="M43" s="6">
        <v>10</v>
      </c>
      <c r="N43" s="1">
        <f t="shared" si="9"/>
        <v>3.1622776601683795</v>
      </c>
      <c r="O43" s="1">
        <f t="shared" si="10"/>
        <v>29</v>
      </c>
      <c r="P43" s="1">
        <f t="shared" si="11"/>
        <v>5.385164807134504</v>
      </c>
      <c r="Q43" s="1">
        <f t="shared" si="12"/>
        <v>34.48275862068966</v>
      </c>
      <c r="R43" s="1">
        <f t="shared" si="13"/>
        <v>0.6276202888482684</v>
      </c>
      <c r="U43" s="10">
        <v>7.4</v>
      </c>
      <c r="V43" s="9">
        <f t="shared" si="2"/>
        <v>0.8698182079793282</v>
      </c>
      <c r="X43" s="2" t="s">
        <v>59</v>
      </c>
    </row>
    <row r="44" spans="1:24" ht="15.75">
      <c r="A44" s="1" t="s">
        <v>21</v>
      </c>
      <c r="B44" s="1">
        <v>2011</v>
      </c>
      <c r="C44" s="1" t="s">
        <v>22</v>
      </c>
      <c r="D44" s="1">
        <v>125</v>
      </c>
      <c r="E44" s="1">
        <v>2</v>
      </c>
      <c r="F44" s="1" t="s">
        <v>27</v>
      </c>
      <c r="G44" s="3">
        <v>22</v>
      </c>
      <c r="H44" s="1">
        <f t="shared" si="0"/>
        <v>0.4882052633969172</v>
      </c>
      <c r="I44" s="3">
        <v>15</v>
      </c>
      <c r="J44" s="1">
        <f t="shared" si="1"/>
        <v>0.3976994150920718</v>
      </c>
      <c r="K44" s="6">
        <f>98+7+3</f>
        <v>108</v>
      </c>
      <c r="L44" s="1">
        <f t="shared" si="8"/>
        <v>10.392304845413264</v>
      </c>
      <c r="M44" s="6">
        <v>0</v>
      </c>
      <c r="N44" s="1">
        <f t="shared" si="9"/>
        <v>0</v>
      </c>
      <c r="O44" s="1">
        <f t="shared" si="10"/>
        <v>108</v>
      </c>
      <c r="P44" s="1">
        <f t="shared" si="11"/>
        <v>10.392304845413264</v>
      </c>
      <c r="Q44" s="1">
        <f t="shared" si="12"/>
        <v>0</v>
      </c>
      <c r="R44" s="1">
        <f t="shared" si="13"/>
        <v>0</v>
      </c>
      <c r="U44" s="10">
        <v>20.2</v>
      </c>
      <c r="V44" s="9">
        <f t="shared" si="2"/>
        <v>1.305566313515304</v>
      </c>
      <c r="W44" s="5" t="s">
        <v>34</v>
      </c>
      <c r="X44" s="2" t="s">
        <v>59</v>
      </c>
    </row>
    <row r="45" spans="1:24" ht="15.75">
      <c r="A45" s="1" t="s">
        <v>21</v>
      </c>
      <c r="B45" s="1">
        <v>2011</v>
      </c>
      <c r="C45" s="1" t="s">
        <v>22</v>
      </c>
      <c r="D45" s="1">
        <v>21</v>
      </c>
      <c r="E45" s="1">
        <v>4</v>
      </c>
      <c r="F45" s="1" t="s">
        <v>25</v>
      </c>
      <c r="G45" s="3">
        <v>10</v>
      </c>
      <c r="H45" s="1">
        <f t="shared" si="0"/>
        <v>0.32175055439664224</v>
      </c>
      <c r="I45" s="3">
        <v>7</v>
      </c>
      <c r="J45" s="1">
        <f t="shared" si="1"/>
        <v>0.2677633271571939</v>
      </c>
      <c r="K45" s="6">
        <f>1+12+18+4+3+2+12</f>
        <v>52</v>
      </c>
      <c r="L45" s="1">
        <f t="shared" si="8"/>
        <v>7.211102550927978</v>
      </c>
      <c r="M45" s="6">
        <f>3+9+1+4+1+27</f>
        <v>45</v>
      </c>
      <c r="N45" s="1">
        <f t="shared" si="9"/>
        <v>6.708203932499369</v>
      </c>
      <c r="O45" s="1">
        <f t="shared" si="10"/>
        <v>97</v>
      </c>
      <c r="P45" s="1">
        <f t="shared" si="11"/>
        <v>9.848857801796104</v>
      </c>
      <c r="Q45" s="1">
        <f t="shared" si="12"/>
        <v>46.391752577319586</v>
      </c>
      <c r="R45" s="1">
        <f t="shared" si="13"/>
        <v>0.7492842972846295</v>
      </c>
      <c r="U45" s="10">
        <v>22.4</v>
      </c>
      <c r="V45" s="9">
        <f t="shared" si="2"/>
        <v>1.3504418565350613</v>
      </c>
      <c r="W45" s="5" t="s">
        <v>30</v>
      </c>
      <c r="X45" s="2" t="s">
        <v>59</v>
      </c>
    </row>
    <row r="46" spans="1:24" ht="15.75">
      <c r="A46" s="1" t="s">
        <v>21</v>
      </c>
      <c r="B46" s="1">
        <v>2011</v>
      </c>
      <c r="C46" s="1" t="s">
        <v>38</v>
      </c>
      <c r="D46">
        <v>312</v>
      </c>
      <c r="E46" s="1">
        <v>7</v>
      </c>
      <c r="F46" s="1" t="s">
        <v>34</v>
      </c>
      <c r="X46" s="2" t="s">
        <v>46</v>
      </c>
    </row>
    <row r="47" spans="1:24" ht="15.75">
      <c r="A47" s="1" t="s">
        <v>21</v>
      </c>
      <c r="B47" s="1">
        <v>2011</v>
      </c>
      <c r="C47" s="1" t="s">
        <v>38</v>
      </c>
      <c r="D47">
        <v>264</v>
      </c>
      <c r="E47" s="1">
        <v>5</v>
      </c>
      <c r="F47" s="1" t="s">
        <v>31</v>
      </c>
      <c r="G47" s="3">
        <v>1.2</v>
      </c>
      <c r="H47" s="1">
        <f aca="true" t="shared" si="14" ref="H47:H78">ASIN(SQRT(G47/100))</f>
        <v>0.1097647921249647</v>
      </c>
      <c r="I47" s="3">
        <v>1</v>
      </c>
      <c r="J47" s="1">
        <f aca="true" t="shared" si="15" ref="J47:J78">ASIN(SQRT(I47/100))</f>
        <v>0.1001674211615598</v>
      </c>
      <c r="K47" s="6">
        <v>1</v>
      </c>
      <c r="L47" s="1">
        <f aca="true" t="shared" si="16" ref="L47:L78">SQRT(K47)</f>
        <v>1</v>
      </c>
      <c r="M47" s="6">
        <v>0</v>
      </c>
      <c r="N47" s="1">
        <f aca="true" t="shared" si="17" ref="N47:N78">SQRT(M47)</f>
        <v>0</v>
      </c>
      <c r="O47" s="1">
        <f aca="true" t="shared" si="18" ref="O47:O78">K47+M47</f>
        <v>1</v>
      </c>
      <c r="P47" s="1">
        <f aca="true" t="shared" si="19" ref="P47:P78">SQRT(O47)</f>
        <v>1</v>
      </c>
      <c r="Q47" s="1">
        <f>M47/(O47)*100</f>
        <v>0</v>
      </c>
      <c r="R47" s="1">
        <f>ASIN(SQRT(Q47/100))</f>
        <v>0</v>
      </c>
      <c r="S47" s="6">
        <v>0.0475</v>
      </c>
      <c r="T47" s="1">
        <f aca="true" t="shared" si="20" ref="T47:T78">LOG10(S47+0.00001)</f>
        <v>-1.3232149695807944</v>
      </c>
      <c r="U47" s="10">
        <v>0.9</v>
      </c>
      <c r="V47" s="9">
        <f aca="true" t="shared" si="21" ref="V47:V78">LOG10(U47+0.01)</f>
        <v>-0.040958607678906384</v>
      </c>
      <c r="X47" s="2" t="s">
        <v>52</v>
      </c>
    </row>
    <row r="48" spans="1:24" ht="15.75">
      <c r="A48" s="1" t="s">
        <v>21</v>
      </c>
      <c r="B48" s="1">
        <v>2011</v>
      </c>
      <c r="C48" s="1" t="s">
        <v>38</v>
      </c>
      <c r="D48">
        <v>297</v>
      </c>
      <c r="E48" s="1">
        <v>6</v>
      </c>
      <c r="F48" s="1" t="s">
        <v>23</v>
      </c>
      <c r="G48" s="3">
        <v>1</v>
      </c>
      <c r="H48" s="1">
        <f t="shared" si="14"/>
        <v>0.1001674211615598</v>
      </c>
      <c r="I48" s="3">
        <v>1.8</v>
      </c>
      <c r="J48" s="1">
        <f t="shared" si="15"/>
        <v>0.13456986643727625</v>
      </c>
      <c r="K48" s="6">
        <v>0</v>
      </c>
      <c r="L48" s="1">
        <f t="shared" si="16"/>
        <v>0</v>
      </c>
      <c r="M48" s="6">
        <v>0</v>
      </c>
      <c r="N48" s="1">
        <f t="shared" si="17"/>
        <v>0</v>
      </c>
      <c r="O48" s="1">
        <f t="shared" si="18"/>
        <v>0</v>
      </c>
      <c r="P48" s="1">
        <f t="shared" si="19"/>
        <v>0</v>
      </c>
      <c r="S48" s="6">
        <v>0</v>
      </c>
      <c r="T48" s="1">
        <f t="shared" si="20"/>
        <v>-5</v>
      </c>
      <c r="U48" s="10">
        <v>0</v>
      </c>
      <c r="V48" s="9">
        <f t="shared" si="21"/>
        <v>-2</v>
      </c>
      <c r="W48" s="5" t="s">
        <v>31</v>
      </c>
      <c r="X48" s="7" t="s">
        <v>51</v>
      </c>
    </row>
    <row r="49" spans="1:24" ht="15.75">
      <c r="A49" s="1" t="s">
        <v>21</v>
      </c>
      <c r="B49" s="1">
        <v>2011</v>
      </c>
      <c r="C49" s="1" t="s">
        <v>38</v>
      </c>
      <c r="D49">
        <v>368</v>
      </c>
      <c r="E49" s="1">
        <v>2</v>
      </c>
      <c r="F49" s="1" t="s">
        <v>27</v>
      </c>
      <c r="G49" s="3">
        <v>2.5</v>
      </c>
      <c r="H49" s="1">
        <f t="shared" si="14"/>
        <v>0.15878021464576067</v>
      </c>
      <c r="I49" s="3">
        <v>4</v>
      </c>
      <c r="J49" s="1">
        <f t="shared" si="15"/>
        <v>0.20135792079033082</v>
      </c>
      <c r="K49" s="6">
        <v>9</v>
      </c>
      <c r="L49" s="1">
        <f t="shared" si="16"/>
        <v>3</v>
      </c>
      <c r="M49" s="6">
        <v>0</v>
      </c>
      <c r="N49" s="1">
        <f t="shared" si="17"/>
        <v>0</v>
      </c>
      <c r="O49" s="1">
        <f t="shared" si="18"/>
        <v>9</v>
      </c>
      <c r="P49" s="1">
        <f t="shared" si="19"/>
        <v>3</v>
      </c>
      <c r="Q49" s="1">
        <f>M49/(O49)*100</f>
        <v>0</v>
      </c>
      <c r="R49" s="1">
        <f>ASIN(SQRT(Q49/100))</f>
        <v>0</v>
      </c>
      <c r="S49" s="6">
        <v>0.5441</v>
      </c>
      <c r="T49" s="1">
        <f t="shared" si="20"/>
        <v>-0.2643132922802559</v>
      </c>
      <c r="U49" s="10">
        <v>1.4</v>
      </c>
      <c r="V49" s="9">
        <f t="shared" si="21"/>
        <v>0.14921911265537988</v>
      </c>
      <c r="W49" s="5" t="s">
        <v>28</v>
      </c>
      <c r="X49" s="8" t="s">
        <v>43</v>
      </c>
    </row>
    <row r="50" spans="1:24" ht="15.75">
      <c r="A50" s="1" t="s">
        <v>21</v>
      </c>
      <c r="B50" s="1">
        <v>2011</v>
      </c>
      <c r="C50" s="1" t="s">
        <v>38</v>
      </c>
      <c r="D50">
        <v>302</v>
      </c>
      <c r="E50" s="1">
        <v>8</v>
      </c>
      <c r="F50" s="1" t="s">
        <v>33</v>
      </c>
      <c r="G50" s="3">
        <v>3</v>
      </c>
      <c r="H50" s="1">
        <f t="shared" si="14"/>
        <v>0.17408301063648043</v>
      </c>
      <c r="I50" s="3">
        <v>2</v>
      </c>
      <c r="J50" s="1">
        <f t="shared" si="15"/>
        <v>0.1418970546041639</v>
      </c>
      <c r="K50" s="6">
        <v>1</v>
      </c>
      <c r="L50" s="1">
        <f t="shared" si="16"/>
        <v>1</v>
      </c>
      <c r="M50" s="6">
        <v>0</v>
      </c>
      <c r="N50" s="1">
        <f t="shared" si="17"/>
        <v>0</v>
      </c>
      <c r="O50" s="1">
        <f t="shared" si="18"/>
        <v>1</v>
      </c>
      <c r="P50" s="1">
        <f t="shared" si="19"/>
        <v>1</v>
      </c>
      <c r="Q50" s="1">
        <f>M50/(O50)*100</f>
        <v>0</v>
      </c>
      <c r="R50" s="1">
        <f>ASIN(SQRT(Q50/100))</f>
        <v>0</v>
      </c>
      <c r="S50" s="6">
        <v>0.0255</v>
      </c>
      <c r="T50" s="1">
        <f t="shared" si="20"/>
        <v>-1.59328954139021</v>
      </c>
      <c r="U50" s="10">
        <v>0.5</v>
      </c>
      <c r="V50" s="9">
        <f t="shared" si="21"/>
        <v>-0.2924298239020636</v>
      </c>
      <c r="W50" s="5" t="s">
        <v>29</v>
      </c>
      <c r="X50" s="1" t="s">
        <v>32</v>
      </c>
    </row>
    <row r="51" spans="1:24" ht="15.75">
      <c r="A51" s="1" t="s">
        <v>21</v>
      </c>
      <c r="B51" s="1">
        <v>2011</v>
      </c>
      <c r="C51" s="1" t="s">
        <v>22</v>
      </c>
      <c r="D51" s="1">
        <v>57</v>
      </c>
      <c r="E51" s="1">
        <v>1</v>
      </c>
      <c r="F51" s="1" t="s">
        <v>24</v>
      </c>
      <c r="G51" s="3">
        <v>1</v>
      </c>
      <c r="H51" s="1">
        <f t="shared" si="14"/>
        <v>0.1001674211615598</v>
      </c>
      <c r="I51" s="3">
        <v>0.4</v>
      </c>
      <c r="J51" s="1">
        <f t="shared" si="15"/>
        <v>0.06328779298136195</v>
      </c>
      <c r="K51" s="6">
        <v>1</v>
      </c>
      <c r="L51" s="1">
        <f t="shared" si="16"/>
        <v>1</v>
      </c>
      <c r="M51" s="6">
        <v>0</v>
      </c>
      <c r="N51" s="1">
        <f t="shared" si="17"/>
        <v>0</v>
      </c>
      <c r="O51" s="1">
        <f t="shared" si="18"/>
        <v>1</v>
      </c>
      <c r="P51" s="1">
        <f t="shared" si="19"/>
        <v>1</v>
      </c>
      <c r="Q51" s="1">
        <f>M51/(O51)*100</f>
        <v>0</v>
      </c>
      <c r="R51" s="1">
        <f>ASIN(SQRT(Q51/100))</f>
        <v>0</v>
      </c>
      <c r="S51" s="6">
        <v>0.0217</v>
      </c>
      <c r="T51" s="1">
        <f t="shared" si="20"/>
        <v>-1.66334017654558</v>
      </c>
      <c r="U51" s="10">
        <v>0.7</v>
      </c>
      <c r="V51" s="9">
        <f t="shared" si="21"/>
        <v>-0.14874165128092473</v>
      </c>
      <c r="X51" s="1" t="s">
        <v>32</v>
      </c>
    </row>
    <row r="52" spans="1:24" ht="15.75">
      <c r="A52" s="1" t="s">
        <v>21</v>
      </c>
      <c r="B52" s="1">
        <v>2011</v>
      </c>
      <c r="C52" s="1" t="s">
        <v>22</v>
      </c>
      <c r="D52" s="1">
        <v>60</v>
      </c>
      <c r="E52" s="1">
        <v>8</v>
      </c>
      <c r="F52" s="1" t="s">
        <v>33</v>
      </c>
      <c r="G52" s="3">
        <v>3</v>
      </c>
      <c r="H52" s="1">
        <f t="shared" si="14"/>
        <v>0.17408301063648043</v>
      </c>
      <c r="I52" s="3">
        <v>2.5</v>
      </c>
      <c r="J52" s="1">
        <f t="shared" si="15"/>
        <v>0.15878021464576067</v>
      </c>
      <c r="K52" s="6">
        <v>6</v>
      </c>
      <c r="L52" s="1">
        <f t="shared" si="16"/>
        <v>2.449489742783178</v>
      </c>
      <c r="M52" s="6">
        <v>3</v>
      </c>
      <c r="N52" s="1">
        <f t="shared" si="17"/>
        <v>1.7320508075688772</v>
      </c>
      <c r="O52" s="1">
        <f t="shared" si="18"/>
        <v>9</v>
      </c>
      <c r="P52" s="1">
        <f t="shared" si="19"/>
        <v>3</v>
      </c>
      <c r="Q52" s="1">
        <f>M52/(O52)*100</f>
        <v>33.33333333333333</v>
      </c>
      <c r="R52" s="1">
        <f>ASIN(SQRT(Q52/100))</f>
        <v>0.6154797086703873</v>
      </c>
      <c r="S52" s="6">
        <v>0.0703</v>
      </c>
      <c r="T52" s="1">
        <f t="shared" si="20"/>
        <v>-1.1529829020646458</v>
      </c>
      <c r="U52" s="10">
        <v>0.8</v>
      </c>
      <c r="V52" s="9">
        <f t="shared" si="21"/>
        <v>-0.09151498112135022</v>
      </c>
      <c r="X52" s="2" t="s">
        <v>47</v>
      </c>
    </row>
    <row r="53" spans="1:24" ht="15.75">
      <c r="A53" s="1" t="s">
        <v>21</v>
      </c>
      <c r="B53" s="1">
        <v>2011</v>
      </c>
      <c r="C53" s="1" t="s">
        <v>38</v>
      </c>
      <c r="D53">
        <v>260</v>
      </c>
      <c r="E53" s="1">
        <v>5</v>
      </c>
      <c r="F53" s="1" t="s">
        <v>31</v>
      </c>
      <c r="G53" s="3">
        <v>2</v>
      </c>
      <c r="H53" s="1">
        <f t="shared" si="14"/>
        <v>0.1418970546041639</v>
      </c>
      <c r="I53" s="3">
        <v>2</v>
      </c>
      <c r="J53" s="1">
        <f t="shared" si="15"/>
        <v>0.1418970546041639</v>
      </c>
      <c r="K53" s="6">
        <v>0</v>
      </c>
      <c r="L53" s="1">
        <f t="shared" si="16"/>
        <v>0</v>
      </c>
      <c r="M53" s="6">
        <v>0</v>
      </c>
      <c r="N53" s="1">
        <f t="shared" si="17"/>
        <v>0</v>
      </c>
      <c r="O53" s="1">
        <f t="shared" si="18"/>
        <v>0</v>
      </c>
      <c r="P53" s="1">
        <f t="shared" si="19"/>
        <v>0</v>
      </c>
      <c r="S53" s="6">
        <v>0</v>
      </c>
      <c r="T53" s="1">
        <f t="shared" si="20"/>
        <v>-5</v>
      </c>
      <c r="U53" s="10">
        <v>0.3</v>
      </c>
      <c r="V53" s="9">
        <f t="shared" si="21"/>
        <v>-0.5086383061657274</v>
      </c>
      <c r="W53" s="5" t="s">
        <v>36</v>
      </c>
      <c r="X53" s="2" t="s">
        <v>50</v>
      </c>
    </row>
    <row r="54" spans="1:23" ht="15.75">
      <c r="A54" s="1" t="s">
        <v>21</v>
      </c>
      <c r="B54" s="1">
        <v>2011</v>
      </c>
      <c r="C54" s="1" t="s">
        <v>22</v>
      </c>
      <c r="D54" s="1">
        <v>143</v>
      </c>
      <c r="E54" s="1">
        <v>5</v>
      </c>
      <c r="F54" s="1" t="s">
        <v>31</v>
      </c>
      <c r="G54" s="3">
        <v>1</v>
      </c>
      <c r="H54" s="1">
        <f t="shared" si="14"/>
        <v>0.1001674211615598</v>
      </c>
      <c r="I54" s="3">
        <v>1</v>
      </c>
      <c r="J54" s="1">
        <f t="shared" si="15"/>
        <v>0.1001674211615598</v>
      </c>
      <c r="K54" s="6">
        <v>1</v>
      </c>
      <c r="L54" s="1">
        <f t="shared" si="16"/>
        <v>1</v>
      </c>
      <c r="M54" s="6">
        <v>0</v>
      </c>
      <c r="N54" s="1">
        <f t="shared" si="17"/>
        <v>0</v>
      </c>
      <c r="O54" s="1">
        <f t="shared" si="18"/>
        <v>1</v>
      </c>
      <c r="P54" s="1">
        <f t="shared" si="19"/>
        <v>1</v>
      </c>
      <c r="Q54" s="1">
        <f aca="true" t="shared" si="22" ref="Q54:Q85">M54/(O54)*100</f>
        <v>0</v>
      </c>
      <c r="R54" s="1">
        <f aca="true" t="shared" si="23" ref="R54:R85">ASIN(SQRT(Q54/100))</f>
        <v>0</v>
      </c>
      <c r="S54" s="6">
        <v>0.0018</v>
      </c>
      <c r="T54" s="1">
        <f t="shared" si="20"/>
        <v>-2.7423214251308154</v>
      </c>
      <c r="U54" s="10">
        <v>0</v>
      </c>
      <c r="V54" s="9">
        <f t="shared" si="21"/>
        <v>-2</v>
      </c>
      <c r="W54" s="5" t="s">
        <v>26</v>
      </c>
    </row>
    <row r="55" spans="1:23" ht="15.75">
      <c r="A55" s="1" t="s">
        <v>21</v>
      </c>
      <c r="B55" s="1">
        <v>2011</v>
      </c>
      <c r="C55" s="1" t="s">
        <v>38</v>
      </c>
      <c r="D55">
        <v>206</v>
      </c>
      <c r="E55" s="1">
        <v>8</v>
      </c>
      <c r="F55" s="1" t="s">
        <v>33</v>
      </c>
      <c r="G55" s="3">
        <v>2</v>
      </c>
      <c r="H55" s="1">
        <f t="shared" si="14"/>
        <v>0.1418970546041639</v>
      </c>
      <c r="I55" s="3">
        <v>0.5</v>
      </c>
      <c r="J55" s="1">
        <f t="shared" si="15"/>
        <v>0.07076973666221362</v>
      </c>
      <c r="K55" s="6">
        <v>1</v>
      </c>
      <c r="L55" s="1">
        <f t="shared" si="16"/>
        <v>1</v>
      </c>
      <c r="M55" s="6">
        <v>0</v>
      </c>
      <c r="N55" s="1">
        <f t="shared" si="17"/>
        <v>0</v>
      </c>
      <c r="O55" s="1">
        <f t="shared" si="18"/>
        <v>1</v>
      </c>
      <c r="P55" s="1">
        <f t="shared" si="19"/>
        <v>1</v>
      </c>
      <c r="Q55" s="1">
        <f t="shared" si="22"/>
        <v>0</v>
      </c>
      <c r="R55" s="1">
        <f t="shared" si="23"/>
        <v>0</v>
      </c>
      <c r="S55" s="6">
        <v>0.03</v>
      </c>
      <c r="T55" s="1">
        <f t="shared" si="20"/>
        <v>-1.5227340045751474</v>
      </c>
      <c r="U55" s="10">
        <v>0.3</v>
      </c>
      <c r="V55" s="9">
        <f t="shared" si="21"/>
        <v>-0.5086383061657274</v>
      </c>
      <c r="W55" s="5" t="s">
        <v>39</v>
      </c>
    </row>
    <row r="56" spans="1:23" ht="15.75">
      <c r="A56" s="1" t="s">
        <v>21</v>
      </c>
      <c r="B56" s="1">
        <v>2011</v>
      </c>
      <c r="C56" s="1" t="s">
        <v>22</v>
      </c>
      <c r="D56" s="1">
        <v>111</v>
      </c>
      <c r="E56" s="1">
        <v>6</v>
      </c>
      <c r="F56" s="1" t="s">
        <v>23</v>
      </c>
      <c r="G56" s="3">
        <v>1</v>
      </c>
      <c r="H56" s="1">
        <f t="shared" si="14"/>
        <v>0.1001674211615598</v>
      </c>
      <c r="I56" s="3">
        <v>1</v>
      </c>
      <c r="J56" s="1">
        <f t="shared" si="15"/>
        <v>0.1001674211615598</v>
      </c>
      <c r="K56" s="6">
        <v>2</v>
      </c>
      <c r="L56" s="1">
        <f t="shared" si="16"/>
        <v>1.4142135623730951</v>
      </c>
      <c r="M56" s="6">
        <v>0</v>
      </c>
      <c r="N56" s="1">
        <f t="shared" si="17"/>
        <v>0</v>
      </c>
      <c r="O56" s="1">
        <f t="shared" si="18"/>
        <v>2</v>
      </c>
      <c r="P56" s="1">
        <f t="shared" si="19"/>
        <v>1.4142135623730951</v>
      </c>
      <c r="Q56" s="1">
        <f t="shared" si="22"/>
        <v>0</v>
      </c>
      <c r="R56" s="1">
        <f t="shared" si="23"/>
        <v>0</v>
      </c>
      <c r="S56" s="6">
        <v>0.0774</v>
      </c>
      <c r="T56" s="1">
        <f t="shared" si="20"/>
        <v>-1.1112029325433193</v>
      </c>
      <c r="U56" s="10">
        <v>0.4</v>
      </c>
      <c r="V56" s="9">
        <f t="shared" si="21"/>
        <v>-0.3872161432802645</v>
      </c>
      <c r="W56" s="5" t="s">
        <v>34</v>
      </c>
    </row>
    <row r="57" spans="1:23" ht="15.75">
      <c r="A57" s="1" t="s">
        <v>21</v>
      </c>
      <c r="B57" s="1">
        <v>2011</v>
      </c>
      <c r="C57" s="1" t="s">
        <v>22</v>
      </c>
      <c r="D57" s="1">
        <v>12</v>
      </c>
      <c r="E57" s="1">
        <v>4</v>
      </c>
      <c r="F57" s="1" t="s">
        <v>25</v>
      </c>
      <c r="G57" s="3">
        <v>3</v>
      </c>
      <c r="H57" s="1">
        <f t="shared" si="14"/>
        <v>0.17408301063648043</v>
      </c>
      <c r="I57" s="3">
        <v>4</v>
      </c>
      <c r="J57" s="1">
        <f t="shared" si="15"/>
        <v>0.20135792079033082</v>
      </c>
      <c r="K57" s="6">
        <f>3+3+1</f>
        <v>7</v>
      </c>
      <c r="L57" s="1">
        <f t="shared" si="16"/>
        <v>2.6457513110645907</v>
      </c>
      <c r="M57" s="6">
        <v>1</v>
      </c>
      <c r="N57" s="1">
        <f t="shared" si="17"/>
        <v>1</v>
      </c>
      <c r="O57" s="1">
        <f t="shared" si="18"/>
        <v>8</v>
      </c>
      <c r="P57" s="1">
        <f t="shared" si="19"/>
        <v>2.8284271247461903</v>
      </c>
      <c r="Q57" s="1">
        <f t="shared" si="22"/>
        <v>12.5</v>
      </c>
      <c r="R57" s="1">
        <f t="shared" si="23"/>
        <v>0.36136712390670783</v>
      </c>
      <c r="S57" s="6">
        <v>0.051699999999999996</v>
      </c>
      <c r="T57" s="1">
        <f t="shared" si="20"/>
        <v>-1.2864254622279303</v>
      </c>
      <c r="U57" s="10">
        <v>0.5</v>
      </c>
      <c r="V57" s="9">
        <f t="shared" si="21"/>
        <v>-0.2924298239020636</v>
      </c>
      <c r="W57" s="5" t="s">
        <v>26</v>
      </c>
    </row>
    <row r="58" spans="1:22" ht="15.75">
      <c r="A58" s="1" t="s">
        <v>21</v>
      </c>
      <c r="B58" s="1">
        <v>2011</v>
      </c>
      <c r="C58" s="1" t="s">
        <v>22</v>
      </c>
      <c r="D58" s="1">
        <v>127</v>
      </c>
      <c r="E58" s="1">
        <v>3</v>
      </c>
      <c r="F58" s="1" t="s">
        <v>30</v>
      </c>
      <c r="G58" s="3">
        <v>1</v>
      </c>
      <c r="H58" s="1">
        <f t="shared" si="14"/>
        <v>0.1001674211615598</v>
      </c>
      <c r="I58" s="3">
        <v>0.05</v>
      </c>
      <c r="J58" s="1">
        <f t="shared" si="15"/>
        <v>0.022362543584366713</v>
      </c>
      <c r="K58" s="6">
        <v>1</v>
      </c>
      <c r="L58" s="1">
        <f t="shared" si="16"/>
        <v>1</v>
      </c>
      <c r="M58" s="6">
        <v>0</v>
      </c>
      <c r="N58" s="1">
        <f t="shared" si="17"/>
        <v>0</v>
      </c>
      <c r="O58" s="1">
        <f t="shared" si="18"/>
        <v>1</v>
      </c>
      <c r="P58" s="1">
        <f t="shared" si="19"/>
        <v>1</v>
      </c>
      <c r="Q58" s="1">
        <f t="shared" si="22"/>
        <v>0</v>
      </c>
      <c r="R58" s="1">
        <f t="shared" si="23"/>
        <v>0</v>
      </c>
      <c r="S58" s="6">
        <v>0.1072</v>
      </c>
      <c r="T58" s="1">
        <f t="shared" si="20"/>
        <v>-0.9697647039877553</v>
      </c>
      <c r="U58" s="10">
        <v>0.5</v>
      </c>
      <c r="V58" s="9">
        <f t="shared" si="21"/>
        <v>-0.2924298239020636</v>
      </c>
    </row>
    <row r="59" spans="1:23" ht="15.75">
      <c r="A59" s="1" t="s">
        <v>21</v>
      </c>
      <c r="B59" s="1">
        <v>2011</v>
      </c>
      <c r="C59" s="1" t="s">
        <v>38</v>
      </c>
      <c r="D59">
        <v>278</v>
      </c>
      <c r="E59" s="1">
        <v>4</v>
      </c>
      <c r="F59" s="1" t="s">
        <v>25</v>
      </c>
      <c r="G59" s="3">
        <v>1</v>
      </c>
      <c r="H59" s="1">
        <f t="shared" si="14"/>
        <v>0.1001674211615598</v>
      </c>
      <c r="I59" s="3">
        <v>1</v>
      </c>
      <c r="J59" s="1">
        <f t="shared" si="15"/>
        <v>0.1001674211615598</v>
      </c>
      <c r="K59" s="6">
        <v>2</v>
      </c>
      <c r="L59" s="1">
        <f t="shared" si="16"/>
        <v>1.4142135623730951</v>
      </c>
      <c r="M59" s="6">
        <v>1</v>
      </c>
      <c r="N59" s="1">
        <f t="shared" si="17"/>
        <v>1</v>
      </c>
      <c r="O59" s="1">
        <f t="shared" si="18"/>
        <v>3</v>
      </c>
      <c r="P59" s="1">
        <f t="shared" si="19"/>
        <v>1.7320508075688772</v>
      </c>
      <c r="Q59" s="1">
        <f t="shared" si="22"/>
        <v>33.33333333333333</v>
      </c>
      <c r="R59" s="1">
        <f t="shared" si="23"/>
        <v>0.6154797086703873</v>
      </c>
      <c r="S59" s="6">
        <v>0.1511</v>
      </c>
      <c r="T59" s="1">
        <f t="shared" si="20"/>
        <v>-0.8207067944226263</v>
      </c>
      <c r="U59" s="10">
        <v>0.5</v>
      </c>
      <c r="V59" s="9">
        <f t="shared" si="21"/>
        <v>-0.2924298239020636</v>
      </c>
      <c r="W59" s="5" t="s">
        <v>30</v>
      </c>
    </row>
    <row r="60" spans="1:23" ht="15.75">
      <c r="A60" s="1" t="s">
        <v>21</v>
      </c>
      <c r="B60" s="1">
        <v>2011</v>
      </c>
      <c r="C60" s="1" t="s">
        <v>22</v>
      </c>
      <c r="D60" s="1">
        <v>102</v>
      </c>
      <c r="E60" s="1">
        <v>3</v>
      </c>
      <c r="F60" s="1" t="s">
        <v>30</v>
      </c>
      <c r="G60" s="3">
        <v>1.5</v>
      </c>
      <c r="H60" s="1">
        <f t="shared" si="14"/>
        <v>0.12278275875764601</v>
      </c>
      <c r="I60" s="3">
        <v>1.7</v>
      </c>
      <c r="J60" s="1">
        <f t="shared" si="15"/>
        <v>0.13075632458015415</v>
      </c>
      <c r="K60" s="6">
        <v>2</v>
      </c>
      <c r="L60" s="1">
        <f t="shared" si="16"/>
        <v>1.4142135623730951</v>
      </c>
      <c r="M60" s="6">
        <v>0</v>
      </c>
      <c r="N60" s="1">
        <f t="shared" si="17"/>
        <v>0</v>
      </c>
      <c r="O60" s="1">
        <f t="shared" si="18"/>
        <v>2</v>
      </c>
      <c r="P60" s="1">
        <f t="shared" si="19"/>
        <v>1.4142135623730951</v>
      </c>
      <c r="Q60" s="1">
        <f t="shared" si="22"/>
        <v>0</v>
      </c>
      <c r="R60" s="1">
        <f t="shared" si="23"/>
        <v>0</v>
      </c>
      <c r="S60" s="6">
        <v>0.0372</v>
      </c>
      <c r="T60" s="1">
        <f t="shared" si="20"/>
        <v>-1.429340329978466</v>
      </c>
      <c r="U60" s="10">
        <v>0.6</v>
      </c>
      <c r="V60" s="9">
        <f t="shared" si="21"/>
        <v>-0.21467016498923297</v>
      </c>
      <c r="W60" s="5" t="s">
        <v>35</v>
      </c>
    </row>
    <row r="61" spans="1:22" ht="15.75">
      <c r="A61" s="1" t="s">
        <v>21</v>
      </c>
      <c r="B61" s="1">
        <v>2011</v>
      </c>
      <c r="C61" s="1" t="s">
        <v>22</v>
      </c>
      <c r="D61" s="1">
        <v>63</v>
      </c>
      <c r="E61" s="1">
        <v>8</v>
      </c>
      <c r="F61" s="1" t="s">
        <v>33</v>
      </c>
      <c r="G61" s="3">
        <v>3</v>
      </c>
      <c r="H61" s="1">
        <f t="shared" si="14"/>
        <v>0.17408301063648043</v>
      </c>
      <c r="I61" s="3">
        <v>3</v>
      </c>
      <c r="J61" s="1">
        <f t="shared" si="15"/>
        <v>0.17408301063648043</v>
      </c>
      <c r="K61" s="6">
        <v>4</v>
      </c>
      <c r="L61" s="1">
        <f t="shared" si="16"/>
        <v>2</v>
      </c>
      <c r="M61" s="6">
        <v>2</v>
      </c>
      <c r="N61" s="1">
        <f t="shared" si="17"/>
        <v>1.4142135623730951</v>
      </c>
      <c r="O61" s="1">
        <f t="shared" si="18"/>
        <v>6</v>
      </c>
      <c r="P61" s="1">
        <f t="shared" si="19"/>
        <v>2.449489742783178</v>
      </c>
      <c r="Q61" s="1">
        <f t="shared" si="22"/>
        <v>33.33333333333333</v>
      </c>
      <c r="R61" s="1">
        <f t="shared" si="23"/>
        <v>0.6154797086703873</v>
      </c>
      <c r="S61" s="6">
        <v>0.039400000000000004</v>
      </c>
      <c r="T61" s="1">
        <f t="shared" si="20"/>
        <v>-1.4043935651343968</v>
      </c>
      <c r="U61" s="10">
        <v>0.7</v>
      </c>
      <c r="V61" s="9">
        <f t="shared" si="21"/>
        <v>-0.14874165128092473</v>
      </c>
    </row>
    <row r="62" spans="1:23" ht="15.75">
      <c r="A62" s="1" t="s">
        <v>21</v>
      </c>
      <c r="B62" s="1">
        <v>2011</v>
      </c>
      <c r="C62" s="1" t="s">
        <v>38</v>
      </c>
      <c r="D62">
        <v>300</v>
      </c>
      <c r="E62" s="1">
        <v>4</v>
      </c>
      <c r="F62" s="1" t="s">
        <v>25</v>
      </c>
      <c r="G62" s="3">
        <v>0.8</v>
      </c>
      <c r="H62" s="1">
        <f t="shared" si="14"/>
        <v>0.0895624074394449</v>
      </c>
      <c r="I62" s="3">
        <v>1</v>
      </c>
      <c r="J62" s="1">
        <f t="shared" si="15"/>
        <v>0.1001674211615598</v>
      </c>
      <c r="K62" s="6">
        <v>2</v>
      </c>
      <c r="L62" s="1">
        <f t="shared" si="16"/>
        <v>1.4142135623730951</v>
      </c>
      <c r="M62" s="6">
        <v>1</v>
      </c>
      <c r="N62" s="1">
        <f t="shared" si="17"/>
        <v>1</v>
      </c>
      <c r="O62" s="1">
        <f t="shared" si="18"/>
        <v>3</v>
      </c>
      <c r="P62" s="1">
        <f t="shared" si="19"/>
        <v>1.7320508075688772</v>
      </c>
      <c r="Q62" s="1">
        <f t="shared" si="22"/>
        <v>33.33333333333333</v>
      </c>
      <c r="R62" s="1">
        <f t="shared" si="23"/>
        <v>0.6154797086703873</v>
      </c>
      <c r="S62" s="6">
        <v>0.0688</v>
      </c>
      <c r="T62" s="1">
        <f t="shared" si="20"/>
        <v>-1.1623484421536077</v>
      </c>
      <c r="U62" s="10">
        <v>0.7</v>
      </c>
      <c r="V62" s="9">
        <f t="shared" si="21"/>
        <v>-0.14874165128092473</v>
      </c>
      <c r="W62" s="5" t="s">
        <v>36</v>
      </c>
    </row>
    <row r="63" spans="1:22" ht="15.75">
      <c r="A63" s="1" t="s">
        <v>21</v>
      </c>
      <c r="B63" s="1">
        <v>2011</v>
      </c>
      <c r="C63" s="1" t="s">
        <v>22</v>
      </c>
      <c r="D63" s="1">
        <v>137</v>
      </c>
      <c r="E63" s="1">
        <v>3</v>
      </c>
      <c r="F63" s="1" t="s">
        <v>30</v>
      </c>
      <c r="G63" s="3">
        <v>1</v>
      </c>
      <c r="H63" s="1">
        <f t="shared" si="14"/>
        <v>0.1001674211615598</v>
      </c>
      <c r="I63" s="3">
        <v>2</v>
      </c>
      <c r="J63" s="1">
        <f t="shared" si="15"/>
        <v>0.1418970546041639</v>
      </c>
      <c r="K63" s="6">
        <v>4</v>
      </c>
      <c r="L63" s="1">
        <f t="shared" si="16"/>
        <v>2</v>
      </c>
      <c r="M63" s="6">
        <v>0</v>
      </c>
      <c r="N63" s="1">
        <f t="shared" si="17"/>
        <v>0</v>
      </c>
      <c r="O63" s="1">
        <f t="shared" si="18"/>
        <v>4</v>
      </c>
      <c r="P63" s="1">
        <f t="shared" si="19"/>
        <v>2</v>
      </c>
      <c r="Q63" s="1">
        <f t="shared" si="22"/>
        <v>0</v>
      </c>
      <c r="R63" s="1">
        <f t="shared" si="23"/>
        <v>0</v>
      </c>
      <c r="S63" s="6">
        <v>0.0879</v>
      </c>
      <c r="T63" s="1">
        <f t="shared" si="20"/>
        <v>-1.0559617199455817</v>
      </c>
      <c r="U63" s="10">
        <v>0.7</v>
      </c>
      <c r="V63" s="9">
        <f t="shared" si="21"/>
        <v>-0.14874165128092473</v>
      </c>
    </row>
    <row r="64" spans="1:22" ht="15.75">
      <c r="A64" s="1" t="s">
        <v>21</v>
      </c>
      <c r="B64" s="1">
        <v>2011</v>
      </c>
      <c r="C64" s="1" t="s">
        <v>38</v>
      </c>
      <c r="D64">
        <v>310</v>
      </c>
      <c r="E64" s="1">
        <v>1</v>
      </c>
      <c r="F64" s="1" t="s">
        <v>24</v>
      </c>
      <c r="G64" s="3">
        <v>2</v>
      </c>
      <c r="H64" s="1">
        <f t="shared" si="14"/>
        <v>0.1418970546041639</v>
      </c>
      <c r="I64" s="3">
        <v>1.5</v>
      </c>
      <c r="J64" s="1">
        <f t="shared" si="15"/>
        <v>0.12278275875764601</v>
      </c>
      <c r="K64" s="6">
        <v>1</v>
      </c>
      <c r="L64" s="1">
        <f t="shared" si="16"/>
        <v>1</v>
      </c>
      <c r="M64" s="6">
        <v>0</v>
      </c>
      <c r="N64" s="1">
        <f t="shared" si="17"/>
        <v>0</v>
      </c>
      <c r="O64" s="1">
        <f t="shared" si="18"/>
        <v>1</v>
      </c>
      <c r="P64" s="1">
        <f t="shared" si="19"/>
        <v>1</v>
      </c>
      <c r="Q64" s="1">
        <f t="shared" si="22"/>
        <v>0</v>
      </c>
      <c r="R64" s="1">
        <f t="shared" si="23"/>
        <v>0</v>
      </c>
      <c r="S64" s="6">
        <v>0.0358</v>
      </c>
      <c r="T64" s="1">
        <f t="shared" si="20"/>
        <v>-1.445995678988097</v>
      </c>
      <c r="U64" s="10">
        <v>0.9</v>
      </c>
      <c r="V64" s="9">
        <f t="shared" si="21"/>
        <v>-0.040958607678906384</v>
      </c>
    </row>
    <row r="65" spans="1:23" ht="15.75">
      <c r="A65" s="1" t="s">
        <v>21</v>
      </c>
      <c r="B65" s="1">
        <v>2011</v>
      </c>
      <c r="C65" s="1" t="s">
        <v>38</v>
      </c>
      <c r="D65">
        <v>311</v>
      </c>
      <c r="E65" s="1">
        <v>3</v>
      </c>
      <c r="F65" s="1" t="s">
        <v>30</v>
      </c>
      <c r="G65" s="3">
        <v>0.7</v>
      </c>
      <c r="H65" s="1">
        <f t="shared" si="14"/>
        <v>0.08376392174966676</v>
      </c>
      <c r="I65" s="3">
        <v>0.7</v>
      </c>
      <c r="J65" s="1">
        <f t="shared" si="15"/>
        <v>0.08376392174966676</v>
      </c>
      <c r="K65" s="6">
        <v>4</v>
      </c>
      <c r="L65" s="1">
        <f t="shared" si="16"/>
        <v>2</v>
      </c>
      <c r="M65" s="6">
        <v>1</v>
      </c>
      <c r="N65" s="1">
        <f t="shared" si="17"/>
        <v>1</v>
      </c>
      <c r="O65" s="1">
        <f t="shared" si="18"/>
        <v>5</v>
      </c>
      <c r="P65" s="1">
        <f t="shared" si="19"/>
        <v>2.23606797749979</v>
      </c>
      <c r="Q65" s="1">
        <f t="shared" si="22"/>
        <v>20</v>
      </c>
      <c r="R65" s="1">
        <f t="shared" si="23"/>
        <v>0.4636476090008061</v>
      </c>
      <c r="S65" s="6">
        <v>0.2424</v>
      </c>
      <c r="T65" s="1">
        <f t="shared" si="20"/>
        <v>-0.6154494684362823</v>
      </c>
      <c r="U65" s="10">
        <v>0.9</v>
      </c>
      <c r="V65" s="9">
        <f t="shared" si="21"/>
        <v>-0.040958607678906384</v>
      </c>
      <c r="W65" s="5" t="s">
        <v>29</v>
      </c>
    </row>
    <row r="66" spans="1:23" ht="15.75">
      <c r="A66" s="1" t="s">
        <v>21</v>
      </c>
      <c r="B66" s="1">
        <v>2011</v>
      </c>
      <c r="C66" s="1" t="s">
        <v>22</v>
      </c>
      <c r="D66" s="1">
        <v>13</v>
      </c>
      <c r="E66" s="1">
        <v>2</v>
      </c>
      <c r="F66" s="1" t="s">
        <v>27</v>
      </c>
      <c r="G66" s="3">
        <v>2</v>
      </c>
      <c r="H66" s="1">
        <f t="shared" si="14"/>
        <v>0.1418970546041639</v>
      </c>
      <c r="I66" s="3">
        <v>1.5</v>
      </c>
      <c r="J66" s="1">
        <f t="shared" si="15"/>
        <v>0.12278275875764601</v>
      </c>
      <c r="K66" s="6">
        <f>2+1+1+1</f>
        <v>5</v>
      </c>
      <c r="L66" s="1">
        <f t="shared" si="16"/>
        <v>2.23606797749979</v>
      </c>
      <c r="M66" s="6">
        <v>0</v>
      </c>
      <c r="N66" s="1">
        <f t="shared" si="17"/>
        <v>0</v>
      </c>
      <c r="O66" s="1">
        <f t="shared" si="18"/>
        <v>5</v>
      </c>
      <c r="P66" s="1">
        <f t="shared" si="19"/>
        <v>2.23606797749979</v>
      </c>
      <c r="Q66" s="1">
        <f t="shared" si="22"/>
        <v>0</v>
      </c>
      <c r="R66" s="1">
        <f t="shared" si="23"/>
        <v>0</v>
      </c>
      <c r="S66" s="6">
        <v>0.24580000000000002</v>
      </c>
      <c r="T66" s="1">
        <f t="shared" si="20"/>
        <v>-0.6094004531970082</v>
      </c>
      <c r="U66" s="10">
        <v>0.9</v>
      </c>
      <c r="V66" s="9">
        <f t="shared" si="21"/>
        <v>-0.040958607678906384</v>
      </c>
      <c r="W66" s="5" t="s">
        <v>28</v>
      </c>
    </row>
    <row r="67" spans="1:24" ht="15.75">
      <c r="A67" s="1" t="s">
        <v>21</v>
      </c>
      <c r="B67" s="1">
        <v>2011</v>
      </c>
      <c r="C67" s="1" t="s">
        <v>38</v>
      </c>
      <c r="D67">
        <v>303</v>
      </c>
      <c r="E67" s="1">
        <v>6</v>
      </c>
      <c r="F67" s="1" t="s">
        <v>23</v>
      </c>
      <c r="G67" s="3">
        <v>2</v>
      </c>
      <c r="H67" s="1">
        <f t="shared" si="14"/>
        <v>0.1418970546041639</v>
      </c>
      <c r="I67" s="3">
        <v>3</v>
      </c>
      <c r="J67" s="1">
        <f t="shared" si="15"/>
        <v>0.17408301063648043</v>
      </c>
      <c r="K67" s="6">
        <v>1</v>
      </c>
      <c r="L67" s="1">
        <f t="shared" si="16"/>
        <v>1</v>
      </c>
      <c r="M67" s="6">
        <v>0</v>
      </c>
      <c r="N67" s="1">
        <f t="shared" si="17"/>
        <v>0</v>
      </c>
      <c r="O67" s="1">
        <f t="shared" si="18"/>
        <v>1</v>
      </c>
      <c r="P67" s="1">
        <f t="shared" si="19"/>
        <v>1</v>
      </c>
      <c r="Q67" s="1">
        <f t="shared" si="22"/>
        <v>0</v>
      </c>
      <c r="R67" s="1">
        <f t="shared" si="23"/>
        <v>0</v>
      </c>
      <c r="S67" s="6">
        <v>0.0124</v>
      </c>
      <c r="T67" s="1">
        <f t="shared" si="20"/>
        <v>-1.9062282185012702</v>
      </c>
      <c r="U67" s="10">
        <v>1</v>
      </c>
      <c r="V67" s="9">
        <f t="shared" si="21"/>
        <v>0.004321373782642578</v>
      </c>
      <c r="W67" s="5" t="s">
        <v>39</v>
      </c>
      <c r="X67" s="1"/>
    </row>
    <row r="68" spans="1:23" ht="15.75">
      <c r="A68" s="1" t="s">
        <v>21</v>
      </c>
      <c r="B68" s="1">
        <v>2011</v>
      </c>
      <c r="C68" s="1" t="s">
        <v>38</v>
      </c>
      <c r="D68">
        <v>305</v>
      </c>
      <c r="E68" s="1">
        <v>5</v>
      </c>
      <c r="F68" s="1" t="s">
        <v>31</v>
      </c>
      <c r="G68" s="3">
        <v>4</v>
      </c>
      <c r="H68" s="1">
        <f t="shared" si="14"/>
        <v>0.20135792079033082</v>
      </c>
      <c r="I68" s="3">
        <v>4</v>
      </c>
      <c r="J68" s="1">
        <f t="shared" si="15"/>
        <v>0.20135792079033082</v>
      </c>
      <c r="K68" s="6">
        <v>3</v>
      </c>
      <c r="L68" s="1">
        <f t="shared" si="16"/>
        <v>1.7320508075688772</v>
      </c>
      <c r="M68" s="6">
        <v>0</v>
      </c>
      <c r="N68" s="1">
        <f t="shared" si="17"/>
        <v>0</v>
      </c>
      <c r="O68" s="1">
        <f t="shared" si="18"/>
        <v>3</v>
      </c>
      <c r="P68" s="1">
        <f t="shared" si="19"/>
        <v>1.7320508075688772</v>
      </c>
      <c r="Q68" s="1">
        <f t="shared" si="22"/>
        <v>0</v>
      </c>
      <c r="R68" s="1">
        <f t="shared" si="23"/>
        <v>0</v>
      </c>
      <c r="S68" s="6">
        <v>0.07730000000000001</v>
      </c>
      <c r="T68" s="1">
        <f t="shared" si="20"/>
        <v>-1.1117643267294328</v>
      </c>
      <c r="U68" s="10">
        <v>1</v>
      </c>
      <c r="V68" s="9">
        <f t="shared" si="21"/>
        <v>0.004321373782642578</v>
      </c>
      <c r="W68" s="5" t="s">
        <v>39</v>
      </c>
    </row>
    <row r="69" spans="1:23" ht="15.75">
      <c r="A69" s="1" t="s">
        <v>21</v>
      </c>
      <c r="B69" s="1">
        <v>2011</v>
      </c>
      <c r="C69" s="1" t="s">
        <v>22</v>
      </c>
      <c r="D69" s="1">
        <v>188</v>
      </c>
      <c r="E69" s="1">
        <v>4</v>
      </c>
      <c r="F69" s="1" t="s">
        <v>25</v>
      </c>
      <c r="G69" s="3">
        <v>2</v>
      </c>
      <c r="H69" s="1">
        <f t="shared" si="14"/>
        <v>0.1418970546041639</v>
      </c>
      <c r="I69" s="3">
        <v>2</v>
      </c>
      <c r="J69" s="1">
        <f t="shared" si="15"/>
        <v>0.1418970546041639</v>
      </c>
      <c r="K69" s="6">
        <v>3</v>
      </c>
      <c r="L69" s="1">
        <f t="shared" si="16"/>
        <v>1.7320508075688772</v>
      </c>
      <c r="M69" s="6">
        <v>0</v>
      </c>
      <c r="N69" s="1">
        <f t="shared" si="17"/>
        <v>0</v>
      </c>
      <c r="O69" s="1">
        <f t="shared" si="18"/>
        <v>3</v>
      </c>
      <c r="P69" s="1">
        <f t="shared" si="19"/>
        <v>1.7320508075688772</v>
      </c>
      <c r="Q69" s="1">
        <f t="shared" si="22"/>
        <v>0</v>
      </c>
      <c r="R69" s="1">
        <f t="shared" si="23"/>
        <v>0</v>
      </c>
      <c r="S69" s="6">
        <v>0.1047</v>
      </c>
      <c r="T69" s="1">
        <f t="shared" si="20"/>
        <v>-0.9800118404087148</v>
      </c>
      <c r="U69" s="10">
        <v>1</v>
      </c>
      <c r="V69" s="9">
        <f t="shared" si="21"/>
        <v>0.004321373782642578</v>
      </c>
      <c r="W69" s="5" t="s">
        <v>28</v>
      </c>
    </row>
    <row r="70" spans="1:23" ht="15.75">
      <c r="A70" s="1" t="s">
        <v>21</v>
      </c>
      <c r="B70" s="1">
        <v>2011</v>
      </c>
      <c r="C70" s="1" t="s">
        <v>22</v>
      </c>
      <c r="D70" s="1">
        <v>101</v>
      </c>
      <c r="E70" s="1">
        <v>7</v>
      </c>
      <c r="F70" s="1" t="s">
        <v>34</v>
      </c>
      <c r="G70" s="3">
        <v>2</v>
      </c>
      <c r="H70" s="1">
        <f t="shared" si="14"/>
        <v>0.1418970546041639</v>
      </c>
      <c r="I70" s="3">
        <v>2.5</v>
      </c>
      <c r="J70" s="1">
        <f t="shared" si="15"/>
        <v>0.15878021464576067</v>
      </c>
      <c r="K70" s="6">
        <v>7</v>
      </c>
      <c r="L70" s="1">
        <f t="shared" si="16"/>
        <v>2.6457513110645907</v>
      </c>
      <c r="M70" s="6">
        <v>3</v>
      </c>
      <c r="N70" s="1">
        <f t="shared" si="17"/>
        <v>1.7320508075688772</v>
      </c>
      <c r="O70" s="1">
        <f t="shared" si="18"/>
        <v>10</v>
      </c>
      <c r="P70" s="1">
        <f t="shared" si="19"/>
        <v>3.1622776601683795</v>
      </c>
      <c r="Q70" s="1">
        <f t="shared" si="22"/>
        <v>30</v>
      </c>
      <c r="R70" s="1">
        <f t="shared" si="23"/>
        <v>0.5796397403637042</v>
      </c>
      <c r="S70" s="6">
        <v>0.26970000000000005</v>
      </c>
      <c r="T70" s="1">
        <f t="shared" si="20"/>
        <v>-0.5691029509727421</v>
      </c>
      <c r="U70" s="10">
        <v>1</v>
      </c>
      <c r="V70" s="9">
        <f t="shared" si="21"/>
        <v>0.004321373782642578</v>
      </c>
      <c r="W70" s="5" t="s">
        <v>29</v>
      </c>
    </row>
    <row r="71" spans="1:23" ht="15.75">
      <c r="A71" s="1" t="s">
        <v>21</v>
      </c>
      <c r="B71" s="1">
        <v>2011</v>
      </c>
      <c r="C71" s="1" t="s">
        <v>22</v>
      </c>
      <c r="D71" s="1">
        <v>181</v>
      </c>
      <c r="E71" s="1">
        <v>3</v>
      </c>
      <c r="F71" s="1" t="s">
        <v>30</v>
      </c>
      <c r="G71" s="3">
        <v>6</v>
      </c>
      <c r="H71" s="1">
        <f t="shared" si="14"/>
        <v>0.24746706317044773</v>
      </c>
      <c r="I71" s="3">
        <v>6</v>
      </c>
      <c r="J71" s="1">
        <f t="shared" si="15"/>
        <v>0.24746706317044773</v>
      </c>
      <c r="K71" s="6">
        <f>12+7+3+5+7</f>
        <v>34</v>
      </c>
      <c r="L71" s="1">
        <f t="shared" si="16"/>
        <v>5.830951894845301</v>
      </c>
      <c r="M71" s="6">
        <v>3</v>
      </c>
      <c r="N71" s="1">
        <f t="shared" si="17"/>
        <v>1.7320508075688772</v>
      </c>
      <c r="O71" s="1">
        <f t="shared" si="18"/>
        <v>37</v>
      </c>
      <c r="P71" s="1">
        <f t="shared" si="19"/>
        <v>6.082762530298219</v>
      </c>
      <c r="Q71" s="1">
        <f t="shared" si="22"/>
        <v>8.108108108108109</v>
      </c>
      <c r="R71" s="1">
        <f t="shared" si="23"/>
        <v>0.28874290795400204</v>
      </c>
      <c r="S71" s="6">
        <v>0.7426000000000001</v>
      </c>
      <c r="T71" s="1">
        <f t="shared" si="20"/>
        <v>-0.12923920685295465</v>
      </c>
      <c r="U71" s="10">
        <v>1</v>
      </c>
      <c r="V71" s="9">
        <f t="shared" si="21"/>
        <v>0.004321373782642578</v>
      </c>
      <c r="W71" s="5" t="s">
        <v>28</v>
      </c>
    </row>
    <row r="72" spans="1:23" ht="15.75">
      <c r="A72" s="1" t="s">
        <v>21</v>
      </c>
      <c r="B72" s="1">
        <v>2011</v>
      </c>
      <c r="C72" s="1" t="s">
        <v>38</v>
      </c>
      <c r="D72">
        <v>324</v>
      </c>
      <c r="E72" s="1">
        <v>1</v>
      </c>
      <c r="F72" s="1" t="s">
        <v>24</v>
      </c>
      <c r="G72" s="3">
        <v>0.7</v>
      </c>
      <c r="H72" s="1">
        <f t="shared" si="14"/>
        <v>0.08376392174966676</v>
      </c>
      <c r="I72" s="3">
        <v>0.6</v>
      </c>
      <c r="J72" s="1">
        <f t="shared" si="15"/>
        <v>0.0775373364821692</v>
      </c>
      <c r="K72" s="6">
        <v>1</v>
      </c>
      <c r="L72" s="1">
        <f t="shared" si="16"/>
        <v>1</v>
      </c>
      <c r="M72" s="6">
        <v>0</v>
      </c>
      <c r="N72" s="1">
        <f t="shared" si="17"/>
        <v>0</v>
      </c>
      <c r="O72" s="1">
        <f t="shared" si="18"/>
        <v>1</v>
      </c>
      <c r="P72" s="1">
        <f t="shared" si="19"/>
        <v>1</v>
      </c>
      <c r="Q72" s="1">
        <f t="shared" si="22"/>
        <v>0</v>
      </c>
      <c r="R72" s="1">
        <f t="shared" si="23"/>
        <v>0</v>
      </c>
      <c r="S72" s="6">
        <v>0.0828</v>
      </c>
      <c r="T72" s="1">
        <f t="shared" si="20"/>
        <v>-1.081917215357813</v>
      </c>
      <c r="U72" s="10">
        <v>1.1</v>
      </c>
      <c r="V72" s="9">
        <f t="shared" si="21"/>
        <v>0.045322978786657475</v>
      </c>
      <c r="W72" s="5" t="s">
        <v>28</v>
      </c>
    </row>
    <row r="73" spans="1:22" ht="15.75">
      <c r="A73" s="1" t="s">
        <v>21</v>
      </c>
      <c r="B73" s="1">
        <v>2011</v>
      </c>
      <c r="C73" s="1" t="s">
        <v>38</v>
      </c>
      <c r="D73">
        <v>288</v>
      </c>
      <c r="E73" s="1">
        <v>3</v>
      </c>
      <c r="F73" s="1" t="s">
        <v>30</v>
      </c>
      <c r="G73" s="3">
        <v>2</v>
      </c>
      <c r="H73" s="1">
        <f t="shared" si="14"/>
        <v>0.1418970546041639</v>
      </c>
      <c r="I73" s="3">
        <v>6</v>
      </c>
      <c r="J73" s="1">
        <f t="shared" si="15"/>
        <v>0.24746706317044773</v>
      </c>
      <c r="K73" s="6">
        <v>4</v>
      </c>
      <c r="L73" s="1">
        <f t="shared" si="16"/>
        <v>2</v>
      </c>
      <c r="M73" s="6">
        <v>1</v>
      </c>
      <c r="N73" s="1">
        <f t="shared" si="17"/>
        <v>1</v>
      </c>
      <c r="O73" s="1">
        <f t="shared" si="18"/>
        <v>5</v>
      </c>
      <c r="P73" s="1">
        <f t="shared" si="19"/>
        <v>2.23606797749979</v>
      </c>
      <c r="Q73" s="1">
        <f t="shared" si="22"/>
        <v>20</v>
      </c>
      <c r="R73" s="1">
        <f t="shared" si="23"/>
        <v>0.4636476090008061</v>
      </c>
      <c r="S73" s="6">
        <v>0.20980000000000001</v>
      </c>
      <c r="T73" s="1">
        <f t="shared" si="20"/>
        <v>-0.6781738162314966</v>
      </c>
      <c r="U73" s="10">
        <v>1.1</v>
      </c>
      <c r="V73" s="9">
        <f t="shared" si="21"/>
        <v>0.045322978786657475</v>
      </c>
    </row>
    <row r="74" spans="1:23" ht="15.75">
      <c r="A74" s="1" t="s">
        <v>21</v>
      </c>
      <c r="B74" s="1">
        <v>2011</v>
      </c>
      <c r="C74" s="1" t="s">
        <v>38</v>
      </c>
      <c r="D74">
        <v>210</v>
      </c>
      <c r="E74" s="1">
        <v>1</v>
      </c>
      <c r="F74" s="1" t="s">
        <v>24</v>
      </c>
      <c r="G74" s="3">
        <v>5</v>
      </c>
      <c r="H74" s="1">
        <f t="shared" si="14"/>
        <v>0.2255134058981312</v>
      </c>
      <c r="I74" s="3">
        <v>4</v>
      </c>
      <c r="J74" s="1">
        <f t="shared" si="15"/>
        <v>0.20135792079033082</v>
      </c>
      <c r="K74" s="6">
        <v>8</v>
      </c>
      <c r="L74" s="1">
        <f t="shared" si="16"/>
        <v>2.8284271247461903</v>
      </c>
      <c r="M74" s="6">
        <v>0</v>
      </c>
      <c r="N74" s="1">
        <f t="shared" si="17"/>
        <v>0</v>
      </c>
      <c r="O74" s="1">
        <f t="shared" si="18"/>
        <v>8</v>
      </c>
      <c r="P74" s="1">
        <f t="shared" si="19"/>
        <v>2.8284271247461903</v>
      </c>
      <c r="Q74" s="1">
        <f t="shared" si="22"/>
        <v>0</v>
      </c>
      <c r="R74" s="1">
        <f t="shared" si="23"/>
        <v>0</v>
      </c>
      <c r="S74" s="6">
        <v>0.4365</v>
      </c>
      <c r="T74" s="1">
        <f t="shared" si="20"/>
        <v>-0.3600058025997117</v>
      </c>
      <c r="U74" s="10">
        <v>1.1</v>
      </c>
      <c r="V74" s="9">
        <f t="shared" si="21"/>
        <v>0.045322978786657475</v>
      </c>
      <c r="W74" s="5" t="s">
        <v>30</v>
      </c>
    </row>
    <row r="75" spans="1:23" ht="15.75">
      <c r="A75" s="1" t="s">
        <v>21</v>
      </c>
      <c r="B75" s="1">
        <v>2011</v>
      </c>
      <c r="C75" s="1" t="s">
        <v>38</v>
      </c>
      <c r="D75">
        <v>377</v>
      </c>
      <c r="E75" s="1">
        <v>3</v>
      </c>
      <c r="F75" s="1" t="s">
        <v>30</v>
      </c>
      <c r="G75" s="3">
        <v>1</v>
      </c>
      <c r="H75" s="1">
        <f t="shared" si="14"/>
        <v>0.1001674211615598</v>
      </c>
      <c r="I75" s="3">
        <v>1</v>
      </c>
      <c r="J75" s="1">
        <f t="shared" si="15"/>
        <v>0.1001674211615598</v>
      </c>
      <c r="K75" s="6">
        <v>1</v>
      </c>
      <c r="L75" s="1">
        <f t="shared" si="16"/>
        <v>1</v>
      </c>
      <c r="M75" s="6">
        <v>0</v>
      </c>
      <c r="N75" s="1">
        <f t="shared" si="17"/>
        <v>0</v>
      </c>
      <c r="O75" s="1">
        <f t="shared" si="18"/>
        <v>1</v>
      </c>
      <c r="P75" s="1">
        <f t="shared" si="19"/>
        <v>1</v>
      </c>
      <c r="Q75" s="1">
        <f t="shared" si="22"/>
        <v>0</v>
      </c>
      <c r="R75" s="1">
        <f t="shared" si="23"/>
        <v>0</v>
      </c>
      <c r="S75" s="6">
        <v>0.0103</v>
      </c>
      <c r="T75" s="1">
        <f t="shared" si="20"/>
        <v>-1.9867413347164835</v>
      </c>
      <c r="U75" s="10">
        <v>1.2</v>
      </c>
      <c r="V75" s="9">
        <f t="shared" si="21"/>
        <v>0.08278537031645007</v>
      </c>
      <c r="W75" s="5" t="s">
        <v>30</v>
      </c>
    </row>
    <row r="76" spans="1:24" ht="15.75">
      <c r="A76" s="1" t="s">
        <v>21</v>
      </c>
      <c r="B76" s="1">
        <v>2011</v>
      </c>
      <c r="C76" s="1" t="s">
        <v>22</v>
      </c>
      <c r="D76" s="1">
        <v>80</v>
      </c>
      <c r="E76" s="1">
        <v>3</v>
      </c>
      <c r="F76" s="1" t="s">
        <v>30</v>
      </c>
      <c r="G76" s="3">
        <v>1.7</v>
      </c>
      <c r="H76" s="1">
        <f t="shared" si="14"/>
        <v>0.13075632458015415</v>
      </c>
      <c r="I76" s="3">
        <v>0.8</v>
      </c>
      <c r="J76" s="1">
        <f t="shared" si="15"/>
        <v>0.0895624074394449</v>
      </c>
      <c r="K76" s="6">
        <v>1</v>
      </c>
      <c r="L76" s="1">
        <f t="shared" si="16"/>
        <v>1</v>
      </c>
      <c r="M76" s="6">
        <v>2</v>
      </c>
      <c r="N76" s="1">
        <f t="shared" si="17"/>
        <v>1.4142135623730951</v>
      </c>
      <c r="O76" s="1">
        <f t="shared" si="18"/>
        <v>3</v>
      </c>
      <c r="P76" s="1">
        <f t="shared" si="19"/>
        <v>1.7320508075688772</v>
      </c>
      <c r="Q76" s="1">
        <f t="shared" si="22"/>
        <v>66.66666666666666</v>
      </c>
      <c r="R76" s="1">
        <f t="shared" si="23"/>
        <v>0.9553166181245092</v>
      </c>
      <c r="S76" s="6">
        <v>0.0171</v>
      </c>
      <c r="T76" s="1">
        <f t="shared" si="20"/>
        <v>-1.7667499904588997</v>
      </c>
      <c r="U76" s="10">
        <v>1.2</v>
      </c>
      <c r="V76" s="9">
        <f t="shared" si="21"/>
        <v>0.08278537031645007</v>
      </c>
      <c r="X76" s="6"/>
    </row>
    <row r="77" spans="1:22" ht="15.75">
      <c r="A77" s="1" t="s">
        <v>21</v>
      </c>
      <c r="B77" s="1">
        <v>2011</v>
      </c>
      <c r="C77" s="1" t="s">
        <v>22</v>
      </c>
      <c r="D77" s="1">
        <v>156</v>
      </c>
      <c r="E77" s="1">
        <v>7</v>
      </c>
      <c r="F77" s="1" t="s">
        <v>34</v>
      </c>
      <c r="G77" s="3">
        <v>4</v>
      </c>
      <c r="H77" s="1">
        <f t="shared" si="14"/>
        <v>0.20135792079033082</v>
      </c>
      <c r="I77" s="3">
        <v>1.5</v>
      </c>
      <c r="J77" s="1">
        <f t="shared" si="15"/>
        <v>0.12278275875764601</v>
      </c>
      <c r="K77" s="6">
        <v>5</v>
      </c>
      <c r="L77" s="1">
        <f t="shared" si="16"/>
        <v>2.23606797749979</v>
      </c>
      <c r="M77" s="6">
        <v>0</v>
      </c>
      <c r="N77" s="1">
        <f t="shared" si="17"/>
        <v>0</v>
      </c>
      <c r="O77" s="1">
        <f t="shared" si="18"/>
        <v>5</v>
      </c>
      <c r="P77" s="1">
        <f t="shared" si="19"/>
        <v>2.23606797749979</v>
      </c>
      <c r="Q77" s="1">
        <f t="shared" si="22"/>
        <v>0</v>
      </c>
      <c r="R77" s="1">
        <f t="shared" si="23"/>
        <v>0</v>
      </c>
      <c r="S77" s="6">
        <v>0.0422</v>
      </c>
      <c r="T77" s="1">
        <f t="shared" si="20"/>
        <v>-1.3745846478455919</v>
      </c>
      <c r="U77" s="10">
        <v>1.2</v>
      </c>
      <c r="V77" s="9">
        <f t="shared" si="21"/>
        <v>0.08278537031645007</v>
      </c>
    </row>
    <row r="78" spans="1:22" ht="15.75">
      <c r="A78" s="1" t="s">
        <v>21</v>
      </c>
      <c r="B78" s="1">
        <v>2011</v>
      </c>
      <c r="C78" s="1" t="s">
        <v>38</v>
      </c>
      <c r="D78">
        <v>232</v>
      </c>
      <c r="E78" s="1">
        <v>1</v>
      </c>
      <c r="F78" s="1" t="s">
        <v>24</v>
      </c>
      <c r="G78" s="3">
        <v>2.5</v>
      </c>
      <c r="H78" s="1">
        <f t="shared" si="14"/>
        <v>0.15878021464576067</v>
      </c>
      <c r="I78" s="3">
        <v>4</v>
      </c>
      <c r="J78" s="1">
        <f t="shared" si="15"/>
        <v>0.20135792079033082</v>
      </c>
      <c r="K78" s="6">
        <v>3</v>
      </c>
      <c r="L78" s="1">
        <f t="shared" si="16"/>
        <v>1.7320508075688772</v>
      </c>
      <c r="M78" s="6">
        <v>0</v>
      </c>
      <c r="N78" s="1">
        <f t="shared" si="17"/>
        <v>0</v>
      </c>
      <c r="O78" s="1">
        <f t="shared" si="18"/>
        <v>3</v>
      </c>
      <c r="P78" s="1">
        <f t="shared" si="19"/>
        <v>1.7320508075688772</v>
      </c>
      <c r="Q78" s="1">
        <f t="shared" si="22"/>
        <v>0</v>
      </c>
      <c r="R78" s="1">
        <f t="shared" si="23"/>
        <v>0</v>
      </c>
      <c r="S78" s="6">
        <v>0.0787</v>
      </c>
      <c r="T78" s="1">
        <f t="shared" si="20"/>
        <v>-1.103970087603773</v>
      </c>
      <c r="U78" s="10">
        <v>1.2</v>
      </c>
      <c r="V78" s="9">
        <f t="shared" si="21"/>
        <v>0.08278537031645007</v>
      </c>
    </row>
    <row r="79" spans="1:22" ht="15.75">
      <c r="A79" s="1" t="s">
        <v>21</v>
      </c>
      <c r="B79" s="1">
        <v>2011</v>
      </c>
      <c r="C79" s="1" t="s">
        <v>22</v>
      </c>
      <c r="D79" s="1">
        <v>86</v>
      </c>
      <c r="E79" s="1">
        <v>6</v>
      </c>
      <c r="F79" s="1" t="s">
        <v>23</v>
      </c>
      <c r="G79" s="3">
        <v>2</v>
      </c>
      <c r="H79" s="1">
        <f aca="true" t="shared" si="24" ref="H79:H110">ASIN(SQRT(G79/100))</f>
        <v>0.1418970546041639</v>
      </c>
      <c r="I79" s="3">
        <v>2.5</v>
      </c>
      <c r="J79" s="1">
        <f aca="true" t="shared" si="25" ref="J79:J110">ASIN(SQRT(I79/100))</f>
        <v>0.15878021464576067</v>
      </c>
      <c r="K79" s="6">
        <v>3</v>
      </c>
      <c r="L79" s="1">
        <f aca="true" t="shared" si="26" ref="L79:L110">SQRT(K79)</f>
        <v>1.7320508075688772</v>
      </c>
      <c r="M79" s="6">
        <v>0</v>
      </c>
      <c r="N79" s="1">
        <f aca="true" t="shared" si="27" ref="N79:N110">SQRT(M79)</f>
        <v>0</v>
      </c>
      <c r="O79" s="1">
        <f aca="true" t="shared" si="28" ref="O79:O110">K79+M79</f>
        <v>3</v>
      </c>
      <c r="P79" s="1">
        <f aca="true" t="shared" si="29" ref="P79:P110">SQRT(O79)</f>
        <v>1.7320508075688772</v>
      </c>
      <c r="Q79" s="1">
        <f t="shared" si="22"/>
        <v>0</v>
      </c>
      <c r="R79" s="1">
        <f t="shared" si="23"/>
        <v>0</v>
      </c>
      <c r="S79" s="6">
        <v>0.0949</v>
      </c>
      <c r="T79" s="1">
        <f aca="true" t="shared" si="30" ref="T79:T110">LOG10(S79+0.00001)</f>
        <v>-1.022688026603074</v>
      </c>
      <c r="U79" s="10">
        <v>1.2</v>
      </c>
      <c r="V79" s="9">
        <f aca="true" t="shared" si="31" ref="V79:V110">LOG10(U79+0.01)</f>
        <v>0.08278537031645007</v>
      </c>
    </row>
    <row r="80" spans="1:23" ht="15.75">
      <c r="A80" s="1" t="s">
        <v>21</v>
      </c>
      <c r="B80" s="1">
        <v>2011</v>
      </c>
      <c r="C80" s="1" t="s">
        <v>38</v>
      </c>
      <c r="D80">
        <v>363</v>
      </c>
      <c r="E80" s="1">
        <v>5</v>
      </c>
      <c r="F80" s="1" t="s">
        <v>31</v>
      </c>
      <c r="G80" s="3">
        <v>2</v>
      </c>
      <c r="H80" s="1">
        <f t="shared" si="24"/>
        <v>0.1418970546041639</v>
      </c>
      <c r="I80" s="3">
        <v>2</v>
      </c>
      <c r="J80" s="1">
        <f t="shared" si="25"/>
        <v>0.1418970546041639</v>
      </c>
      <c r="K80" s="6">
        <v>4</v>
      </c>
      <c r="L80" s="1">
        <f t="shared" si="26"/>
        <v>2</v>
      </c>
      <c r="M80" s="6">
        <v>0</v>
      </c>
      <c r="N80" s="1">
        <f t="shared" si="27"/>
        <v>0</v>
      </c>
      <c r="O80" s="1">
        <f t="shared" si="28"/>
        <v>4</v>
      </c>
      <c r="P80" s="1">
        <f t="shared" si="29"/>
        <v>2</v>
      </c>
      <c r="Q80" s="1">
        <f t="shared" si="22"/>
        <v>0</v>
      </c>
      <c r="R80" s="1">
        <f t="shared" si="23"/>
        <v>0</v>
      </c>
      <c r="S80" s="6">
        <v>0.12409999999999999</v>
      </c>
      <c r="T80" s="1">
        <f t="shared" si="30"/>
        <v>-0.9061932243848254</v>
      </c>
      <c r="U80" s="10">
        <v>1.2</v>
      </c>
      <c r="V80" s="9">
        <f t="shared" si="31"/>
        <v>0.08278537031645007</v>
      </c>
      <c r="W80" s="5" t="s">
        <v>35</v>
      </c>
    </row>
    <row r="81" spans="1:22" ht="15.75">
      <c r="A81" s="1" t="s">
        <v>21</v>
      </c>
      <c r="B81" s="1">
        <v>2011</v>
      </c>
      <c r="C81" s="1" t="s">
        <v>22</v>
      </c>
      <c r="D81" s="1">
        <v>158</v>
      </c>
      <c r="E81" s="1">
        <v>7</v>
      </c>
      <c r="F81" s="1" t="s">
        <v>34</v>
      </c>
      <c r="G81" s="3">
        <v>5</v>
      </c>
      <c r="H81" s="1">
        <f t="shared" si="24"/>
        <v>0.2255134058981312</v>
      </c>
      <c r="I81" s="3">
        <v>3</v>
      </c>
      <c r="J81" s="1">
        <f t="shared" si="25"/>
        <v>0.17408301063648043</v>
      </c>
      <c r="K81" s="6">
        <v>11</v>
      </c>
      <c r="L81" s="1">
        <f t="shared" si="26"/>
        <v>3.3166247903554</v>
      </c>
      <c r="M81" s="6">
        <v>3</v>
      </c>
      <c r="N81" s="1">
        <f t="shared" si="27"/>
        <v>1.7320508075688772</v>
      </c>
      <c r="O81" s="1">
        <f t="shared" si="28"/>
        <v>14</v>
      </c>
      <c r="P81" s="1">
        <f t="shared" si="29"/>
        <v>3.7416573867739413</v>
      </c>
      <c r="Q81" s="1">
        <f t="shared" si="22"/>
        <v>21.428571428571427</v>
      </c>
      <c r="R81" s="1">
        <f t="shared" si="23"/>
        <v>0.4812753739423435</v>
      </c>
      <c r="S81" s="6">
        <v>0.1296</v>
      </c>
      <c r="T81" s="1">
        <f t="shared" si="30"/>
        <v>-0.8873614893815075</v>
      </c>
      <c r="U81" s="10">
        <v>1.2</v>
      </c>
      <c r="V81" s="9">
        <f t="shared" si="31"/>
        <v>0.08278537031645007</v>
      </c>
    </row>
    <row r="82" spans="1:22" ht="15.75">
      <c r="A82" s="1" t="s">
        <v>21</v>
      </c>
      <c r="B82" s="1">
        <v>2011</v>
      </c>
      <c r="C82" s="1" t="s">
        <v>22</v>
      </c>
      <c r="D82" s="1">
        <v>183</v>
      </c>
      <c r="E82" s="1">
        <v>7</v>
      </c>
      <c r="F82" s="1" t="s">
        <v>34</v>
      </c>
      <c r="G82" s="3">
        <v>7</v>
      </c>
      <c r="H82" s="1">
        <f t="shared" si="24"/>
        <v>0.2677633271571939</v>
      </c>
      <c r="I82" s="3">
        <v>7</v>
      </c>
      <c r="J82" s="1">
        <f t="shared" si="25"/>
        <v>0.2677633271571939</v>
      </c>
      <c r="K82" s="6">
        <f>4+6+5+3+2+6</f>
        <v>26</v>
      </c>
      <c r="L82" s="1">
        <f t="shared" si="26"/>
        <v>5.0990195135927845</v>
      </c>
      <c r="M82" s="6">
        <v>1</v>
      </c>
      <c r="N82" s="1">
        <f t="shared" si="27"/>
        <v>1</v>
      </c>
      <c r="O82" s="1">
        <f t="shared" si="28"/>
        <v>27</v>
      </c>
      <c r="P82" s="1">
        <f t="shared" si="29"/>
        <v>5.196152422706632</v>
      </c>
      <c r="Q82" s="1">
        <f t="shared" si="22"/>
        <v>3.7037037037037033</v>
      </c>
      <c r="R82" s="1">
        <f t="shared" si="23"/>
        <v>0.19365830044432666</v>
      </c>
      <c r="S82" s="6">
        <v>0.7169</v>
      </c>
      <c r="T82" s="1">
        <f t="shared" si="30"/>
        <v>-0.1445353617055673</v>
      </c>
      <c r="U82" s="10">
        <v>1.2</v>
      </c>
      <c r="V82" s="9">
        <f t="shared" si="31"/>
        <v>0.08278537031645007</v>
      </c>
    </row>
    <row r="83" spans="1:23" ht="15.75">
      <c r="A83" s="1" t="s">
        <v>21</v>
      </c>
      <c r="B83" s="1">
        <v>2011</v>
      </c>
      <c r="C83" s="1" t="s">
        <v>38</v>
      </c>
      <c r="D83">
        <v>379</v>
      </c>
      <c r="E83" s="1">
        <v>4</v>
      </c>
      <c r="F83" s="1" t="s">
        <v>25</v>
      </c>
      <c r="G83" s="3">
        <v>1</v>
      </c>
      <c r="H83" s="1">
        <f t="shared" si="24"/>
        <v>0.1001674211615598</v>
      </c>
      <c r="I83" s="3">
        <v>1</v>
      </c>
      <c r="J83" s="1">
        <f t="shared" si="25"/>
        <v>0.1001674211615598</v>
      </c>
      <c r="K83" s="6">
        <v>2</v>
      </c>
      <c r="L83" s="1">
        <f t="shared" si="26"/>
        <v>1.4142135623730951</v>
      </c>
      <c r="M83" s="6">
        <v>1</v>
      </c>
      <c r="N83" s="1">
        <f t="shared" si="27"/>
        <v>1</v>
      </c>
      <c r="O83" s="1">
        <f t="shared" si="28"/>
        <v>3</v>
      </c>
      <c r="P83" s="1">
        <f t="shared" si="29"/>
        <v>1.7320508075688772</v>
      </c>
      <c r="Q83" s="1">
        <f t="shared" si="22"/>
        <v>33.33333333333333</v>
      </c>
      <c r="R83" s="1">
        <f t="shared" si="23"/>
        <v>0.6154797086703873</v>
      </c>
      <c r="S83" s="6">
        <v>0.0471</v>
      </c>
      <c r="T83" s="1">
        <f t="shared" si="30"/>
        <v>-1.3268868957617663</v>
      </c>
      <c r="U83" s="10">
        <v>1.3</v>
      </c>
      <c r="V83" s="9">
        <f t="shared" si="31"/>
        <v>0.11727129565576427</v>
      </c>
      <c r="W83" s="5" t="s">
        <v>36</v>
      </c>
    </row>
    <row r="84" spans="1:23" ht="15.75">
      <c r="A84" s="1" t="s">
        <v>21</v>
      </c>
      <c r="B84" s="1">
        <v>2011</v>
      </c>
      <c r="C84" s="1" t="s">
        <v>38</v>
      </c>
      <c r="D84">
        <v>355</v>
      </c>
      <c r="E84" s="1">
        <v>7</v>
      </c>
      <c r="F84" s="1" t="s">
        <v>34</v>
      </c>
      <c r="G84" s="3">
        <v>2</v>
      </c>
      <c r="H84" s="1">
        <f t="shared" si="24"/>
        <v>0.1418970546041639</v>
      </c>
      <c r="I84" s="3">
        <v>3</v>
      </c>
      <c r="J84" s="1">
        <f t="shared" si="25"/>
        <v>0.17408301063648043</v>
      </c>
      <c r="K84" s="6">
        <v>2</v>
      </c>
      <c r="L84" s="1">
        <f t="shared" si="26"/>
        <v>1.4142135623730951</v>
      </c>
      <c r="M84" s="6">
        <v>0</v>
      </c>
      <c r="N84" s="1">
        <f t="shared" si="27"/>
        <v>0</v>
      </c>
      <c r="O84" s="1">
        <f t="shared" si="28"/>
        <v>2</v>
      </c>
      <c r="P84" s="1">
        <f t="shared" si="29"/>
        <v>1.4142135623730951</v>
      </c>
      <c r="Q84" s="1">
        <f t="shared" si="22"/>
        <v>0</v>
      </c>
      <c r="R84" s="1">
        <f t="shared" si="23"/>
        <v>0</v>
      </c>
      <c r="S84" s="6">
        <v>0.0404</v>
      </c>
      <c r="T84" s="1">
        <f t="shared" si="30"/>
        <v>-1.393511149557352</v>
      </c>
      <c r="U84" s="10">
        <v>1.4</v>
      </c>
      <c r="V84" s="9">
        <f t="shared" si="31"/>
        <v>0.14921911265537988</v>
      </c>
      <c r="W84" s="5" t="s">
        <v>39</v>
      </c>
    </row>
    <row r="85" spans="1:23" ht="15.75">
      <c r="A85" s="1" t="s">
        <v>21</v>
      </c>
      <c r="B85" s="1">
        <v>2011</v>
      </c>
      <c r="C85" s="1" t="s">
        <v>22</v>
      </c>
      <c r="D85" s="1">
        <v>17</v>
      </c>
      <c r="E85" s="1">
        <v>2</v>
      </c>
      <c r="F85" s="1" t="s">
        <v>27</v>
      </c>
      <c r="G85" s="3">
        <v>5</v>
      </c>
      <c r="H85" s="1">
        <f t="shared" si="24"/>
        <v>0.2255134058981312</v>
      </c>
      <c r="I85" s="3">
        <v>3</v>
      </c>
      <c r="J85" s="1">
        <f t="shared" si="25"/>
        <v>0.17408301063648043</v>
      </c>
      <c r="K85" s="6">
        <f>10+2</f>
        <v>12</v>
      </c>
      <c r="L85" s="1">
        <f t="shared" si="26"/>
        <v>3.4641016151377544</v>
      </c>
      <c r="M85" s="6">
        <v>0</v>
      </c>
      <c r="N85" s="1">
        <f t="shared" si="27"/>
        <v>0</v>
      </c>
      <c r="O85" s="1">
        <f t="shared" si="28"/>
        <v>12</v>
      </c>
      <c r="P85" s="1">
        <f t="shared" si="29"/>
        <v>3.4641016151377544</v>
      </c>
      <c r="Q85" s="1">
        <f t="shared" si="22"/>
        <v>0</v>
      </c>
      <c r="R85" s="1">
        <f t="shared" si="23"/>
        <v>0</v>
      </c>
      <c r="S85" s="6">
        <v>0.0475</v>
      </c>
      <c r="T85" s="1">
        <f t="shared" si="30"/>
        <v>-1.3232149695807944</v>
      </c>
      <c r="U85" s="10">
        <v>1.4</v>
      </c>
      <c r="V85" s="9">
        <f t="shared" si="31"/>
        <v>0.14921911265537988</v>
      </c>
      <c r="W85" s="5" t="s">
        <v>29</v>
      </c>
    </row>
    <row r="86" spans="1:23" ht="15.75">
      <c r="A86" s="1" t="s">
        <v>21</v>
      </c>
      <c r="B86" s="1">
        <v>2011</v>
      </c>
      <c r="C86" s="1" t="s">
        <v>38</v>
      </c>
      <c r="D86">
        <v>258</v>
      </c>
      <c r="E86" s="1">
        <v>6</v>
      </c>
      <c r="F86" s="1" t="s">
        <v>23</v>
      </c>
      <c r="G86" s="3">
        <v>2</v>
      </c>
      <c r="H86" s="1">
        <f t="shared" si="24"/>
        <v>0.1418970546041639</v>
      </c>
      <c r="I86" s="3">
        <v>3</v>
      </c>
      <c r="J86" s="1">
        <f t="shared" si="25"/>
        <v>0.17408301063648043</v>
      </c>
      <c r="K86" s="6">
        <v>5</v>
      </c>
      <c r="L86" s="1">
        <f t="shared" si="26"/>
        <v>2.23606797749979</v>
      </c>
      <c r="M86" s="6">
        <v>0</v>
      </c>
      <c r="N86" s="1">
        <f t="shared" si="27"/>
        <v>0</v>
      </c>
      <c r="O86" s="1">
        <f t="shared" si="28"/>
        <v>5</v>
      </c>
      <c r="P86" s="1">
        <f t="shared" si="29"/>
        <v>2.23606797749979</v>
      </c>
      <c r="Q86" s="1">
        <f aca="true" t="shared" si="32" ref="Q86:Q117">M86/(O86)*100</f>
        <v>0</v>
      </c>
      <c r="R86" s="1">
        <f aca="true" t="shared" si="33" ref="R86:R117">ASIN(SQRT(Q86/100))</f>
        <v>0</v>
      </c>
      <c r="S86" s="6">
        <v>0.1268</v>
      </c>
      <c r="T86" s="1">
        <f t="shared" si="30"/>
        <v>-0.8968464974513187</v>
      </c>
      <c r="U86" s="10">
        <v>1.4</v>
      </c>
      <c r="V86" s="9">
        <f t="shared" si="31"/>
        <v>0.14921911265537988</v>
      </c>
      <c r="W86" s="5" t="s">
        <v>35</v>
      </c>
    </row>
    <row r="87" spans="1:23" ht="15.75">
      <c r="A87" s="1" t="s">
        <v>21</v>
      </c>
      <c r="B87" s="1">
        <v>2011</v>
      </c>
      <c r="C87" s="1" t="s">
        <v>38</v>
      </c>
      <c r="D87">
        <v>225</v>
      </c>
      <c r="E87" s="1">
        <v>1</v>
      </c>
      <c r="F87" s="1" t="s">
        <v>24</v>
      </c>
      <c r="G87" s="3">
        <v>1.2</v>
      </c>
      <c r="H87" s="1">
        <f t="shared" si="24"/>
        <v>0.1097647921249647</v>
      </c>
      <c r="I87" s="3">
        <v>1.8</v>
      </c>
      <c r="J87" s="1">
        <f t="shared" si="25"/>
        <v>0.13456986643727625</v>
      </c>
      <c r="K87" s="6">
        <v>4</v>
      </c>
      <c r="L87" s="1">
        <f t="shared" si="26"/>
        <v>2</v>
      </c>
      <c r="M87" s="6">
        <v>0</v>
      </c>
      <c r="N87" s="1">
        <f t="shared" si="27"/>
        <v>0</v>
      </c>
      <c r="O87" s="1">
        <f t="shared" si="28"/>
        <v>4</v>
      </c>
      <c r="P87" s="1">
        <f t="shared" si="29"/>
        <v>2</v>
      </c>
      <c r="Q87" s="1">
        <f t="shared" si="32"/>
        <v>0</v>
      </c>
      <c r="R87" s="1">
        <f t="shared" si="33"/>
        <v>0</v>
      </c>
      <c r="S87" s="6">
        <v>0.139</v>
      </c>
      <c r="T87" s="1">
        <f t="shared" si="30"/>
        <v>-0.8569539566624121</v>
      </c>
      <c r="U87" s="10">
        <v>1.4</v>
      </c>
      <c r="V87" s="9">
        <f t="shared" si="31"/>
        <v>0.14921911265537988</v>
      </c>
      <c r="W87" s="5" t="s">
        <v>36</v>
      </c>
    </row>
    <row r="88" spans="1:22" ht="15.75">
      <c r="A88" s="1" t="s">
        <v>21</v>
      </c>
      <c r="B88" s="1">
        <v>2011</v>
      </c>
      <c r="C88" s="1" t="s">
        <v>22</v>
      </c>
      <c r="D88" s="1">
        <v>81</v>
      </c>
      <c r="E88" s="1">
        <v>3</v>
      </c>
      <c r="F88" s="1" t="s">
        <v>30</v>
      </c>
      <c r="G88" s="3">
        <v>4</v>
      </c>
      <c r="H88" s="1">
        <f t="shared" si="24"/>
        <v>0.20135792079033082</v>
      </c>
      <c r="I88" s="3">
        <v>5</v>
      </c>
      <c r="J88" s="1">
        <f t="shared" si="25"/>
        <v>0.2255134058981312</v>
      </c>
      <c r="K88" s="6">
        <v>9</v>
      </c>
      <c r="L88" s="1">
        <f t="shared" si="26"/>
        <v>3</v>
      </c>
      <c r="M88" s="6">
        <v>3</v>
      </c>
      <c r="N88" s="1">
        <f t="shared" si="27"/>
        <v>1.7320508075688772</v>
      </c>
      <c r="O88" s="1">
        <f t="shared" si="28"/>
        <v>12</v>
      </c>
      <c r="P88" s="1">
        <f t="shared" si="29"/>
        <v>3.4641016151377544</v>
      </c>
      <c r="Q88" s="1">
        <f t="shared" si="32"/>
        <v>25</v>
      </c>
      <c r="R88" s="1">
        <f t="shared" si="33"/>
        <v>0.5235987755982989</v>
      </c>
      <c r="S88" s="6">
        <v>0.4237</v>
      </c>
      <c r="T88" s="1">
        <f t="shared" si="30"/>
        <v>-0.3729312860731911</v>
      </c>
      <c r="U88" s="10">
        <v>1.4</v>
      </c>
      <c r="V88" s="9">
        <f t="shared" si="31"/>
        <v>0.14921911265537988</v>
      </c>
    </row>
    <row r="89" spans="1:22" ht="15.75">
      <c r="A89" s="1" t="s">
        <v>21</v>
      </c>
      <c r="B89" s="1">
        <v>2011</v>
      </c>
      <c r="C89" s="1" t="s">
        <v>22</v>
      </c>
      <c r="D89" s="1">
        <v>172</v>
      </c>
      <c r="E89" s="1">
        <v>5</v>
      </c>
      <c r="F89" s="1" t="s">
        <v>31</v>
      </c>
      <c r="G89" s="3">
        <v>3</v>
      </c>
      <c r="H89" s="1">
        <f t="shared" si="24"/>
        <v>0.17408301063648043</v>
      </c>
      <c r="I89" s="3">
        <v>3</v>
      </c>
      <c r="J89" s="1">
        <f t="shared" si="25"/>
        <v>0.17408301063648043</v>
      </c>
      <c r="K89" s="6">
        <v>9</v>
      </c>
      <c r="L89" s="1">
        <f t="shared" si="26"/>
        <v>3</v>
      </c>
      <c r="M89" s="6">
        <v>0</v>
      </c>
      <c r="N89" s="1">
        <f t="shared" si="27"/>
        <v>0</v>
      </c>
      <c r="O89" s="1">
        <f t="shared" si="28"/>
        <v>9</v>
      </c>
      <c r="P89" s="1">
        <f t="shared" si="29"/>
        <v>3</v>
      </c>
      <c r="Q89" s="1">
        <f t="shared" si="32"/>
        <v>0</v>
      </c>
      <c r="R89" s="1">
        <f t="shared" si="33"/>
        <v>0</v>
      </c>
      <c r="S89" s="6">
        <v>0.5219</v>
      </c>
      <c r="T89" s="1">
        <f t="shared" si="30"/>
        <v>-0.2824043818124597</v>
      </c>
      <c r="U89" s="10">
        <v>1.4</v>
      </c>
      <c r="V89" s="9">
        <f t="shared" si="31"/>
        <v>0.14921911265537988</v>
      </c>
    </row>
    <row r="90" spans="1:22" ht="15.75">
      <c r="A90" s="1" t="s">
        <v>21</v>
      </c>
      <c r="B90" s="1">
        <v>2011</v>
      </c>
      <c r="C90" s="1" t="s">
        <v>38</v>
      </c>
      <c r="D90">
        <v>320</v>
      </c>
      <c r="E90" s="1">
        <v>3</v>
      </c>
      <c r="F90" s="1" t="s">
        <v>30</v>
      </c>
      <c r="G90" s="3">
        <v>1</v>
      </c>
      <c r="H90" s="1">
        <f t="shared" si="24"/>
        <v>0.1001674211615598</v>
      </c>
      <c r="I90" s="3">
        <v>1</v>
      </c>
      <c r="J90" s="1">
        <f t="shared" si="25"/>
        <v>0.1001674211615598</v>
      </c>
      <c r="K90" s="6">
        <v>2</v>
      </c>
      <c r="L90" s="1">
        <f t="shared" si="26"/>
        <v>1.4142135623730951</v>
      </c>
      <c r="M90" s="6">
        <v>1</v>
      </c>
      <c r="N90" s="1">
        <f t="shared" si="27"/>
        <v>1</v>
      </c>
      <c r="O90" s="1">
        <f t="shared" si="28"/>
        <v>3</v>
      </c>
      <c r="P90" s="1">
        <f t="shared" si="29"/>
        <v>1.7320508075688772</v>
      </c>
      <c r="Q90" s="1">
        <f t="shared" si="32"/>
        <v>33.33333333333333</v>
      </c>
      <c r="R90" s="1">
        <f t="shared" si="33"/>
        <v>0.6154797086703873</v>
      </c>
      <c r="S90" s="6">
        <v>0.0325</v>
      </c>
      <c r="T90" s="1">
        <f t="shared" si="30"/>
        <v>-1.4879830305038733</v>
      </c>
      <c r="U90" s="10">
        <v>1.5</v>
      </c>
      <c r="V90" s="9">
        <f t="shared" si="31"/>
        <v>0.17897694729316943</v>
      </c>
    </row>
    <row r="91" spans="1:23" ht="15.75">
      <c r="A91" s="1" t="s">
        <v>21</v>
      </c>
      <c r="B91" s="1">
        <v>2011</v>
      </c>
      <c r="C91" s="1" t="s">
        <v>38</v>
      </c>
      <c r="D91">
        <v>301</v>
      </c>
      <c r="E91" s="1">
        <v>7</v>
      </c>
      <c r="F91" s="1" t="s">
        <v>34</v>
      </c>
      <c r="G91" s="3">
        <v>3</v>
      </c>
      <c r="H91" s="1">
        <f t="shared" si="24"/>
        <v>0.17408301063648043</v>
      </c>
      <c r="I91" s="3">
        <v>3</v>
      </c>
      <c r="J91" s="1">
        <f t="shared" si="25"/>
        <v>0.17408301063648043</v>
      </c>
      <c r="K91" s="6">
        <v>1</v>
      </c>
      <c r="L91" s="1">
        <f t="shared" si="26"/>
        <v>1</v>
      </c>
      <c r="M91" s="6">
        <v>1</v>
      </c>
      <c r="N91" s="1">
        <f t="shared" si="27"/>
        <v>1</v>
      </c>
      <c r="O91" s="1">
        <f t="shared" si="28"/>
        <v>2</v>
      </c>
      <c r="P91" s="1">
        <f t="shared" si="29"/>
        <v>1.4142135623730951</v>
      </c>
      <c r="Q91" s="1">
        <f t="shared" si="32"/>
        <v>50</v>
      </c>
      <c r="R91" s="1">
        <f t="shared" si="33"/>
        <v>0.7853981633974484</v>
      </c>
      <c r="S91" s="6">
        <v>0.0404</v>
      </c>
      <c r="T91" s="1">
        <f t="shared" si="30"/>
        <v>-1.393511149557352</v>
      </c>
      <c r="U91" s="10">
        <v>1.5</v>
      </c>
      <c r="V91" s="9">
        <f t="shared" si="31"/>
        <v>0.17897694729316943</v>
      </c>
      <c r="W91" s="5" t="s">
        <v>28</v>
      </c>
    </row>
    <row r="92" spans="1:22" ht="15.75">
      <c r="A92" s="1" t="s">
        <v>21</v>
      </c>
      <c r="B92" s="1">
        <v>2011</v>
      </c>
      <c r="C92" s="1" t="s">
        <v>22</v>
      </c>
      <c r="D92" s="1">
        <v>123</v>
      </c>
      <c r="E92" s="1">
        <v>5</v>
      </c>
      <c r="F92" s="1" t="s">
        <v>31</v>
      </c>
      <c r="G92" s="3">
        <v>4</v>
      </c>
      <c r="H92" s="1">
        <f t="shared" si="24"/>
        <v>0.20135792079033082</v>
      </c>
      <c r="I92" s="3">
        <v>3</v>
      </c>
      <c r="J92" s="1">
        <f t="shared" si="25"/>
        <v>0.17408301063648043</v>
      </c>
      <c r="K92" s="6">
        <v>3</v>
      </c>
      <c r="L92" s="1">
        <f t="shared" si="26"/>
        <v>1.7320508075688772</v>
      </c>
      <c r="M92" s="6">
        <v>0</v>
      </c>
      <c r="N92" s="1">
        <f t="shared" si="27"/>
        <v>0</v>
      </c>
      <c r="O92" s="1">
        <f t="shared" si="28"/>
        <v>3</v>
      </c>
      <c r="P92" s="1">
        <f t="shared" si="29"/>
        <v>1.7320508075688772</v>
      </c>
      <c r="Q92" s="1">
        <f t="shared" si="32"/>
        <v>0</v>
      </c>
      <c r="R92" s="1">
        <f t="shared" si="33"/>
        <v>0</v>
      </c>
      <c r="S92" s="6">
        <v>0.2066</v>
      </c>
      <c r="T92" s="1">
        <f t="shared" si="30"/>
        <v>-0.6848486622950174</v>
      </c>
      <c r="U92" s="10">
        <v>1.5</v>
      </c>
      <c r="V92" s="9">
        <f t="shared" si="31"/>
        <v>0.17897694729316943</v>
      </c>
    </row>
    <row r="93" spans="1:23" ht="15.75">
      <c r="A93" s="1" t="s">
        <v>21</v>
      </c>
      <c r="B93" s="1">
        <v>2011</v>
      </c>
      <c r="C93" s="1" t="s">
        <v>22</v>
      </c>
      <c r="D93" s="1">
        <v>121</v>
      </c>
      <c r="E93" s="1">
        <v>6</v>
      </c>
      <c r="F93" s="1" t="s">
        <v>23</v>
      </c>
      <c r="G93" s="3">
        <v>7</v>
      </c>
      <c r="H93" s="1">
        <f t="shared" si="24"/>
        <v>0.2677633271571939</v>
      </c>
      <c r="I93" s="3">
        <v>7</v>
      </c>
      <c r="J93" s="1">
        <f t="shared" si="25"/>
        <v>0.2677633271571939</v>
      </c>
      <c r="K93" s="6">
        <f>1+3+4+3+7+2+2</f>
        <v>22</v>
      </c>
      <c r="L93" s="1">
        <f t="shared" si="26"/>
        <v>4.69041575982343</v>
      </c>
      <c r="M93" s="6">
        <v>0</v>
      </c>
      <c r="N93" s="1">
        <f t="shared" si="27"/>
        <v>0</v>
      </c>
      <c r="O93" s="1">
        <f t="shared" si="28"/>
        <v>22</v>
      </c>
      <c r="P93" s="1">
        <f t="shared" si="29"/>
        <v>4.69041575982343</v>
      </c>
      <c r="Q93" s="1">
        <f t="shared" si="32"/>
        <v>0</v>
      </c>
      <c r="R93" s="1">
        <f t="shared" si="33"/>
        <v>0</v>
      </c>
      <c r="S93" s="6">
        <v>0.3839</v>
      </c>
      <c r="T93" s="1">
        <f t="shared" si="30"/>
        <v>-0.4157705753317836</v>
      </c>
      <c r="U93" s="10">
        <v>1.5</v>
      </c>
      <c r="V93" s="9">
        <f t="shared" si="31"/>
        <v>0.17897694729316943</v>
      </c>
      <c r="W93" s="5" t="s">
        <v>26</v>
      </c>
    </row>
    <row r="94" spans="1:22" ht="15.75">
      <c r="A94" s="1" t="s">
        <v>21</v>
      </c>
      <c r="B94" s="1">
        <v>2011</v>
      </c>
      <c r="C94" s="1" t="s">
        <v>22</v>
      </c>
      <c r="D94" s="1">
        <v>91</v>
      </c>
      <c r="E94" s="1">
        <v>8</v>
      </c>
      <c r="F94" s="1" t="s">
        <v>33</v>
      </c>
      <c r="G94" s="3">
        <v>2.5</v>
      </c>
      <c r="H94" s="1">
        <f t="shared" si="24"/>
        <v>0.15878021464576067</v>
      </c>
      <c r="I94" s="3">
        <v>2</v>
      </c>
      <c r="J94" s="1">
        <f t="shared" si="25"/>
        <v>0.1418970546041639</v>
      </c>
      <c r="K94" s="6">
        <v>9</v>
      </c>
      <c r="L94" s="1">
        <f t="shared" si="26"/>
        <v>3</v>
      </c>
      <c r="M94" s="6">
        <v>0</v>
      </c>
      <c r="N94" s="1">
        <f t="shared" si="27"/>
        <v>0</v>
      </c>
      <c r="O94" s="1">
        <f t="shared" si="28"/>
        <v>9</v>
      </c>
      <c r="P94" s="1">
        <f t="shared" si="29"/>
        <v>3</v>
      </c>
      <c r="Q94" s="1">
        <f t="shared" si="32"/>
        <v>0</v>
      </c>
      <c r="R94" s="1">
        <f t="shared" si="33"/>
        <v>0</v>
      </c>
      <c r="S94" s="6">
        <v>0.4287</v>
      </c>
      <c r="T94" s="1">
        <f t="shared" si="30"/>
        <v>-0.36783638610875774</v>
      </c>
      <c r="U94" s="10">
        <v>1.5</v>
      </c>
      <c r="V94" s="9">
        <f t="shared" si="31"/>
        <v>0.17897694729316943</v>
      </c>
    </row>
    <row r="95" spans="1:23" ht="15.75">
      <c r="A95" s="1" t="s">
        <v>21</v>
      </c>
      <c r="B95" s="1">
        <v>2011</v>
      </c>
      <c r="C95" s="1" t="s">
        <v>38</v>
      </c>
      <c r="D95">
        <v>321</v>
      </c>
      <c r="E95" s="1">
        <v>8</v>
      </c>
      <c r="F95" s="1" t="s">
        <v>42</v>
      </c>
      <c r="G95" s="3">
        <v>4</v>
      </c>
      <c r="H95" s="1">
        <f t="shared" si="24"/>
        <v>0.20135792079033082</v>
      </c>
      <c r="I95" s="3">
        <v>5</v>
      </c>
      <c r="J95" s="1">
        <f t="shared" si="25"/>
        <v>0.2255134058981312</v>
      </c>
      <c r="K95" s="6">
        <v>2</v>
      </c>
      <c r="L95" s="1">
        <f t="shared" si="26"/>
        <v>1.4142135623730951</v>
      </c>
      <c r="M95" s="6">
        <v>1</v>
      </c>
      <c r="N95" s="1">
        <f t="shared" si="27"/>
        <v>1</v>
      </c>
      <c r="O95" s="1">
        <f t="shared" si="28"/>
        <v>3</v>
      </c>
      <c r="P95" s="1">
        <f t="shared" si="29"/>
        <v>1.7320508075688772</v>
      </c>
      <c r="Q95" s="1">
        <f t="shared" si="32"/>
        <v>33.33333333333333</v>
      </c>
      <c r="R95" s="1">
        <f t="shared" si="33"/>
        <v>0.6154797086703873</v>
      </c>
      <c r="S95" s="6">
        <v>0.0346</v>
      </c>
      <c r="T95" s="1">
        <f t="shared" si="30"/>
        <v>-1.4607984007058723</v>
      </c>
      <c r="U95" s="10">
        <v>1.6</v>
      </c>
      <c r="V95" s="9">
        <f t="shared" si="31"/>
        <v>0.20682587603184974</v>
      </c>
      <c r="W95" s="5" t="s">
        <v>35</v>
      </c>
    </row>
    <row r="96" spans="1:22" ht="15.75">
      <c r="A96" s="1" t="s">
        <v>21</v>
      </c>
      <c r="B96" s="1">
        <v>2011</v>
      </c>
      <c r="C96" s="1" t="s">
        <v>22</v>
      </c>
      <c r="D96" s="1">
        <v>64</v>
      </c>
      <c r="E96" s="1">
        <v>7</v>
      </c>
      <c r="F96" s="1" t="s">
        <v>34</v>
      </c>
      <c r="G96" s="3">
        <v>6</v>
      </c>
      <c r="H96" s="1">
        <f t="shared" si="24"/>
        <v>0.24746706317044773</v>
      </c>
      <c r="I96" s="3">
        <v>3</v>
      </c>
      <c r="J96" s="1">
        <f t="shared" si="25"/>
        <v>0.17408301063648043</v>
      </c>
      <c r="K96" s="6">
        <f>7+2+5+1+1+3</f>
        <v>19</v>
      </c>
      <c r="L96" s="1">
        <f t="shared" si="26"/>
        <v>4.358898943540674</v>
      </c>
      <c r="M96" s="6">
        <v>0</v>
      </c>
      <c r="N96" s="1">
        <f t="shared" si="27"/>
        <v>0</v>
      </c>
      <c r="O96" s="1">
        <f t="shared" si="28"/>
        <v>19</v>
      </c>
      <c r="P96" s="1">
        <f t="shared" si="29"/>
        <v>4.358898943540674</v>
      </c>
      <c r="Q96" s="1">
        <f t="shared" si="32"/>
        <v>0</v>
      </c>
      <c r="R96" s="1">
        <f t="shared" si="33"/>
        <v>0</v>
      </c>
      <c r="S96" s="6">
        <v>0.6870999999999999</v>
      </c>
      <c r="T96" s="1">
        <f t="shared" si="30"/>
        <v>-0.16297373081694946</v>
      </c>
      <c r="U96" s="10">
        <v>1.7</v>
      </c>
      <c r="V96" s="9">
        <f t="shared" si="31"/>
        <v>0.23299611039215382</v>
      </c>
    </row>
    <row r="97" spans="1:22" ht="15.75">
      <c r="A97" s="1" t="s">
        <v>21</v>
      </c>
      <c r="B97" s="1">
        <v>2011</v>
      </c>
      <c r="C97" s="1" t="s">
        <v>22</v>
      </c>
      <c r="D97" s="1">
        <v>131</v>
      </c>
      <c r="E97" s="1">
        <v>6</v>
      </c>
      <c r="F97" s="1" t="s">
        <v>23</v>
      </c>
      <c r="G97" s="3">
        <v>3</v>
      </c>
      <c r="H97" s="1">
        <f t="shared" si="24"/>
        <v>0.17408301063648043</v>
      </c>
      <c r="I97" s="3">
        <v>4</v>
      </c>
      <c r="J97" s="1">
        <f t="shared" si="25"/>
        <v>0.20135792079033082</v>
      </c>
      <c r="K97" s="6">
        <v>19</v>
      </c>
      <c r="L97" s="1">
        <f t="shared" si="26"/>
        <v>4.358898943540674</v>
      </c>
      <c r="M97" s="6">
        <v>0</v>
      </c>
      <c r="N97" s="1">
        <f t="shared" si="27"/>
        <v>0</v>
      </c>
      <c r="O97" s="1">
        <f t="shared" si="28"/>
        <v>19</v>
      </c>
      <c r="P97" s="1">
        <f t="shared" si="29"/>
        <v>4.358898943540674</v>
      </c>
      <c r="Q97" s="1">
        <f t="shared" si="32"/>
        <v>0</v>
      </c>
      <c r="R97" s="1">
        <f t="shared" si="33"/>
        <v>0</v>
      </c>
      <c r="S97" s="6">
        <v>0.7888</v>
      </c>
      <c r="T97" s="1">
        <f t="shared" si="30"/>
        <v>-0.10302759234005715</v>
      </c>
      <c r="U97" s="10">
        <v>1.7</v>
      </c>
      <c r="V97" s="9">
        <f t="shared" si="31"/>
        <v>0.23299611039215382</v>
      </c>
    </row>
    <row r="98" spans="1:23" ht="15.75">
      <c r="A98" s="1" t="s">
        <v>21</v>
      </c>
      <c r="B98" s="1">
        <v>2011</v>
      </c>
      <c r="C98" s="1" t="s">
        <v>38</v>
      </c>
      <c r="D98">
        <v>326</v>
      </c>
      <c r="E98" s="1">
        <v>2</v>
      </c>
      <c r="F98" s="1" t="s">
        <v>27</v>
      </c>
      <c r="G98" s="3">
        <v>1.5</v>
      </c>
      <c r="H98" s="1">
        <f t="shared" si="24"/>
        <v>0.12278275875764601</v>
      </c>
      <c r="I98" s="3">
        <v>1</v>
      </c>
      <c r="J98" s="1">
        <f t="shared" si="25"/>
        <v>0.1001674211615598</v>
      </c>
      <c r="K98" s="6">
        <v>4</v>
      </c>
      <c r="L98" s="1">
        <f t="shared" si="26"/>
        <v>2</v>
      </c>
      <c r="M98" s="6">
        <v>0</v>
      </c>
      <c r="N98" s="1">
        <f t="shared" si="27"/>
        <v>0</v>
      </c>
      <c r="O98" s="1">
        <f t="shared" si="28"/>
        <v>4</v>
      </c>
      <c r="P98" s="1">
        <f t="shared" si="29"/>
        <v>2</v>
      </c>
      <c r="Q98" s="1">
        <f t="shared" si="32"/>
        <v>0</v>
      </c>
      <c r="R98" s="1">
        <f t="shared" si="33"/>
        <v>0</v>
      </c>
      <c r="S98" s="6">
        <v>0.1666</v>
      </c>
      <c r="T98" s="1">
        <f t="shared" si="30"/>
        <v>-0.7782989356154031</v>
      </c>
      <c r="U98" s="10">
        <v>1.8</v>
      </c>
      <c r="V98" s="9">
        <f t="shared" si="31"/>
        <v>0.2576785748691845</v>
      </c>
      <c r="W98" s="5" t="s">
        <v>36</v>
      </c>
    </row>
    <row r="99" spans="1:22" ht="15.75">
      <c r="A99" s="1" t="s">
        <v>21</v>
      </c>
      <c r="B99" s="1">
        <v>2011</v>
      </c>
      <c r="C99" s="1" t="s">
        <v>22</v>
      </c>
      <c r="D99" s="1">
        <v>175</v>
      </c>
      <c r="E99" s="1">
        <v>7</v>
      </c>
      <c r="F99" s="1" t="s">
        <v>34</v>
      </c>
      <c r="G99" s="3">
        <v>5</v>
      </c>
      <c r="H99" s="1">
        <f t="shared" si="24"/>
        <v>0.2255134058981312</v>
      </c>
      <c r="I99" s="3">
        <v>5</v>
      </c>
      <c r="J99" s="1">
        <f t="shared" si="25"/>
        <v>0.2255134058981312</v>
      </c>
      <c r="K99" s="6">
        <v>7</v>
      </c>
      <c r="L99" s="1">
        <f t="shared" si="26"/>
        <v>2.6457513110645907</v>
      </c>
      <c r="M99" s="6">
        <v>6</v>
      </c>
      <c r="N99" s="1">
        <f t="shared" si="27"/>
        <v>2.449489742783178</v>
      </c>
      <c r="O99" s="1">
        <f t="shared" si="28"/>
        <v>13</v>
      </c>
      <c r="P99" s="1">
        <f t="shared" si="29"/>
        <v>3.605551275463989</v>
      </c>
      <c r="Q99" s="1">
        <f t="shared" si="32"/>
        <v>46.15384615384615</v>
      </c>
      <c r="R99" s="1">
        <f t="shared" si="33"/>
        <v>0.7468985930690366</v>
      </c>
      <c r="S99" s="6">
        <v>0.09</v>
      </c>
      <c r="T99" s="1">
        <f t="shared" si="30"/>
        <v>-1.045709238298873</v>
      </c>
      <c r="U99" s="10">
        <v>2</v>
      </c>
      <c r="V99" s="9">
        <f t="shared" si="31"/>
        <v>0.30319605742048883</v>
      </c>
    </row>
    <row r="100" spans="1:22" ht="15.75">
      <c r="A100" s="1" t="s">
        <v>21</v>
      </c>
      <c r="B100" s="1">
        <v>2011</v>
      </c>
      <c r="C100" s="1" t="s">
        <v>22</v>
      </c>
      <c r="D100" s="1">
        <v>82</v>
      </c>
      <c r="E100" s="1">
        <v>2</v>
      </c>
      <c r="F100" s="1" t="s">
        <v>27</v>
      </c>
      <c r="G100" s="3">
        <v>5</v>
      </c>
      <c r="H100" s="1">
        <f t="shared" si="24"/>
        <v>0.2255134058981312</v>
      </c>
      <c r="I100" s="3">
        <v>5</v>
      </c>
      <c r="J100" s="1">
        <f t="shared" si="25"/>
        <v>0.2255134058981312</v>
      </c>
      <c r="K100" s="6">
        <f>3+3+1+2</f>
        <v>9</v>
      </c>
      <c r="L100" s="1">
        <f t="shared" si="26"/>
        <v>3</v>
      </c>
      <c r="M100" s="6">
        <v>0</v>
      </c>
      <c r="N100" s="1">
        <f t="shared" si="27"/>
        <v>0</v>
      </c>
      <c r="O100" s="1">
        <f t="shared" si="28"/>
        <v>9</v>
      </c>
      <c r="P100" s="1">
        <f t="shared" si="29"/>
        <v>3</v>
      </c>
      <c r="Q100" s="1">
        <f t="shared" si="32"/>
        <v>0</v>
      </c>
      <c r="R100" s="1">
        <f t="shared" si="33"/>
        <v>0</v>
      </c>
      <c r="S100" s="6">
        <v>0.2868</v>
      </c>
      <c r="T100" s="1">
        <f t="shared" si="30"/>
        <v>-0.5424057105038645</v>
      </c>
      <c r="U100" s="10">
        <v>2</v>
      </c>
      <c r="V100" s="9">
        <f t="shared" si="31"/>
        <v>0.30319605742048883</v>
      </c>
    </row>
    <row r="101" spans="1:22" ht="15.75">
      <c r="A101" s="1" t="s">
        <v>21</v>
      </c>
      <c r="B101" s="1">
        <v>2011</v>
      </c>
      <c r="C101" s="1" t="s">
        <v>22</v>
      </c>
      <c r="D101" s="1">
        <v>65</v>
      </c>
      <c r="E101" s="1">
        <v>4</v>
      </c>
      <c r="F101" s="1" t="s">
        <v>25</v>
      </c>
      <c r="G101" s="3">
        <v>6</v>
      </c>
      <c r="H101" s="1">
        <f t="shared" si="24"/>
        <v>0.24746706317044773</v>
      </c>
      <c r="I101" s="3">
        <v>6</v>
      </c>
      <c r="J101" s="1">
        <f t="shared" si="25"/>
        <v>0.24746706317044773</v>
      </c>
      <c r="K101" s="6">
        <f>5+4+8+2+9</f>
        <v>28</v>
      </c>
      <c r="L101" s="1">
        <f t="shared" si="26"/>
        <v>5.291502622129181</v>
      </c>
      <c r="M101" s="6">
        <f>3+9+4+2</f>
        <v>18</v>
      </c>
      <c r="N101" s="1">
        <f t="shared" si="27"/>
        <v>4.242640687119285</v>
      </c>
      <c r="O101" s="1">
        <f t="shared" si="28"/>
        <v>46</v>
      </c>
      <c r="P101" s="1">
        <f t="shared" si="29"/>
        <v>6.782329983125268</v>
      </c>
      <c r="Q101" s="1">
        <f t="shared" si="32"/>
        <v>39.130434782608695</v>
      </c>
      <c r="R101" s="1">
        <f t="shared" si="33"/>
        <v>0.6758276338986822</v>
      </c>
      <c r="S101" s="6">
        <v>0.39670000000000005</v>
      </c>
      <c r="T101" s="1">
        <f t="shared" si="30"/>
        <v>-0.4015268519834205</v>
      </c>
      <c r="U101" s="10">
        <v>2</v>
      </c>
      <c r="V101" s="9">
        <f t="shared" si="31"/>
        <v>0.30319605742048883</v>
      </c>
    </row>
    <row r="102" spans="1:22" ht="15.75">
      <c r="A102" s="1" t="s">
        <v>21</v>
      </c>
      <c r="B102" s="1">
        <v>2011</v>
      </c>
      <c r="C102" s="1" t="s">
        <v>22</v>
      </c>
      <c r="D102" s="1">
        <v>74</v>
      </c>
      <c r="E102" s="1">
        <v>1</v>
      </c>
      <c r="F102" s="1" t="s">
        <v>24</v>
      </c>
      <c r="G102" s="3">
        <v>4</v>
      </c>
      <c r="H102" s="1">
        <f t="shared" si="24"/>
        <v>0.20135792079033082</v>
      </c>
      <c r="I102" s="3">
        <v>3</v>
      </c>
      <c r="J102" s="1">
        <f t="shared" si="25"/>
        <v>0.17408301063648043</v>
      </c>
      <c r="K102" s="6">
        <f>1+4+7+3+1</f>
        <v>16</v>
      </c>
      <c r="L102" s="1">
        <f t="shared" si="26"/>
        <v>4</v>
      </c>
      <c r="M102" s="6">
        <v>0</v>
      </c>
      <c r="N102" s="1">
        <f t="shared" si="27"/>
        <v>0</v>
      </c>
      <c r="O102" s="1">
        <f t="shared" si="28"/>
        <v>16</v>
      </c>
      <c r="P102" s="1">
        <f t="shared" si="29"/>
        <v>4</v>
      </c>
      <c r="Q102" s="1">
        <f t="shared" si="32"/>
        <v>0</v>
      </c>
      <c r="R102" s="1">
        <f t="shared" si="33"/>
        <v>0</v>
      </c>
      <c r="S102" s="6">
        <v>0.8176999999999999</v>
      </c>
      <c r="T102" s="1">
        <f t="shared" si="30"/>
        <v>-0.08740069110901291</v>
      </c>
      <c r="U102" s="10">
        <v>2</v>
      </c>
      <c r="V102" s="9">
        <f t="shared" si="31"/>
        <v>0.30319605742048883</v>
      </c>
    </row>
    <row r="103" spans="1:23" ht="15.75">
      <c r="A103" s="1" t="s">
        <v>21</v>
      </c>
      <c r="B103" s="1">
        <v>2011</v>
      </c>
      <c r="C103" s="1" t="s">
        <v>38</v>
      </c>
      <c r="D103">
        <v>329</v>
      </c>
      <c r="E103" s="1">
        <v>6</v>
      </c>
      <c r="F103" s="1" t="s">
        <v>23</v>
      </c>
      <c r="G103" s="3">
        <v>1.5</v>
      </c>
      <c r="H103" s="1">
        <f t="shared" si="24"/>
        <v>0.12278275875764601</v>
      </c>
      <c r="I103" s="3">
        <v>4</v>
      </c>
      <c r="J103" s="1">
        <f t="shared" si="25"/>
        <v>0.20135792079033082</v>
      </c>
      <c r="K103" s="6">
        <v>4</v>
      </c>
      <c r="L103" s="1">
        <f t="shared" si="26"/>
        <v>2</v>
      </c>
      <c r="M103" s="6">
        <v>0</v>
      </c>
      <c r="N103" s="1">
        <f t="shared" si="27"/>
        <v>0</v>
      </c>
      <c r="O103" s="1">
        <f t="shared" si="28"/>
        <v>4</v>
      </c>
      <c r="P103" s="1">
        <f t="shared" si="29"/>
        <v>2</v>
      </c>
      <c r="Q103" s="1">
        <f t="shared" si="32"/>
        <v>0</v>
      </c>
      <c r="R103" s="1">
        <f t="shared" si="33"/>
        <v>0</v>
      </c>
      <c r="S103" s="6">
        <v>0.1839</v>
      </c>
      <c r="T103" s="1">
        <f t="shared" si="30"/>
        <v>-0.7353946556083372</v>
      </c>
      <c r="U103" s="10">
        <v>2.1</v>
      </c>
      <c r="V103" s="9">
        <f t="shared" si="31"/>
        <v>0.3242824552976926</v>
      </c>
      <c r="W103" s="5" t="s">
        <v>31</v>
      </c>
    </row>
    <row r="104" spans="1:22" ht="15.75">
      <c r="A104" s="1" t="s">
        <v>21</v>
      </c>
      <c r="B104" s="1">
        <v>2011</v>
      </c>
      <c r="C104" s="1" t="s">
        <v>22</v>
      </c>
      <c r="D104" s="1">
        <v>178</v>
      </c>
      <c r="E104" s="1">
        <v>4</v>
      </c>
      <c r="F104" s="1" t="s">
        <v>25</v>
      </c>
      <c r="G104" s="3">
        <v>4</v>
      </c>
      <c r="H104" s="1">
        <f t="shared" si="24"/>
        <v>0.20135792079033082</v>
      </c>
      <c r="I104" s="3">
        <v>5</v>
      </c>
      <c r="J104" s="1">
        <f t="shared" si="25"/>
        <v>0.2255134058981312</v>
      </c>
      <c r="K104" s="6">
        <v>12</v>
      </c>
      <c r="L104" s="1">
        <f t="shared" si="26"/>
        <v>3.4641016151377544</v>
      </c>
      <c r="M104" s="6">
        <v>5</v>
      </c>
      <c r="N104" s="1">
        <f t="shared" si="27"/>
        <v>2.23606797749979</v>
      </c>
      <c r="O104" s="1">
        <f t="shared" si="28"/>
        <v>17</v>
      </c>
      <c r="P104" s="1">
        <f t="shared" si="29"/>
        <v>4.123105625617661</v>
      </c>
      <c r="Q104" s="1">
        <f t="shared" si="32"/>
        <v>29.411764705882355</v>
      </c>
      <c r="R104" s="1">
        <f t="shared" si="33"/>
        <v>0.573203309100855</v>
      </c>
      <c r="S104" s="6">
        <v>0.3827</v>
      </c>
      <c r="T104" s="1">
        <f t="shared" si="30"/>
        <v>-0.41713018975334454</v>
      </c>
      <c r="U104" s="10">
        <v>2.1</v>
      </c>
      <c r="V104" s="9">
        <f t="shared" si="31"/>
        <v>0.3242824552976926</v>
      </c>
    </row>
    <row r="105" spans="1:22" ht="15.75">
      <c r="A105" s="1" t="s">
        <v>21</v>
      </c>
      <c r="B105" s="1">
        <v>2011</v>
      </c>
      <c r="C105" s="1" t="s">
        <v>22</v>
      </c>
      <c r="D105" s="1">
        <v>6</v>
      </c>
      <c r="E105" s="1">
        <v>1</v>
      </c>
      <c r="F105" s="1" t="s">
        <v>24</v>
      </c>
      <c r="G105" s="3">
        <v>5</v>
      </c>
      <c r="H105" s="1">
        <f t="shared" si="24"/>
        <v>0.2255134058981312</v>
      </c>
      <c r="I105" s="3">
        <v>8</v>
      </c>
      <c r="J105" s="1">
        <f t="shared" si="25"/>
        <v>0.2867565522115484</v>
      </c>
      <c r="K105" s="6">
        <f>1+1+6+2+1</f>
        <v>11</v>
      </c>
      <c r="L105" s="1">
        <f t="shared" si="26"/>
        <v>3.3166247903554</v>
      </c>
      <c r="M105" s="6">
        <v>0</v>
      </c>
      <c r="N105" s="1">
        <f t="shared" si="27"/>
        <v>0</v>
      </c>
      <c r="O105" s="1">
        <f t="shared" si="28"/>
        <v>11</v>
      </c>
      <c r="P105" s="1">
        <f t="shared" si="29"/>
        <v>3.3166247903554</v>
      </c>
      <c r="Q105" s="1">
        <f t="shared" si="32"/>
        <v>0</v>
      </c>
      <c r="R105" s="1">
        <f t="shared" si="33"/>
        <v>0</v>
      </c>
      <c r="S105" s="6">
        <v>0.5126999999999999</v>
      </c>
      <c r="T105" s="1">
        <f t="shared" si="30"/>
        <v>-0.2901282119091894</v>
      </c>
      <c r="U105" s="10">
        <v>2.1</v>
      </c>
      <c r="V105" s="9">
        <f t="shared" si="31"/>
        <v>0.3242824552976926</v>
      </c>
    </row>
    <row r="106" spans="1:23" ht="15.75">
      <c r="A106" s="1" t="s">
        <v>21</v>
      </c>
      <c r="B106" s="1">
        <v>2011</v>
      </c>
      <c r="C106" s="1" t="s">
        <v>38</v>
      </c>
      <c r="D106">
        <v>330</v>
      </c>
      <c r="E106" s="1">
        <v>8</v>
      </c>
      <c r="F106" s="1" t="s">
        <v>33</v>
      </c>
      <c r="G106" s="3">
        <v>2.5</v>
      </c>
      <c r="H106" s="1">
        <f t="shared" si="24"/>
        <v>0.15878021464576067</v>
      </c>
      <c r="I106" s="3">
        <v>4</v>
      </c>
      <c r="J106" s="1">
        <f t="shared" si="25"/>
        <v>0.20135792079033082</v>
      </c>
      <c r="K106" s="6">
        <v>8</v>
      </c>
      <c r="L106" s="1">
        <f t="shared" si="26"/>
        <v>2.8284271247461903</v>
      </c>
      <c r="M106" s="6">
        <v>1</v>
      </c>
      <c r="N106" s="1">
        <f t="shared" si="27"/>
        <v>1</v>
      </c>
      <c r="O106" s="1">
        <f t="shared" si="28"/>
        <v>9</v>
      </c>
      <c r="P106" s="1">
        <f t="shared" si="29"/>
        <v>3</v>
      </c>
      <c r="Q106" s="1">
        <f t="shared" si="32"/>
        <v>11.11111111111111</v>
      </c>
      <c r="R106" s="1">
        <f t="shared" si="33"/>
        <v>0.3398369094541219</v>
      </c>
      <c r="S106" s="6">
        <v>0.1902</v>
      </c>
      <c r="T106" s="1">
        <f t="shared" si="30"/>
        <v>-0.7207666544298604</v>
      </c>
      <c r="U106" s="10">
        <v>2.2</v>
      </c>
      <c r="V106" s="9">
        <f t="shared" si="31"/>
        <v>0.3443922736851107</v>
      </c>
      <c r="W106" s="5" t="s">
        <v>36</v>
      </c>
    </row>
    <row r="107" spans="1:23" ht="15.75">
      <c r="A107" s="1" t="s">
        <v>21</v>
      </c>
      <c r="B107" s="1">
        <v>2011</v>
      </c>
      <c r="C107" s="1" t="s">
        <v>38</v>
      </c>
      <c r="D107">
        <v>281</v>
      </c>
      <c r="E107" s="1">
        <v>8</v>
      </c>
      <c r="F107" s="1" t="s">
        <v>33</v>
      </c>
      <c r="G107" s="3">
        <v>4</v>
      </c>
      <c r="H107" s="1">
        <f t="shared" si="24"/>
        <v>0.20135792079033082</v>
      </c>
      <c r="I107" s="3">
        <v>5.5</v>
      </c>
      <c r="J107" s="1">
        <f t="shared" si="25"/>
        <v>0.2367255786360331</v>
      </c>
      <c r="K107" s="6">
        <v>10</v>
      </c>
      <c r="L107" s="1">
        <f t="shared" si="26"/>
        <v>3.1622776601683795</v>
      </c>
      <c r="M107" s="6">
        <v>0</v>
      </c>
      <c r="N107" s="1">
        <f t="shared" si="27"/>
        <v>0</v>
      </c>
      <c r="O107" s="1">
        <f t="shared" si="28"/>
        <v>10</v>
      </c>
      <c r="P107" s="1">
        <f t="shared" si="29"/>
        <v>3.1622776601683795</v>
      </c>
      <c r="Q107" s="1">
        <f t="shared" si="32"/>
        <v>0</v>
      </c>
      <c r="R107" s="1">
        <f t="shared" si="33"/>
        <v>0</v>
      </c>
      <c r="S107" s="6">
        <v>0.37820000000000004</v>
      </c>
      <c r="T107" s="1">
        <f t="shared" si="30"/>
        <v>-0.42226699244654736</v>
      </c>
      <c r="U107" s="10">
        <v>2.2</v>
      </c>
      <c r="V107" s="9">
        <f t="shared" si="31"/>
        <v>0.3443922736851107</v>
      </c>
      <c r="W107" s="5" t="s">
        <v>31</v>
      </c>
    </row>
    <row r="108" spans="1:23" ht="15.75">
      <c r="A108" s="1" t="s">
        <v>21</v>
      </c>
      <c r="B108" s="1">
        <v>2011</v>
      </c>
      <c r="C108" s="1" t="s">
        <v>22</v>
      </c>
      <c r="D108" s="1">
        <v>93</v>
      </c>
      <c r="E108" s="1">
        <v>7</v>
      </c>
      <c r="F108" s="1" t="s">
        <v>34</v>
      </c>
      <c r="G108" s="3">
        <v>4</v>
      </c>
      <c r="H108" s="1">
        <f t="shared" si="24"/>
        <v>0.20135792079033082</v>
      </c>
      <c r="I108" s="3">
        <v>5</v>
      </c>
      <c r="J108" s="1">
        <f t="shared" si="25"/>
        <v>0.2255134058981312</v>
      </c>
      <c r="K108" s="6">
        <v>12</v>
      </c>
      <c r="L108" s="1">
        <f t="shared" si="26"/>
        <v>3.4641016151377544</v>
      </c>
      <c r="M108" s="6">
        <v>1</v>
      </c>
      <c r="N108" s="1">
        <f t="shared" si="27"/>
        <v>1</v>
      </c>
      <c r="O108" s="1">
        <f t="shared" si="28"/>
        <v>13</v>
      </c>
      <c r="P108" s="1">
        <f t="shared" si="29"/>
        <v>3.605551275463989</v>
      </c>
      <c r="Q108" s="1">
        <f t="shared" si="32"/>
        <v>7.6923076923076925</v>
      </c>
      <c r="R108" s="1">
        <f t="shared" si="33"/>
        <v>0.28103490150281357</v>
      </c>
      <c r="S108" s="6">
        <v>0.5636999999999999</v>
      </c>
      <c r="T108" s="1">
        <f t="shared" si="30"/>
        <v>-0.24894426089331623</v>
      </c>
      <c r="U108" s="10">
        <v>2.3</v>
      </c>
      <c r="V108" s="9">
        <f t="shared" si="31"/>
        <v>0.3636119798921442</v>
      </c>
      <c r="W108" s="5" t="s">
        <v>34</v>
      </c>
    </row>
    <row r="109" spans="1:23" ht="15.75">
      <c r="A109" s="1" t="s">
        <v>21</v>
      </c>
      <c r="B109" s="1">
        <v>2011</v>
      </c>
      <c r="C109" s="1" t="s">
        <v>22</v>
      </c>
      <c r="D109" s="1">
        <v>100</v>
      </c>
      <c r="E109" s="1">
        <v>6</v>
      </c>
      <c r="F109" s="1" t="s">
        <v>23</v>
      </c>
      <c r="G109" s="3">
        <v>6</v>
      </c>
      <c r="H109" s="1">
        <f t="shared" si="24"/>
        <v>0.24746706317044773</v>
      </c>
      <c r="I109" s="3">
        <v>7</v>
      </c>
      <c r="J109" s="1">
        <f t="shared" si="25"/>
        <v>0.2677633271571939</v>
      </c>
      <c r="K109" s="6">
        <f>5+5+4+2+1+3</f>
        <v>20</v>
      </c>
      <c r="L109" s="1">
        <f t="shared" si="26"/>
        <v>4.47213595499958</v>
      </c>
      <c r="M109" s="6">
        <v>0</v>
      </c>
      <c r="N109" s="1">
        <f t="shared" si="27"/>
        <v>0</v>
      </c>
      <c r="O109" s="1">
        <f t="shared" si="28"/>
        <v>20</v>
      </c>
      <c r="P109" s="1">
        <f t="shared" si="29"/>
        <v>4.47213595499958</v>
      </c>
      <c r="Q109" s="1">
        <f t="shared" si="32"/>
        <v>0</v>
      </c>
      <c r="R109" s="1">
        <f t="shared" si="33"/>
        <v>0</v>
      </c>
      <c r="S109" s="6">
        <v>0.7302</v>
      </c>
      <c r="T109" s="1">
        <f t="shared" si="30"/>
        <v>-0.136552223817021</v>
      </c>
      <c r="U109" s="10">
        <v>2.3</v>
      </c>
      <c r="V109" s="9">
        <f t="shared" si="31"/>
        <v>0.3636119798921442</v>
      </c>
      <c r="W109" s="5" t="s">
        <v>26</v>
      </c>
    </row>
    <row r="110" spans="1:22" ht="15.75">
      <c r="A110" s="1" t="s">
        <v>21</v>
      </c>
      <c r="B110" s="1">
        <v>2011</v>
      </c>
      <c r="C110" s="1" t="s">
        <v>22</v>
      </c>
      <c r="D110" s="1">
        <v>2</v>
      </c>
      <c r="E110" s="1">
        <v>6</v>
      </c>
      <c r="F110" s="1" t="s">
        <v>23</v>
      </c>
      <c r="G110" s="3">
        <v>3</v>
      </c>
      <c r="H110" s="1">
        <f t="shared" si="24"/>
        <v>0.17408301063648043</v>
      </c>
      <c r="I110" s="3">
        <v>4</v>
      </c>
      <c r="J110" s="1">
        <f t="shared" si="25"/>
        <v>0.20135792079033082</v>
      </c>
      <c r="K110" s="6">
        <f>6+2+4+2+4+4+2</f>
        <v>24</v>
      </c>
      <c r="L110" s="1">
        <f t="shared" si="26"/>
        <v>4.898979485566356</v>
      </c>
      <c r="M110" s="6">
        <v>0</v>
      </c>
      <c r="N110" s="1">
        <f t="shared" si="27"/>
        <v>0</v>
      </c>
      <c r="O110" s="1">
        <f t="shared" si="28"/>
        <v>24</v>
      </c>
      <c r="P110" s="1">
        <f t="shared" si="29"/>
        <v>4.898979485566356</v>
      </c>
      <c r="Q110" s="1">
        <f t="shared" si="32"/>
        <v>0</v>
      </c>
      <c r="R110" s="1">
        <f t="shared" si="33"/>
        <v>0</v>
      </c>
      <c r="S110" s="6">
        <v>0.11769999999999999</v>
      </c>
      <c r="T110" s="1">
        <f t="shared" si="30"/>
        <v>-0.9291866402972846</v>
      </c>
      <c r="U110" s="10">
        <v>2.4</v>
      </c>
      <c r="V110" s="9">
        <f t="shared" si="31"/>
        <v>0.38201704257486835</v>
      </c>
    </row>
    <row r="111" spans="1:22" ht="15.75">
      <c r="A111" s="1" t="s">
        <v>21</v>
      </c>
      <c r="B111" s="1">
        <v>2011</v>
      </c>
      <c r="C111" s="1" t="s">
        <v>22</v>
      </c>
      <c r="D111" s="1">
        <v>122</v>
      </c>
      <c r="E111" s="1">
        <v>4</v>
      </c>
      <c r="F111" s="1" t="s">
        <v>25</v>
      </c>
      <c r="G111" s="3">
        <v>5</v>
      </c>
      <c r="H111" s="1">
        <f aca="true" t="shared" si="34" ref="H111:H129">ASIN(SQRT(G111/100))</f>
        <v>0.2255134058981312</v>
      </c>
      <c r="I111" s="3">
        <v>5</v>
      </c>
      <c r="J111" s="1">
        <f aca="true" t="shared" si="35" ref="J111:J129">ASIN(SQRT(I111/100))</f>
        <v>0.2255134058981312</v>
      </c>
      <c r="K111" s="6">
        <f>0+2+1+3+4+3+2</f>
        <v>15</v>
      </c>
      <c r="L111" s="1">
        <f aca="true" t="shared" si="36" ref="L111:L129">SQRT(K111)</f>
        <v>3.872983346207417</v>
      </c>
      <c r="M111" s="6">
        <v>7</v>
      </c>
      <c r="N111" s="1">
        <f aca="true" t="shared" si="37" ref="N111:N129">SQRT(M111)</f>
        <v>2.6457513110645907</v>
      </c>
      <c r="O111" s="1">
        <f aca="true" t="shared" si="38" ref="O111:O129">K111+M111</f>
        <v>22</v>
      </c>
      <c r="P111" s="1">
        <f aca="true" t="shared" si="39" ref="P111:P129">SQRT(O111)</f>
        <v>4.69041575982343</v>
      </c>
      <c r="Q111" s="1">
        <f t="shared" si="32"/>
        <v>31.818181818181817</v>
      </c>
      <c r="R111" s="1">
        <f t="shared" si="33"/>
        <v>0.5993138964172854</v>
      </c>
      <c r="S111" s="6">
        <v>0.29719999999999996</v>
      </c>
      <c r="T111" s="1">
        <f aca="true" t="shared" si="40" ref="T111:T129">LOG10(S111+0.00001)</f>
        <v>-0.526936582287787</v>
      </c>
      <c r="U111" s="10">
        <v>2.4</v>
      </c>
      <c r="V111" s="9">
        <f aca="true" t="shared" si="41" ref="V111:V129">LOG10(U111+0.01)</f>
        <v>0.38201704257486835</v>
      </c>
    </row>
    <row r="112" spans="1:22" ht="15.75">
      <c r="A112" s="1" t="s">
        <v>21</v>
      </c>
      <c r="B112" s="1">
        <v>2011</v>
      </c>
      <c r="C112" s="1" t="s">
        <v>22</v>
      </c>
      <c r="D112" s="1">
        <v>184</v>
      </c>
      <c r="E112" s="1">
        <v>2</v>
      </c>
      <c r="F112" s="1" t="s">
        <v>27</v>
      </c>
      <c r="G112" s="3">
        <v>4</v>
      </c>
      <c r="H112" s="1">
        <f t="shared" si="34"/>
        <v>0.20135792079033082</v>
      </c>
      <c r="I112" s="3">
        <v>3</v>
      </c>
      <c r="J112" s="1">
        <f t="shared" si="35"/>
        <v>0.17408301063648043</v>
      </c>
      <c r="K112" s="6">
        <v>15</v>
      </c>
      <c r="L112" s="1">
        <f t="shared" si="36"/>
        <v>3.872983346207417</v>
      </c>
      <c r="M112" s="6">
        <v>0</v>
      </c>
      <c r="N112" s="1">
        <f t="shared" si="37"/>
        <v>0</v>
      </c>
      <c r="O112" s="1">
        <f t="shared" si="38"/>
        <v>15</v>
      </c>
      <c r="P112" s="1">
        <f t="shared" si="39"/>
        <v>3.872983346207417</v>
      </c>
      <c r="Q112" s="1">
        <f t="shared" si="32"/>
        <v>0</v>
      </c>
      <c r="R112" s="1">
        <f t="shared" si="33"/>
        <v>0</v>
      </c>
      <c r="S112" s="6">
        <v>0.6193</v>
      </c>
      <c r="T112" s="1">
        <f t="shared" si="40"/>
        <v>-0.20809190737981023</v>
      </c>
      <c r="U112" s="10">
        <v>2.4</v>
      </c>
      <c r="V112" s="9">
        <f t="shared" si="41"/>
        <v>0.38201704257486835</v>
      </c>
    </row>
    <row r="113" spans="1:22" ht="15.75">
      <c r="A113" s="1" t="s">
        <v>21</v>
      </c>
      <c r="B113" s="1">
        <v>2011</v>
      </c>
      <c r="C113" s="1" t="s">
        <v>38</v>
      </c>
      <c r="D113">
        <v>366</v>
      </c>
      <c r="E113" s="1">
        <v>1</v>
      </c>
      <c r="F113" s="1" t="s">
        <v>24</v>
      </c>
      <c r="G113" s="3">
        <v>4</v>
      </c>
      <c r="H113" s="1">
        <f t="shared" si="34"/>
        <v>0.20135792079033082</v>
      </c>
      <c r="I113" s="3">
        <v>4</v>
      </c>
      <c r="J113" s="1">
        <f t="shared" si="35"/>
        <v>0.20135792079033082</v>
      </c>
      <c r="K113" s="6">
        <v>12</v>
      </c>
      <c r="L113" s="1">
        <f t="shared" si="36"/>
        <v>3.4641016151377544</v>
      </c>
      <c r="M113" s="6">
        <v>0</v>
      </c>
      <c r="N113" s="1">
        <f t="shared" si="37"/>
        <v>0</v>
      </c>
      <c r="O113" s="1">
        <f t="shared" si="38"/>
        <v>12</v>
      </c>
      <c r="P113" s="1">
        <f t="shared" si="39"/>
        <v>3.4641016151377544</v>
      </c>
      <c r="Q113" s="1">
        <f t="shared" si="32"/>
        <v>0</v>
      </c>
      <c r="R113" s="1">
        <f t="shared" si="33"/>
        <v>0</v>
      </c>
      <c r="S113" s="6">
        <v>0.6773</v>
      </c>
      <c r="T113" s="1">
        <f t="shared" si="40"/>
        <v>-0.16921251229743528</v>
      </c>
      <c r="U113" s="10">
        <v>2.5</v>
      </c>
      <c r="V113" s="9">
        <f t="shared" si="41"/>
        <v>0.3996737214810381</v>
      </c>
    </row>
    <row r="114" spans="1:22" ht="15.75">
      <c r="A114" s="1" t="s">
        <v>21</v>
      </c>
      <c r="B114" s="1">
        <v>2011</v>
      </c>
      <c r="C114" s="1" t="s">
        <v>22</v>
      </c>
      <c r="D114" s="1">
        <v>116</v>
      </c>
      <c r="E114" s="1">
        <v>2</v>
      </c>
      <c r="F114" s="1" t="s">
        <v>27</v>
      </c>
      <c r="G114" s="3">
        <v>5</v>
      </c>
      <c r="H114" s="1">
        <f t="shared" si="34"/>
        <v>0.2255134058981312</v>
      </c>
      <c r="I114" s="3">
        <v>7</v>
      </c>
      <c r="J114" s="1">
        <f t="shared" si="35"/>
        <v>0.2677633271571939</v>
      </c>
      <c r="K114" s="6">
        <v>16</v>
      </c>
      <c r="L114" s="1">
        <f t="shared" si="36"/>
        <v>4</v>
      </c>
      <c r="M114" s="6">
        <v>0</v>
      </c>
      <c r="N114" s="1">
        <f t="shared" si="37"/>
        <v>0</v>
      </c>
      <c r="O114" s="1">
        <f t="shared" si="38"/>
        <v>16</v>
      </c>
      <c r="P114" s="1">
        <f t="shared" si="39"/>
        <v>4</v>
      </c>
      <c r="Q114" s="1">
        <f t="shared" si="32"/>
        <v>0</v>
      </c>
      <c r="R114" s="1">
        <f t="shared" si="33"/>
        <v>0</v>
      </c>
      <c r="S114" s="6">
        <v>0.9821000000000001</v>
      </c>
      <c r="T114" s="1">
        <f t="shared" si="40"/>
        <v>-0.007839866879480092</v>
      </c>
      <c r="U114" s="10">
        <v>2.6</v>
      </c>
      <c r="V114" s="9">
        <f t="shared" si="41"/>
        <v>0.41664050733828095</v>
      </c>
    </row>
    <row r="115" spans="1:22" ht="15.75">
      <c r="A115" s="1" t="s">
        <v>21</v>
      </c>
      <c r="B115" s="1">
        <v>2011</v>
      </c>
      <c r="C115" s="1" t="s">
        <v>38</v>
      </c>
      <c r="D115">
        <v>332</v>
      </c>
      <c r="E115" s="1">
        <v>5</v>
      </c>
      <c r="F115" s="1" t="s">
        <v>31</v>
      </c>
      <c r="G115" s="3">
        <v>3</v>
      </c>
      <c r="H115" s="1">
        <f t="shared" si="34"/>
        <v>0.17408301063648043</v>
      </c>
      <c r="I115" s="3">
        <v>3</v>
      </c>
      <c r="J115" s="1">
        <f t="shared" si="35"/>
        <v>0.17408301063648043</v>
      </c>
      <c r="K115" s="6">
        <v>12</v>
      </c>
      <c r="L115" s="1">
        <f t="shared" si="36"/>
        <v>3.4641016151377544</v>
      </c>
      <c r="M115" s="6">
        <v>0</v>
      </c>
      <c r="N115" s="1">
        <f t="shared" si="37"/>
        <v>0</v>
      </c>
      <c r="O115" s="1">
        <f t="shared" si="38"/>
        <v>12</v>
      </c>
      <c r="P115" s="1">
        <f t="shared" si="39"/>
        <v>3.4641016151377544</v>
      </c>
      <c r="Q115" s="1">
        <f t="shared" si="32"/>
        <v>0</v>
      </c>
      <c r="R115" s="1">
        <f t="shared" si="33"/>
        <v>0</v>
      </c>
      <c r="S115" s="6">
        <v>0.5453</v>
      </c>
      <c r="T115" s="1">
        <f t="shared" si="40"/>
        <v>-0.26335653806414533</v>
      </c>
      <c r="U115" s="10">
        <v>2.8</v>
      </c>
      <c r="V115" s="9">
        <f t="shared" si="41"/>
        <v>0.4487063199050798</v>
      </c>
    </row>
    <row r="116" spans="1:22" ht="15.75">
      <c r="A116" s="1" t="s">
        <v>21</v>
      </c>
      <c r="B116" s="1">
        <v>2011</v>
      </c>
      <c r="C116" s="1" t="s">
        <v>38</v>
      </c>
      <c r="D116">
        <v>266</v>
      </c>
      <c r="E116" s="1">
        <v>4</v>
      </c>
      <c r="F116" s="1" t="s">
        <v>25</v>
      </c>
      <c r="G116" s="3">
        <v>4</v>
      </c>
      <c r="H116" s="1">
        <f t="shared" si="34"/>
        <v>0.20135792079033082</v>
      </c>
      <c r="I116" s="3">
        <v>3</v>
      </c>
      <c r="J116" s="1">
        <f t="shared" si="35"/>
        <v>0.17408301063648043</v>
      </c>
      <c r="K116" s="6">
        <v>5</v>
      </c>
      <c r="L116" s="1">
        <f t="shared" si="36"/>
        <v>2.23606797749979</v>
      </c>
      <c r="M116" s="6">
        <v>3</v>
      </c>
      <c r="N116" s="1">
        <f t="shared" si="37"/>
        <v>1.7320508075688772</v>
      </c>
      <c r="O116" s="1">
        <f t="shared" si="38"/>
        <v>8</v>
      </c>
      <c r="P116" s="1">
        <f t="shared" si="39"/>
        <v>2.8284271247461903</v>
      </c>
      <c r="Q116" s="1">
        <f t="shared" si="32"/>
        <v>37.5</v>
      </c>
      <c r="R116" s="1">
        <f t="shared" si="33"/>
        <v>0.659058035826409</v>
      </c>
      <c r="S116" s="6">
        <v>0.30219999999999997</v>
      </c>
      <c r="T116" s="1">
        <f t="shared" si="40"/>
        <v>-0.5196911691400605</v>
      </c>
      <c r="U116" s="10">
        <v>3.3</v>
      </c>
      <c r="V116" s="9">
        <f t="shared" si="41"/>
        <v>0.5198279937757186</v>
      </c>
    </row>
    <row r="117" spans="1:23" ht="15.75">
      <c r="A117" s="1" t="s">
        <v>21</v>
      </c>
      <c r="B117" s="1">
        <v>2011</v>
      </c>
      <c r="C117" s="1" t="s">
        <v>22</v>
      </c>
      <c r="D117" s="1">
        <v>179</v>
      </c>
      <c r="E117" s="1">
        <v>8</v>
      </c>
      <c r="F117" s="1" t="s">
        <v>33</v>
      </c>
      <c r="G117" s="3">
        <v>6</v>
      </c>
      <c r="H117" s="1">
        <f t="shared" si="34"/>
        <v>0.24746706317044773</v>
      </c>
      <c r="I117" s="3">
        <v>6</v>
      </c>
      <c r="J117" s="1">
        <f t="shared" si="35"/>
        <v>0.24746706317044773</v>
      </c>
      <c r="K117" s="6">
        <v>12</v>
      </c>
      <c r="L117" s="1">
        <f t="shared" si="36"/>
        <v>3.4641016151377544</v>
      </c>
      <c r="M117" s="6">
        <v>0</v>
      </c>
      <c r="N117" s="1">
        <f t="shared" si="37"/>
        <v>0</v>
      </c>
      <c r="O117" s="1">
        <f t="shared" si="38"/>
        <v>12</v>
      </c>
      <c r="P117" s="1">
        <f t="shared" si="39"/>
        <v>3.4641016151377544</v>
      </c>
      <c r="Q117" s="1">
        <f t="shared" si="32"/>
        <v>0</v>
      </c>
      <c r="R117" s="1">
        <f t="shared" si="33"/>
        <v>0</v>
      </c>
      <c r="S117" s="6">
        <v>0.29000000000000004</v>
      </c>
      <c r="T117" s="1">
        <f t="shared" si="40"/>
        <v>-0.5375870266874494</v>
      </c>
      <c r="U117" s="10">
        <v>3.6</v>
      </c>
      <c r="V117" s="9">
        <f t="shared" si="41"/>
        <v>0.557507201905658</v>
      </c>
      <c r="W117" s="5" t="s">
        <v>28</v>
      </c>
    </row>
    <row r="118" spans="1:23" ht="15.75">
      <c r="A118" s="1" t="s">
        <v>21</v>
      </c>
      <c r="B118" s="1">
        <v>2011</v>
      </c>
      <c r="C118" s="1" t="s">
        <v>22</v>
      </c>
      <c r="D118" s="1">
        <v>185</v>
      </c>
      <c r="E118" s="1">
        <v>5</v>
      </c>
      <c r="F118" s="1" t="s">
        <v>31</v>
      </c>
      <c r="G118" s="3">
        <v>3</v>
      </c>
      <c r="H118" s="1">
        <f t="shared" si="34"/>
        <v>0.17408301063648043</v>
      </c>
      <c r="I118" s="3">
        <v>4</v>
      </c>
      <c r="J118" s="1">
        <f t="shared" si="35"/>
        <v>0.20135792079033082</v>
      </c>
      <c r="K118" s="6">
        <v>11</v>
      </c>
      <c r="L118" s="1">
        <f t="shared" si="36"/>
        <v>3.3166247903554</v>
      </c>
      <c r="M118" s="6">
        <v>0</v>
      </c>
      <c r="N118" s="1">
        <f t="shared" si="37"/>
        <v>0</v>
      </c>
      <c r="O118" s="1">
        <f t="shared" si="38"/>
        <v>11</v>
      </c>
      <c r="P118" s="1">
        <f t="shared" si="39"/>
        <v>3.3166247903554</v>
      </c>
      <c r="Q118" s="1">
        <f aca="true" t="shared" si="42" ref="Q118:Q129">M118/(O118)*100</f>
        <v>0</v>
      </c>
      <c r="R118" s="1">
        <f aca="true" t="shared" si="43" ref="R118:R129">ASIN(SQRT(Q118/100))</f>
        <v>0</v>
      </c>
      <c r="S118" s="6">
        <v>0.3897</v>
      </c>
      <c r="T118" s="1">
        <f t="shared" si="40"/>
        <v>-0.4092584500217866</v>
      </c>
      <c r="U118" s="10">
        <v>4.5</v>
      </c>
      <c r="V118" s="9">
        <f t="shared" si="41"/>
        <v>0.6541765418779605</v>
      </c>
      <c r="W118" s="5" t="s">
        <v>30</v>
      </c>
    </row>
    <row r="119" spans="1:22" ht="15.75">
      <c r="A119" s="1" t="s">
        <v>21</v>
      </c>
      <c r="B119" s="1">
        <v>2011</v>
      </c>
      <c r="C119" s="1" t="s">
        <v>22</v>
      </c>
      <c r="D119" s="1">
        <v>174</v>
      </c>
      <c r="E119" s="1">
        <v>1</v>
      </c>
      <c r="F119" s="1" t="s">
        <v>24</v>
      </c>
      <c r="G119" s="3">
        <v>6</v>
      </c>
      <c r="H119" s="1">
        <f t="shared" si="34"/>
        <v>0.24746706317044773</v>
      </c>
      <c r="I119" s="3">
        <v>4</v>
      </c>
      <c r="J119" s="1">
        <f t="shared" si="35"/>
        <v>0.20135792079033082</v>
      </c>
      <c r="K119" s="6">
        <v>23</v>
      </c>
      <c r="L119" s="1">
        <f t="shared" si="36"/>
        <v>4.795831523312719</v>
      </c>
      <c r="M119" s="6">
        <v>1</v>
      </c>
      <c r="N119" s="1">
        <f t="shared" si="37"/>
        <v>1</v>
      </c>
      <c r="O119" s="1">
        <f t="shared" si="38"/>
        <v>24</v>
      </c>
      <c r="P119" s="1">
        <f t="shared" si="39"/>
        <v>4.898979485566356</v>
      </c>
      <c r="Q119" s="1">
        <f t="shared" si="42"/>
        <v>4.166666666666666</v>
      </c>
      <c r="R119" s="1">
        <f t="shared" si="43"/>
        <v>0.2055689311611738</v>
      </c>
      <c r="S119" s="6">
        <v>1.5691</v>
      </c>
      <c r="T119" s="1">
        <f t="shared" si="40"/>
        <v>0.19565339018889066</v>
      </c>
      <c r="U119" s="10">
        <v>5.2</v>
      </c>
      <c r="V119" s="9">
        <f t="shared" si="41"/>
        <v>0.7168377232995244</v>
      </c>
    </row>
    <row r="120" spans="1:22" ht="15.75">
      <c r="A120" s="1" t="s">
        <v>21</v>
      </c>
      <c r="B120" s="1">
        <v>2011</v>
      </c>
      <c r="C120" s="1" t="s">
        <v>38</v>
      </c>
      <c r="D120">
        <v>369</v>
      </c>
      <c r="E120" s="1">
        <v>6</v>
      </c>
      <c r="F120" s="1" t="s">
        <v>23</v>
      </c>
      <c r="G120" s="3">
        <v>8</v>
      </c>
      <c r="H120" s="1">
        <f t="shared" si="34"/>
        <v>0.2867565522115484</v>
      </c>
      <c r="I120" s="3">
        <v>7</v>
      </c>
      <c r="J120" s="1">
        <f t="shared" si="35"/>
        <v>0.2677633271571939</v>
      </c>
      <c r="K120" s="6">
        <v>9</v>
      </c>
      <c r="L120" s="1">
        <f t="shared" si="36"/>
        <v>3</v>
      </c>
      <c r="M120" s="6">
        <v>0</v>
      </c>
      <c r="N120" s="1">
        <f t="shared" si="37"/>
        <v>0</v>
      </c>
      <c r="O120" s="1">
        <f t="shared" si="38"/>
        <v>9</v>
      </c>
      <c r="P120" s="1">
        <f t="shared" si="39"/>
        <v>3</v>
      </c>
      <c r="Q120" s="1">
        <f t="shared" si="42"/>
        <v>0</v>
      </c>
      <c r="R120" s="1">
        <f t="shared" si="43"/>
        <v>0</v>
      </c>
      <c r="S120" s="6">
        <v>0.1948</v>
      </c>
      <c r="T120" s="1">
        <f t="shared" si="40"/>
        <v>-0.7103887536517002</v>
      </c>
      <c r="U120" s="10">
        <v>5.6</v>
      </c>
      <c r="V120" s="9">
        <f t="shared" si="41"/>
        <v>0.7489628612561614</v>
      </c>
    </row>
    <row r="121" spans="1:23" ht="15.75">
      <c r="A121" s="1" t="s">
        <v>21</v>
      </c>
      <c r="B121" s="1">
        <v>2011</v>
      </c>
      <c r="C121" s="1" t="s">
        <v>22</v>
      </c>
      <c r="D121" s="1">
        <v>71</v>
      </c>
      <c r="E121" s="1">
        <v>6</v>
      </c>
      <c r="F121" s="1" t="s">
        <v>23</v>
      </c>
      <c r="G121" s="3">
        <v>7</v>
      </c>
      <c r="H121" s="1">
        <f t="shared" si="34"/>
        <v>0.2677633271571939</v>
      </c>
      <c r="I121" s="3">
        <v>8</v>
      </c>
      <c r="J121" s="1">
        <f t="shared" si="35"/>
        <v>0.2867565522115484</v>
      </c>
      <c r="K121" s="6">
        <f>1+3+4+8+6+4+3</f>
        <v>29</v>
      </c>
      <c r="L121" s="1">
        <f t="shared" si="36"/>
        <v>5.385164807134504</v>
      </c>
      <c r="M121" s="6">
        <v>0</v>
      </c>
      <c r="N121" s="1">
        <f t="shared" si="37"/>
        <v>0</v>
      </c>
      <c r="O121" s="1">
        <f t="shared" si="38"/>
        <v>29</v>
      </c>
      <c r="P121" s="1">
        <f t="shared" si="39"/>
        <v>5.385164807134504</v>
      </c>
      <c r="Q121" s="1">
        <f t="shared" si="42"/>
        <v>0</v>
      </c>
      <c r="R121" s="1">
        <f t="shared" si="43"/>
        <v>0</v>
      </c>
      <c r="S121" s="6">
        <v>1.5270000000000001</v>
      </c>
      <c r="T121" s="1">
        <f t="shared" si="40"/>
        <v>0.18384188114980604</v>
      </c>
      <c r="U121" s="10">
        <v>6.3</v>
      </c>
      <c r="V121" s="9">
        <f t="shared" si="41"/>
        <v>0.8000293592441343</v>
      </c>
      <c r="W121" s="5" t="s">
        <v>30</v>
      </c>
    </row>
    <row r="122" spans="1:23" ht="15.75">
      <c r="A122" s="1" t="s">
        <v>21</v>
      </c>
      <c r="B122" s="1">
        <v>2011</v>
      </c>
      <c r="C122" s="1" t="s">
        <v>22</v>
      </c>
      <c r="D122" s="1">
        <v>83</v>
      </c>
      <c r="E122" s="1">
        <v>4</v>
      </c>
      <c r="F122" s="1" t="s">
        <v>25</v>
      </c>
      <c r="G122" s="3">
        <v>8</v>
      </c>
      <c r="H122" s="1">
        <f t="shared" si="34"/>
        <v>0.2867565522115484</v>
      </c>
      <c r="I122" s="3">
        <v>8</v>
      </c>
      <c r="J122" s="1">
        <f t="shared" si="35"/>
        <v>0.2867565522115484</v>
      </c>
      <c r="K122" s="6">
        <f>3+10+9+4+3</f>
        <v>29</v>
      </c>
      <c r="L122" s="1">
        <f t="shared" si="36"/>
        <v>5.385164807134504</v>
      </c>
      <c r="M122" s="6">
        <v>17</v>
      </c>
      <c r="N122" s="1">
        <f t="shared" si="37"/>
        <v>4.123105625617661</v>
      </c>
      <c r="O122" s="1">
        <f t="shared" si="38"/>
        <v>46</v>
      </c>
      <c r="P122" s="1">
        <f t="shared" si="39"/>
        <v>6.782329983125268</v>
      </c>
      <c r="Q122" s="1">
        <f t="shared" si="42"/>
        <v>36.95652173913043</v>
      </c>
      <c r="R122" s="1">
        <f t="shared" si="43"/>
        <v>0.6534367393325545</v>
      </c>
      <c r="S122" s="6">
        <v>0.5668</v>
      </c>
      <c r="T122" s="1">
        <f t="shared" si="40"/>
        <v>-0.24656249627477417</v>
      </c>
      <c r="U122" s="10">
        <v>7.7</v>
      </c>
      <c r="V122" s="9">
        <f t="shared" si="41"/>
        <v>0.887054378050957</v>
      </c>
      <c r="W122" s="5" t="s">
        <v>34</v>
      </c>
    </row>
    <row r="123" spans="1:22" ht="15.75">
      <c r="A123" s="1" t="s">
        <v>21</v>
      </c>
      <c r="B123" s="1">
        <v>2011</v>
      </c>
      <c r="C123" s="1" t="s">
        <v>22</v>
      </c>
      <c r="D123" s="1">
        <v>180</v>
      </c>
      <c r="E123" s="1">
        <v>3</v>
      </c>
      <c r="F123" s="1" t="s">
        <v>30</v>
      </c>
      <c r="G123" s="3">
        <v>9</v>
      </c>
      <c r="H123" s="1">
        <f t="shared" si="34"/>
        <v>0.3046926540153975</v>
      </c>
      <c r="I123" s="3">
        <v>8</v>
      </c>
      <c r="J123" s="1">
        <f t="shared" si="35"/>
        <v>0.2867565522115484</v>
      </c>
      <c r="K123" s="6">
        <f>5+8+2+2+9+10+4</f>
        <v>40</v>
      </c>
      <c r="L123" s="1">
        <f t="shared" si="36"/>
        <v>6.324555320336759</v>
      </c>
      <c r="M123" s="6">
        <v>12</v>
      </c>
      <c r="N123" s="1">
        <f t="shared" si="37"/>
        <v>3.4641016151377544</v>
      </c>
      <c r="O123" s="1">
        <f t="shared" si="38"/>
        <v>52</v>
      </c>
      <c r="P123" s="1">
        <f t="shared" si="39"/>
        <v>7.211102550927978</v>
      </c>
      <c r="Q123" s="1">
        <f t="shared" si="42"/>
        <v>23.076923076923077</v>
      </c>
      <c r="R123" s="1">
        <f t="shared" si="43"/>
        <v>0.5010930132653572</v>
      </c>
      <c r="S123" s="6">
        <v>0.8857999999999999</v>
      </c>
      <c r="T123" s="1">
        <f t="shared" si="40"/>
        <v>-0.05265942122860833</v>
      </c>
      <c r="U123" s="10">
        <v>9.1</v>
      </c>
      <c r="V123" s="9">
        <f t="shared" si="41"/>
        <v>0.9595183769729982</v>
      </c>
    </row>
    <row r="124" spans="1:22" ht="15.75">
      <c r="A124" s="1" t="s">
        <v>21</v>
      </c>
      <c r="B124" s="1">
        <v>2011</v>
      </c>
      <c r="C124" s="1" t="s">
        <v>22</v>
      </c>
      <c r="D124" s="1">
        <v>169</v>
      </c>
      <c r="E124" s="1">
        <v>8</v>
      </c>
      <c r="F124" s="1" t="s">
        <v>33</v>
      </c>
      <c r="G124" s="3">
        <v>8</v>
      </c>
      <c r="H124" s="1">
        <f t="shared" si="34"/>
        <v>0.2867565522115484</v>
      </c>
      <c r="I124" s="3">
        <v>10</v>
      </c>
      <c r="J124" s="1">
        <f t="shared" si="35"/>
        <v>0.32175055439664224</v>
      </c>
      <c r="K124" s="6">
        <v>20</v>
      </c>
      <c r="L124" s="1">
        <f t="shared" si="36"/>
        <v>4.47213595499958</v>
      </c>
      <c r="M124" s="6">
        <v>5</v>
      </c>
      <c r="N124" s="1">
        <f t="shared" si="37"/>
        <v>2.23606797749979</v>
      </c>
      <c r="O124" s="1">
        <f t="shared" si="38"/>
        <v>25</v>
      </c>
      <c r="P124" s="1">
        <f t="shared" si="39"/>
        <v>5</v>
      </c>
      <c r="Q124" s="1">
        <f t="shared" si="42"/>
        <v>20</v>
      </c>
      <c r="R124" s="1">
        <f t="shared" si="43"/>
        <v>0.4636476090008061</v>
      </c>
      <c r="S124" s="6">
        <v>0.3127</v>
      </c>
      <c r="T124" s="1">
        <f t="shared" si="40"/>
        <v>-0.5048582304443778</v>
      </c>
      <c r="U124" s="10">
        <v>9.4</v>
      </c>
      <c r="V124" s="9">
        <f t="shared" si="41"/>
        <v>0.973589623427257</v>
      </c>
    </row>
    <row r="125" spans="1:23" ht="15.75">
      <c r="A125" s="1" t="s">
        <v>21</v>
      </c>
      <c r="B125" s="1">
        <v>2011</v>
      </c>
      <c r="C125" s="1" t="s">
        <v>22</v>
      </c>
      <c r="D125" s="1">
        <v>187</v>
      </c>
      <c r="E125" s="1">
        <v>8</v>
      </c>
      <c r="F125" s="1" t="s">
        <v>33</v>
      </c>
      <c r="G125" s="3">
        <v>7</v>
      </c>
      <c r="H125" s="1">
        <f t="shared" si="34"/>
        <v>0.2677633271571939</v>
      </c>
      <c r="I125" s="3">
        <v>11</v>
      </c>
      <c r="J125" s="1">
        <f t="shared" si="35"/>
        <v>0.3380652547803307</v>
      </c>
      <c r="K125" s="6">
        <v>14</v>
      </c>
      <c r="L125" s="1">
        <f t="shared" si="36"/>
        <v>3.7416573867739413</v>
      </c>
      <c r="M125" s="6">
        <v>0</v>
      </c>
      <c r="N125" s="1">
        <f t="shared" si="37"/>
        <v>0</v>
      </c>
      <c r="O125" s="1">
        <f t="shared" si="38"/>
        <v>14</v>
      </c>
      <c r="P125" s="1">
        <f t="shared" si="39"/>
        <v>3.7416573867739413</v>
      </c>
      <c r="Q125" s="1">
        <f t="shared" si="42"/>
        <v>0</v>
      </c>
      <c r="R125" s="1">
        <f t="shared" si="43"/>
        <v>0</v>
      </c>
      <c r="S125" s="6">
        <v>0.7071000000000001</v>
      </c>
      <c r="T125" s="1">
        <f t="shared" si="40"/>
        <v>-0.15051302088907875</v>
      </c>
      <c r="U125" s="10">
        <v>11.2</v>
      </c>
      <c r="V125" s="9">
        <f t="shared" si="41"/>
        <v>1.049605612594973</v>
      </c>
      <c r="W125" s="5" t="s">
        <v>36</v>
      </c>
    </row>
    <row r="126" spans="1:23" ht="15.75">
      <c r="A126" s="1" t="s">
        <v>21</v>
      </c>
      <c r="B126" s="1">
        <v>2011</v>
      </c>
      <c r="C126" s="1" t="s">
        <v>22</v>
      </c>
      <c r="D126" s="1">
        <v>114</v>
      </c>
      <c r="E126" s="1">
        <v>1</v>
      </c>
      <c r="F126" s="1" t="s">
        <v>24</v>
      </c>
      <c r="G126" s="3">
        <v>10</v>
      </c>
      <c r="H126" s="1">
        <f t="shared" si="34"/>
        <v>0.32175055439664224</v>
      </c>
      <c r="I126" s="3">
        <v>10</v>
      </c>
      <c r="J126" s="1">
        <f t="shared" si="35"/>
        <v>0.32175055439664224</v>
      </c>
      <c r="K126" s="6">
        <v>44</v>
      </c>
      <c r="L126" s="1">
        <f t="shared" si="36"/>
        <v>6.6332495807108</v>
      </c>
      <c r="M126" s="6">
        <v>0</v>
      </c>
      <c r="N126" s="1">
        <f t="shared" si="37"/>
        <v>0</v>
      </c>
      <c r="O126" s="1">
        <f t="shared" si="38"/>
        <v>44</v>
      </c>
      <c r="P126" s="1">
        <f t="shared" si="39"/>
        <v>6.6332495807108</v>
      </c>
      <c r="Q126" s="1">
        <f t="shared" si="42"/>
        <v>0</v>
      </c>
      <c r="R126" s="1">
        <f t="shared" si="43"/>
        <v>0</v>
      </c>
      <c r="S126" s="6">
        <v>2.2637</v>
      </c>
      <c r="T126" s="1">
        <f t="shared" si="40"/>
        <v>0.35482078935955014</v>
      </c>
      <c r="U126" s="10">
        <v>12.2</v>
      </c>
      <c r="V126" s="9">
        <f t="shared" si="41"/>
        <v>1.0867156639448825</v>
      </c>
      <c r="W126" s="5" t="s">
        <v>36</v>
      </c>
    </row>
    <row r="127" spans="1:22" ht="15.75">
      <c r="A127" s="1" t="s">
        <v>21</v>
      </c>
      <c r="B127" s="1">
        <v>2011</v>
      </c>
      <c r="C127" s="1" t="s">
        <v>22</v>
      </c>
      <c r="D127" s="1">
        <v>171</v>
      </c>
      <c r="E127" s="1">
        <v>1</v>
      </c>
      <c r="F127" s="1" t="s">
        <v>24</v>
      </c>
      <c r="G127" s="3">
        <v>10</v>
      </c>
      <c r="H127" s="1">
        <f t="shared" si="34"/>
        <v>0.32175055439664224</v>
      </c>
      <c r="I127" s="3">
        <v>11</v>
      </c>
      <c r="J127" s="1">
        <f t="shared" si="35"/>
        <v>0.3380652547803307</v>
      </c>
      <c r="K127" s="6">
        <v>46</v>
      </c>
      <c r="L127" s="1">
        <f t="shared" si="36"/>
        <v>6.782329983125268</v>
      </c>
      <c r="M127" s="6">
        <v>0</v>
      </c>
      <c r="N127" s="1">
        <f t="shared" si="37"/>
        <v>0</v>
      </c>
      <c r="O127" s="1">
        <f t="shared" si="38"/>
        <v>46</v>
      </c>
      <c r="P127" s="1">
        <f t="shared" si="39"/>
        <v>6.782329983125268</v>
      </c>
      <c r="Q127" s="1">
        <f t="shared" si="42"/>
        <v>0</v>
      </c>
      <c r="R127" s="1">
        <f t="shared" si="43"/>
        <v>0</v>
      </c>
      <c r="S127" s="6">
        <v>4.266</v>
      </c>
      <c r="T127" s="1">
        <f t="shared" si="40"/>
        <v>0.630021869148977</v>
      </c>
      <c r="U127" s="10">
        <v>12.3</v>
      </c>
      <c r="V127" s="9">
        <f t="shared" si="41"/>
        <v>1.0902580529313164</v>
      </c>
    </row>
    <row r="128" spans="1:22" ht="15.75">
      <c r="A128" s="1" t="s">
        <v>21</v>
      </c>
      <c r="B128" s="1">
        <v>2011</v>
      </c>
      <c r="C128" s="1" t="s">
        <v>38</v>
      </c>
      <c r="D128">
        <v>333</v>
      </c>
      <c r="E128" s="1">
        <v>7</v>
      </c>
      <c r="F128" s="1" t="s">
        <v>34</v>
      </c>
      <c r="G128" s="3">
        <v>8</v>
      </c>
      <c r="H128" s="1">
        <f t="shared" si="34"/>
        <v>0.2867565522115484</v>
      </c>
      <c r="I128" s="3">
        <v>7</v>
      </c>
      <c r="J128" s="1">
        <f t="shared" si="35"/>
        <v>0.2677633271571939</v>
      </c>
      <c r="K128" s="6">
        <v>28</v>
      </c>
      <c r="L128" s="1">
        <f t="shared" si="36"/>
        <v>5.291502622129181</v>
      </c>
      <c r="M128" s="6">
        <v>9</v>
      </c>
      <c r="N128" s="1">
        <f t="shared" si="37"/>
        <v>3</v>
      </c>
      <c r="O128" s="1">
        <f t="shared" si="38"/>
        <v>37</v>
      </c>
      <c r="P128" s="1">
        <f t="shared" si="39"/>
        <v>6.082762530298219</v>
      </c>
      <c r="Q128" s="1">
        <f t="shared" si="42"/>
        <v>24.324324324324326</v>
      </c>
      <c r="R128" s="1">
        <f t="shared" si="43"/>
        <v>0.5157609572383085</v>
      </c>
      <c r="S128" s="6">
        <v>0.9836</v>
      </c>
      <c r="T128" s="1">
        <f t="shared" si="40"/>
        <v>-0.007177064599096794</v>
      </c>
      <c r="U128" s="10">
        <v>12.5</v>
      </c>
      <c r="V128" s="9">
        <f t="shared" si="41"/>
        <v>1.09725730969342</v>
      </c>
    </row>
    <row r="129" spans="1:23" ht="15.75">
      <c r="A129" s="1" t="s">
        <v>21</v>
      </c>
      <c r="B129" s="1">
        <v>2011</v>
      </c>
      <c r="C129" s="1" t="s">
        <v>22</v>
      </c>
      <c r="D129" s="1">
        <v>107</v>
      </c>
      <c r="E129" s="1">
        <v>5</v>
      </c>
      <c r="F129" s="1" t="s">
        <v>31</v>
      </c>
      <c r="G129" s="3">
        <v>11</v>
      </c>
      <c r="H129" s="1">
        <f t="shared" si="34"/>
        <v>0.3380652547803307</v>
      </c>
      <c r="I129" s="3">
        <v>12</v>
      </c>
      <c r="J129" s="1">
        <f t="shared" si="35"/>
        <v>0.3537416058896715</v>
      </c>
      <c r="K129" s="6">
        <f>49+13+5+2+5</f>
        <v>74</v>
      </c>
      <c r="L129" s="1">
        <f t="shared" si="36"/>
        <v>8.602325267042627</v>
      </c>
      <c r="M129" s="6">
        <v>0</v>
      </c>
      <c r="N129" s="1">
        <f t="shared" si="37"/>
        <v>0</v>
      </c>
      <c r="O129" s="1">
        <f t="shared" si="38"/>
        <v>74</v>
      </c>
      <c r="P129" s="1">
        <f t="shared" si="39"/>
        <v>8.602325267042627</v>
      </c>
      <c r="Q129" s="1">
        <f t="shared" si="42"/>
        <v>0</v>
      </c>
      <c r="R129" s="1">
        <f t="shared" si="43"/>
        <v>0</v>
      </c>
      <c r="S129" s="6">
        <v>3.9088</v>
      </c>
      <c r="T129" s="1">
        <f t="shared" si="40"/>
        <v>0.5920445606965083</v>
      </c>
      <c r="U129" s="10">
        <v>15.4</v>
      </c>
      <c r="V129" s="9">
        <f t="shared" si="41"/>
        <v>1.1878026387184193</v>
      </c>
      <c r="W129" s="5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U.S. EPA User or Contractor</cp:lastModifiedBy>
  <dcterms:created xsi:type="dcterms:W3CDTF">2017-03-30T18:39:46Z</dcterms:created>
  <dcterms:modified xsi:type="dcterms:W3CDTF">2017-04-24T16:05:34Z</dcterms:modified>
  <cp:category/>
  <cp:version/>
  <cp:contentType/>
  <cp:contentStatus/>
</cp:coreProperties>
</file>