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R-Z\tstoker\Net MyDocuments\TriclosanChronicFemale\ScienceHub\"/>
    </mc:Choice>
  </mc:AlternateContent>
  <bookViews>
    <workbookView xWindow="0" yWindow="0" windowWidth="18960" windowHeight="7755"/>
  </bookViews>
  <sheets>
    <sheet name="Abbreviations" sheetId="18" r:id="rId1"/>
    <sheet name="BW Mean and SEM Figure 1" sheetId="1" r:id="rId2"/>
    <sheet name="Percent cyclicity Figure 2" sheetId="2" r:id="rId3"/>
    <sheet name="PDPE Fig 4" sheetId="7" r:id="rId4"/>
    <sheet name="Fig 5" sheetId="8" r:id="rId5"/>
    <sheet name="Cyclicity Month 5 Fig 3A" sheetId="3" r:id="rId6"/>
    <sheet name="Cyclicity Month 11 Fig 3B" sheetId="4" r:id="rId7"/>
    <sheet name="Gene Expression Fig 6" sheetId="6" r:id="rId8"/>
    <sheet name="Table 1 Histological Eval" sheetId="10" r:id="rId9"/>
    <sheet name="Sheet6" sheetId="16" r:id="rId10"/>
    <sheet name="Sheet7" sheetId="17" r:id="rId11"/>
    <sheet name="Sheet1" sheetId="11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0" l="1"/>
  <c r="K5" i="10"/>
  <c r="L5" i="10"/>
  <c r="M5" i="10"/>
  <c r="K13" i="10"/>
  <c r="L13" i="10"/>
  <c r="M13" i="10" s="1"/>
  <c r="K21" i="10"/>
  <c r="L21" i="10"/>
  <c r="M21" i="10" s="1"/>
  <c r="K29" i="10"/>
  <c r="L29" i="10"/>
  <c r="M29" i="10"/>
  <c r="K37" i="10"/>
  <c r="L37" i="10"/>
  <c r="M37" i="10" s="1"/>
  <c r="E37" i="10"/>
  <c r="F37" i="10" s="1"/>
  <c r="D37" i="10"/>
  <c r="F29" i="10"/>
  <c r="E29" i="10"/>
  <c r="D29" i="10"/>
  <c r="E21" i="10"/>
  <c r="F21" i="10" s="1"/>
  <c r="D21" i="10"/>
  <c r="E13" i="10"/>
  <c r="F13" i="10" s="1"/>
  <c r="D13" i="10"/>
  <c r="E5" i="10"/>
  <c r="F5" i="10" s="1"/>
  <c r="Y21" i="8" l="1"/>
  <c r="Y22" i="8" s="1"/>
  <c r="Y20" i="8"/>
  <c r="X20" i="8"/>
  <c r="W21" i="8"/>
  <c r="W22" i="8" s="1"/>
  <c r="W20" i="8"/>
  <c r="V22" i="8"/>
  <c r="V21" i="8"/>
  <c r="V20" i="8"/>
  <c r="U20" i="8"/>
  <c r="T20" i="8"/>
  <c r="S21" i="8"/>
  <c r="S22" i="8" s="1"/>
  <c r="S20" i="8"/>
  <c r="R20" i="8"/>
  <c r="Q21" i="8"/>
  <c r="Q22" i="8" s="1"/>
  <c r="Q20" i="8"/>
  <c r="P22" i="8"/>
  <c r="P21" i="8"/>
  <c r="P20" i="8"/>
  <c r="O20" i="8"/>
  <c r="N20" i="8"/>
  <c r="M21" i="8"/>
  <c r="M22" i="8" s="1"/>
  <c r="M20" i="8"/>
  <c r="L22" i="8"/>
  <c r="L21" i="8"/>
  <c r="L20" i="8"/>
  <c r="K21" i="8"/>
  <c r="K22" i="8" s="1"/>
  <c r="K20" i="8"/>
  <c r="J20" i="8"/>
  <c r="I21" i="8"/>
  <c r="I22" i="8" s="1"/>
  <c r="I20" i="8"/>
  <c r="H20" i="8"/>
  <c r="G21" i="8"/>
  <c r="G22" i="8" s="1"/>
  <c r="G20" i="8"/>
  <c r="F20" i="8"/>
  <c r="E21" i="8"/>
  <c r="E22" i="8" s="1"/>
  <c r="E20" i="8"/>
  <c r="D22" i="8"/>
  <c r="D21" i="8"/>
  <c r="D20" i="8"/>
  <c r="C20" i="8"/>
  <c r="C21" i="8"/>
  <c r="C22" i="8" s="1"/>
  <c r="F21" i="8"/>
  <c r="F22" i="8" s="1"/>
  <c r="H21" i="8"/>
  <c r="H22" i="8" s="1"/>
  <c r="J21" i="8"/>
  <c r="J22" i="8" s="1"/>
  <c r="N21" i="8"/>
  <c r="N22" i="8" s="1"/>
  <c r="O21" i="8"/>
  <c r="O22" i="8" s="1"/>
  <c r="R21" i="8"/>
  <c r="R22" i="8" s="1"/>
  <c r="T21" i="8"/>
  <c r="T22" i="8" s="1"/>
  <c r="U21" i="8"/>
  <c r="U22" i="8" s="1"/>
  <c r="X21" i="8"/>
  <c r="X22" i="8" s="1"/>
  <c r="B22" i="8"/>
  <c r="B21" i="8"/>
  <c r="B20" i="8"/>
  <c r="Y41" i="7"/>
  <c r="X41" i="7"/>
  <c r="W43" i="7"/>
  <c r="I43" i="7"/>
  <c r="O43" i="7"/>
  <c r="Q43" i="7"/>
  <c r="S43" i="7"/>
  <c r="U43" i="7"/>
  <c r="H42" i="7"/>
  <c r="H43" i="7" s="1"/>
  <c r="K42" i="7"/>
  <c r="K43" i="7" s="1"/>
  <c r="L42" i="7"/>
  <c r="L43" i="7" s="1"/>
  <c r="M42" i="7"/>
  <c r="M43" i="7" s="1"/>
  <c r="N42" i="7"/>
  <c r="N43" i="7" s="1"/>
  <c r="Q42" i="7"/>
  <c r="R42" i="7"/>
  <c r="R43" i="7" s="1"/>
  <c r="S42" i="7"/>
  <c r="T42" i="7"/>
  <c r="T43" i="7" s="1"/>
  <c r="W42" i="7"/>
  <c r="X42" i="7"/>
  <c r="X43" i="7" s="1"/>
  <c r="Y42" i="7"/>
  <c r="Y43" i="7" s="1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G43" i="7"/>
  <c r="G42" i="7"/>
  <c r="G41" i="7"/>
  <c r="F42" i="7"/>
  <c r="F43" i="7" s="1"/>
  <c r="F41" i="7"/>
  <c r="E43" i="7"/>
  <c r="E42" i="7"/>
  <c r="E41" i="7"/>
  <c r="C41" i="7"/>
  <c r="C43" i="7"/>
  <c r="D41" i="7"/>
  <c r="B43" i="7"/>
  <c r="B42" i="7"/>
  <c r="B41" i="7"/>
  <c r="E21" i="7"/>
  <c r="E22" i="7" s="1"/>
  <c r="E20" i="7"/>
  <c r="D22" i="7"/>
  <c r="D21" i="7"/>
  <c r="D20" i="7"/>
  <c r="C21" i="7"/>
  <c r="C22" i="7" s="1"/>
  <c r="C20" i="7"/>
  <c r="B22" i="7"/>
  <c r="B21" i="7"/>
  <c r="B20" i="7"/>
  <c r="Y21" i="7"/>
  <c r="Y22" i="7" s="1"/>
  <c r="Y20" i="7"/>
  <c r="X22" i="7"/>
  <c r="X21" i="7"/>
  <c r="X20" i="7"/>
  <c r="W21" i="7"/>
  <c r="W22" i="7" s="1"/>
  <c r="W20" i="7"/>
  <c r="V22" i="7"/>
  <c r="V21" i="7"/>
  <c r="V20" i="7"/>
  <c r="U21" i="7"/>
  <c r="U22" i="7" s="1"/>
  <c r="U20" i="7"/>
  <c r="T20" i="7"/>
  <c r="S21" i="7"/>
  <c r="S22" i="7" s="1"/>
  <c r="S20" i="7"/>
  <c r="R22" i="7"/>
  <c r="R21" i="7"/>
  <c r="R20" i="7"/>
  <c r="Q21" i="7"/>
  <c r="Q22" i="7" s="1"/>
  <c r="Q20" i="7"/>
  <c r="P22" i="7"/>
  <c r="P21" i="7"/>
  <c r="P20" i="7"/>
  <c r="O21" i="7"/>
  <c r="O22" i="7" s="1"/>
  <c r="O20" i="7"/>
  <c r="N20" i="7"/>
  <c r="M21" i="7"/>
  <c r="M22" i="7" s="1"/>
  <c r="M20" i="7"/>
  <c r="L22" i="7"/>
  <c r="L21" i="7"/>
  <c r="L20" i="7"/>
  <c r="K21" i="7"/>
  <c r="K22" i="7" s="1"/>
  <c r="K20" i="7"/>
  <c r="J22" i="7"/>
  <c r="J21" i="7"/>
  <c r="J20" i="7"/>
  <c r="I21" i="7"/>
  <c r="I22" i="7" s="1"/>
  <c r="I20" i="7"/>
  <c r="H22" i="7"/>
  <c r="H21" i="7"/>
  <c r="H20" i="7"/>
  <c r="G21" i="7"/>
  <c r="G22" i="7" s="1"/>
  <c r="G20" i="7"/>
  <c r="F22" i="7"/>
  <c r="F21" i="7"/>
  <c r="F20" i="7"/>
  <c r="N21" i="7"/>
  <c r="N22" i="7" s="1"/>
  <c r="T21" i="7"/>
  <c r="T22" i="7" s="1"/>
  <c r="AE21" i="6"/>
  <c r="AE20" i="6"/>
  <c r="AD20" i="6"/>
  <c r="AC20" i="6"/>
  <c r="AB21" i="6"/>
  <c r="AB22" i="6" s="1"/>
  <c r="AB20" i="6"/>
  <c r="AA22" i="6"/>
  <c r="AA21" i="6"/>
  <c r="AA20" i="6"/>
  <c r="Z21" i="6"/>
  <c r="Z22" i="6" s="1"/>
  <c r="Z20" i="6"/>
  <c r="AE22" i="6"/>
  <c r="AC21" i="6"/>
  <c r="AC22" i="6" s="1"/>
  <c r="AD21" i="6"/>
  <c r="AD22" i="6" s="1"/>
  <c r="Y21" i="6"/>
  <c r="Y22" i="6" s="1"/>
  <c r="Y20" i="6"/>
  <c r="X22" i="6"/>
  <c r="X21" i="6"/>
  <c r="X20" i="6"/>
  <c r="W21" i="6"/>
  <c r="W22" i="6" s="1"/>
  <c r="W20" i="6"/>
  <c r="V22" i="6"/>
  <c r="V21" i="6"/>
  <c r="V20" i="6"/>
  <c r="U21" i="6"/>
  <c r="U22" i="6" s="1"/>
  <c r="U20" i="6"/>
  <c r="T22" i="6"/>
  <c r="T21" i="6"/>
  <c r="T20" i="6"/>
  <c r="S21" i="6"/>
  <c r="S22" i="6" s="1"/>
  <c r="S20" i="6"/>
  <c r="R20" i="6"/>
  <c r="Q22" i="6"/>
  <c r="Q21" i="6"/>
  <c r="Q20" i="6"/>
  <c r="P21" i="6"/>
  <c r="P22" i="6" s="1"/>
  <c r="P20" i="6"/>
  <c r="O22" i="6"/>
  <c r="O21" i="6"/>
  <c r="O20" i="6"/>
  <c r="N21" i="6"/>
  <c r="N22" i="6" s="1"/>
  <c r="N20" i="6"/>
  <c r="R21" i="6"/>
  <c r="R22" i="6" s="1"/>
  <c r="M21" i="6"/>
  <c r="M22" i="6" s="1"/>
  <c r="M20" i="6"/>
  <c r="L22" i="6"/>
  <c r="L21" i="6"/>
  <c r="L20" i="6"/>
  <c r="K21" i="6"/>
  <c r="K22" i="6" s="1"/>
  <c r="K20" i="6"/>
  <c r="J22" i="6"/>
  <c r="J21" i="6"/>
  <c r="J20" i="6"/>
  <c r="I21" i="6"/>
  <c r="I22" i="6" s="1"/>
  <c r="I20" i="6"/>
  <c r="H22" i="6"/>
  <c r="H21" i="6"/>
  <c r="H20" i="6"/>
  <c r="C22" i="6"/>
  <c r="E22" i="6"/>
  <c r="G22" i="6"/>
  <c r="G21" i="6"/>
  <c r="F21" i="6"/>
  <c r="F22" i="6" s="1"/>
  <c r="E21" i="6"/>
  <c r="D21" i="6"/>
  <c r="D22" i="6" s="1"/>
  <c r="C21" i="6"/>
  <c r="B21" i="6"/>
  <c r="B22" i="6" s="1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<sst xmlns="http://schemas.openxmlformats.org/spreadsheetml/2006/main" count="296" uniqueCount="132">
  <si>
    <t>Control</t>
  </si>
  <si>
    <t>SEM</t>
  </si>
  <si>
    <t>TCS2</t>
  </si>
  <si>
    <t>TCS4</t>
  </si>
  <si>
    <t>TCS9</t>
  </si>
  <si>
    <t>TCS37</t>
  </si>
  <si>
    <t>EE</t>
  </si>
  <si>
    <t xml:space="preserve">Control </t>
  </si>
  <si>
    <t>TCS 2.3mg/kg</t>
  </si>
  <si>
    <t>4.69 mg/kg</t>
  </si>
  <si>
    <t>37.5 mg/kg</t>
  </si>
  <si>
    <t>Normal</t>
  </si>
  <si>
    <t>PD</t>
  </si>
  <si>
    <t>PE</t>
  </si>
  <si>
    <t>TCS 4.69mg/kg</t>
  </si>
  <si>
    <t>TCS 9.375mg/kg</t>
  </si>
  <si>
    <t>TCS 37.5mg/kg</t>
  </si>
  <si>
    <t>EE 1.0ug/kg</t>
  </si>
  <si>
    <t>Mean</t>
  </si>
  <si>
    <t>SD</t>
  </si>
  <si>
    <t>Week</t>
  </si>
  <si>
    <t>Dose</t>
  </si>
  <si>
    <t>BW Mean (g)</t>
  </si>
  <si>
    <t>Controls</t>
  </si>
  <si>
    <t>2.3mg/kg TCS</t>
  </si>
  <si>
    <t>9.375 mg/kg TCS</t>
  </si>
  <si>
    <r>
      <t xml:space="preserve">1 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</rPr>
      <t>g/kg EE</t>
    </r>
  </si>
  <si>
    <t>control</t>
  </si>
  <si>
    <t>TCS 2.3 mg/kg</t>
  </si>
  <si>
    <t>TCS 4.69 mg/kg</t>
  </si>
  <si>
    <t>TCS 9.375 mg/kg</t>
  </si>
  <si>
    <t>TCS 37.5 mg/kg</t>
  </si>
  <si>
    <t>Central FH</t>
  </si>
  <si>
    <t xml:space="preserve">Mean </t>
  </si>
  <si>
    <t>STD</t>
  </si>
  <si>
    <t>Central CV</t>
  </si>
  <si>
    <t>Group (mg/kg)</t>
  </si>
  <si>
    <t>Animal ID</t>
  </si>
  <si>
    <t xml:space="preserve">EE 1.0 ug/kg </t>
  </si>
  <si>
    <t>5 Months</t>
  </si>
  <si>
    <t>4 Months</t>
  </si>
  <si>
    <t>6 Months</t>
  </si>
  <si>
    <t>7 Months</t>
  </si>
  <si>
    <t>8 Months</t>
  </si>
  <si>
    <t>9 Months</t>
  </si>
  <si>
    <t>10 Months</t>
  </si>
  <si>
    <t xml:space="preserve">11 Months </t>
  </si>
  <si>
    <t>EE 1.0 ug/kg</t>
  </si>
  <si>
    <t>TCS 2.35 mg/kg</t>
  </si>
  <si>
    <t>Progesterone (P4) PD (ng/ml)</t>
  </si>
  <si>
    <t>Luteinizing Hormone (LH) PD ng/ml</t>
  </si>
  <si>
    <t>Estrone (E1) PD pg/ml</t>
  </si>
  <si>
    <t>Estradiol (E2) PD pg/ml</t>
  </si>
  <si>
    <t>P4 PE ng/ml</t>
  </si>
  <si>
    <t>LH PE ng/ml</t>
  </si>
  <si>
    <t xml:space="preserve"> E2 PE pg/ml</t>
  </si>
  <si>
    <t>E1 PE pg/ml</t>
  </si>
  <si>
    <t>Thyroid Weight (mg)</t>
  </si>
  <si>
    <t>Triclosan TSH (ng/ml)</t>
  </si>
  <si>
    <t>Triclosan T3 (ng/ml)</t>
  </si>
  <si>
    <t>Triclosan T4 (ug/dL)</t>
  </si>
  <si>
    <r>
      <t xml:space="preserve">Cyp3a23 </t>
    </r>
    <r>
      <rPr>
        <b/>
        <sz val="12"/>
        <color theme="1"/>
        <rFont val="Arial"/>
        <family val="2"/>
      </rPr>
      <t>(fold change)</t>
    </r>
  </si>
  <si>
    <r>
      <t>Cyp2b2</t>
    </r>
    <r>
      <rPr>
        <b/>
        <sz val="12"/>
        <rFont val="Arial"/>
        <family val="2"/>
      </rPr>
      <t xml:space="preserve"> (fold change)</t>
    </r>
  </si>
  <si>
    <r>
      <t xml:space="preserve">Sult1b1 </t>
    </r>
    <r>
      <rPr>
        <b/>
        <sz val="12"/>
        <color theme="1"/>
        <rFont val="Arial"/>
        <family val="2"/>
      </rPr>
      <t>(fold change)</t>
    </r>
  </si>
  <si>
    <r>
      <t xml:space="preserve">Sult1c3 </t>
    </r>
    <r>
      <rPr>
        <b/>
        <sz val="12"/>
        <color theme="1"/>
        <rFont val="Arial"/>
        <family val="2"/>
      </rPr>
      <t>(fold change)</t>
    </r>
  </si>
  <si>
    <r>
      <t>Ugt1a1</t>
    </r>
    <r>
      <rPr>
        <b/>
        <sz val="12"/>
        <color theme="1"/>
        <rFont val="Arial"/>
        <family val="2"/>
      </rPr>
      <t xml:space="preserve"> (fold change)</t>
    </r>
  </si>
  <si>
    <t>Group</t>
  </si>
  <si>
    <t xml:space="preserve">Fig. 1  BW means from 15 to 35 weeks of treatment with control vehicle, triclosan or ethinyl estradiol.  </t>
  </si>
  <si>
    <t xml:space="preserve">Fig. 2  Percent of females with regular estrous cyclicity from 4 months to 11 months of age in the control, triclosan treated or ethinyl estradiol group. </t>
  </si>
  <si>
    <t xml:space="preserve">Fig. 3A   Percent of Females with Normal, PD=Persistent Diestrous or PE= Persisitent Estrous vaginal smears at 5 months of age in control, TCS= Triclosan treated or EE= Ethinyl Estradiol treated groups.  </t>
  </si>
  <si>
    <t xml:space="preserve">Fig 3B  Percent of females with Normal, PD = Persistent Diestous, PE= Persistent Estrous vaginal smear cytology at 11 months of age in Control, TCS= Triclosan or EE= Ethinyl Estradiol treated groups. </t>
  </si>
  <si>
    <t xml:space="preserve">Fig. 6  Relative liver mRNA gene expression following treatment of control, triclosan or ethinyl estradiol exposure.   </t>
  </si>
  <si>
    <t xml:space="preserve">Table 1.  Mean thyroid histology scores of colloid volume and follicular cell heights in females following a chronic daily oral exposure to triclosan in the rat.  FH = follicule height, CV = colloid volume.  </t>
  </si>
  <si>
    <t>Both measures were assigned a score between 1 and 5 for size of height or volume.</t>
  </si>
  <si>
    <t xml:space="preserve">Fig. 5  Effects on thyroid weight and thyroid hormones following treatment with control, triclosan or ethinyl estradiol.  </t>
  </si>
  <si>
    <t>Fig.  4   Serum hormone concentration of female rats in persistent diestrus (PD) or persistent estrus (PE).</t>
  </si>
  <si>
    <t>List of abbreviations</t>
  </si>
  <si>
    <t>Persistent Diestrus</t>
  </si>
  <si>
    <t>Persistent Estrus</t>
  </si>
  <si>
    <t>T4</t>
  </si>
  <si>
    <t xml:space="preserve">Thyroxine </t>
  </si>
  <si>
    <t>T3</t>
  </si>
  <si>
    <t>TSH</t>
  </si>
  <si>
    <t>Thyroid Stimulating Hormone</t>
  </si>
  <si>
    <t>Ethinyl estradiol</t>
  </si>
  <si>
    <t>E1</t>
  </si>
  <si>
    <t>Estrone</t>
  </si>
  <si>
    <t>Estradiol</t>
  </si>
  <si>
    <t>TCS</t>
  </si>
  <si>
    <t>Triclosan</t>
  </si>
  <si>
    <t>Triiodothyronine</t>
  </si>
  <si>
    <t>LH</t>
  </si>
  <si>
    <t>Luteinizine hormone</t>
  </si>
  <si>
    <t>HPG</t>
  </si>
  <si>
    <t>HPT</t>
  </si>
  <si>
    <t>Hypothalamic-pituitary-thyroid axis</t>
  </si>
  <si>
    <t>Hypothalamic-pituitary-gonadal axis</t>
  </si>
  <si>
    <t>BW</t>
  </si>
  <si>
    <t>body weight</t>
  </si>
  <si>
    <t>E2</t>
  </si>
  <si>
    <t>ppm</t>
  </si>
  <si>
    <t>parts per million</t>
  </si>
  <si>
    <t>ng</t>
  </si>
  <si>
    <t>nanograms</t>
  </si>
  <si>
    <t>mg</t>
  </si>
  <si>
    <t>milligram</t>
  </si>
  <si>
    <t>TH</t>
  </si>
  <si>
    <t>Thyroid Hormone</t>
  </si>
  <si>
    <t>SULT</t>
  </si>
  <si>
    <t>sulfotransferase</t>
  </si>
  <si>
    <t xml:space="preserve">uridine diphosphoglucuronyl transferases </t>
  </si>
  <si>
    <t>UGTs</t>
  </si>
  <si>
    <t xml:space="preserve">ethoxyresorufin O-deethylase </t>
  </si>
  <si>
    <t>EROD</t>
  </si>
  <si>
    <t>PXR</t>
  </si>
  <si>
    <t>pregnane x receptors</t>
  </si>
  <si>
    <t>LOEL</t>
  </si>
  <si>
    <t>Lowest observable effect level</t>
  </si>
  <si>
    <t>NOEL</t>
  </si>
  <si>
    <t>no observable effect level</t>
  </si>
  <si>
    <t>PBS</t>
  </si>
  <si>
    <t>phosphate buffered saline</t>
  </si>
  <si>
    <t>µl</t>
  </si>
  <si>
    <t>microliter</t>
  </si>
  <si>
    <t>ml</t>
  </si>
  <si>
    <t>milliliter</t>
  </si>
  <si>
    <t>mM</t>
  </si>
  <si>
    <t>milllimolar</t>
  </si>
  <si>
    <t>LOQ</t>
  </si>
  <si>
    <t>Limit of quantitation</t>
  </si>
  <si>
    <t>GARGG</t>
  </si>
  <si>
    <t>goat anti-rabbit gamma globulin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</si>
</sst>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name val="Symbol"/>
      <family val="1"/>
      <charset val="2"/>
    </font>
    <font>
      <sz val="10"/>
      <name val="Arial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4" fillId="0" borderId="2" xfId="0" applyFont="1" applyBorder="1"/>
    <xf numFmtId="0" fontId="7" fillId="0" borderId="0" xfId="0" applyFont="1" applyAlignment="1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tabSelected="1" workbookViewId="0">
      <selection activeCell="E27" sqref="E27"/>
    </sheetView>
  </sheetViews>
  <sheetFormatPr defaultRowHeight="15" x14ac:dyDescent="0.25"/>
  <sheetData>
    <row r="2" spans="1:2" x14ac:dyDescent="0.25">
      <c r="A2" t="s">
        <v>76</v>
      </c>
    </row>
    <row r="5" spans="1:2" x14ac:dyDescent="0.25">
      <c r="A5" t="s">
        <v>97</v>
      </c>
      <c r="B5" t="s">
        <v>98</v>
      </c>
    </row>
    <row r="6" spans="1:2" ht="15.75" x14ac:dyDescent="0.25">
      <c r="A6" t="s">
        <v>113</v>
      </c>
      <c r="B6" s="49" t="s">
        <v>112</v>
      </c>
    </row>
    <row r="7" spans="1:2" x14ac:dyDescent="0.25">
      <c r="A7" t="s">
        <v>99</v>
      </c>
      <c r="B7" t="s">
        <v>87</v>
      </c>
    </row>
    <row r="8" spans="1:2" x14ac:dyDescent="0.25">
      <c r="A8" t="s">
        <v>85</v>
      </c>
      <c r="B8" t="s">
        <v>86</v>
      </c>
    </row>
    <row r="9" spans="1:2" x14ac:dyDescent="0.25">
      <c r="A9" t="s">
        <v>6</v>
      </c>
      <c r="B9" t="s">
        <v>84</v>
      </c>
    </row>
    <row r="10" spans="1:2" ht="15.75" x14ac:dyDescent="0.25">
      <c r="A10" t="s">
        <v>130</v>
      </c>
      <c r="B10" s="48" t="s">
        <v>131</v>
      </c>
    </row>
    <row r="11" spans="1:2" x14ac:dyDescent="0.25">
      <c r="A11" t="s">
        <v>93</v>
      </c>
      <c r="B11" t="s">
        <v>96</v>
      </c>
    </row>
    <row r="12" spans="1:2" x14ac:dyDescent="0.25">
      <c r="A12" t="s">
        <v>94</v>
      </c>
      <c r="B12" t="s">
        <v>95</v>
      </c>
    </row>
    <row r="13" spans="1:2" x14ac:dyDescent="0.25">
      <c r="A13" t="s">
        <v>116</v>
      </c>
      <c r="B13" t="s">
        <v>117</v>
      </c>
    </row>
    <row r="14" spans="1:2" x14ac:dyDescent="0.25">
      <c r="A14" t="s">
        <v>91</v>
      </c>
      <c r="B14" t="s">
        <v>92</v>
      </c>
    </row>
    <row r="15" spans="1:2" x14ac:dyDescent="0.25">
      <c r="A15" t="s">
        <v>128</v>
      </c>
      <c r="B15" t="s">
        <v>129</v>
      </c>
    </row>
    <row r="16" spans="1:2" x14ac:dyDescent="0.25">
      <c r="A16" t="s">
        <v>104</v>
      </c>
      <c r="B16" t="s">
        <v>105</v>
      </c>
    </row>
    <row r="17" spans="1:2" x14ac:dyDescent="0.25">
      <c r="A17" t="s">
        <v>124</v>
      </c>
      <c r="B17" t="s">
        <v>125</v>
      </c>
    </row>
    <row r="18" spans="1:2" x14ac:dyDescent="0.25">
      <c r="A18" t="s">
        <v>126</v>
      </c>
      <c r="B18" t="s">
        <v>127</v>
      </c>
    </row>
    <row r="19" spans="1:2" x14ac:dyDescent="0.25">
      <c r="A19" t="s">
        <v>102</v>
      </c>
      <c r="B19" t="s">
        <v>103</v>
      </c>
    </row>
    <row r="20" spans="1:2" x14ac:dyDescent="0.25">
      <c r="A20" t="s">
        <v>118</v>
      </c>
      <c r="B20" t="s">
        <v>119</v>
      </c>
    </row>
    <row r="21" spans="1:2" x14ac:dyDescent="0.25">
      <c r="A21" t="s">
        <v>12</v>
      </c>
      <c r="B21" t="s">
        <v>77</v>
      </c>
    </row>
    <row r="22" spans="1:2" x14ac:dyDescent="0.25">
      <c r="A22" t="s">
        <v>13</v>
      </c>
      <c r="B22" t="s">
        <v>78</v>
      </c>
    </row>
    <row r="23" spans="1:2" x14ac:dyDescent="0.25">
      <c r="A23" t="s">
        <v>120</v>
      </c>
      <c r="B23" t="s">
        <v>121</v>
      </c>
    </row>
    <row r="24" spans="1:2" x14ac:dyDescent="0.25">
      <c r="A24" t="s">
        <v>100</v>
      </c>
      <c r="B24" t="s">
        <v>101</v>
      </c>
    </row>
    <row r="25" spans="1:2" x14ac:dyDescent="0.25">
      <c r="A25" t="s">
        <v>114</v>
      </c>
      <c r="B25" t="s">
        <v>115</v>
      </c>
    </row>
    <row r="26" spans="1:2" x14ac:dyDescent="0.25">
      <c r="A26" t="s">
        <v>108</v>
      </c>
      <c r="B26" t="s">
        <v>109</v>
      </c>
    </row>
    <row r="27" spans="1:2" x14ac:dyDescent="0.25">
      <c r="A27" t="s">
        <v>81</v>
      </c>
      <c r="B27" t="s">
        <v>90</v>
      </c>
    </row>
    <row r="28" spans="1:2" x14ac:dyDescent="0.25">
      <c r="A28" t="s">
        <v>79</v>
      </c>
      <c r="B28" t="s">
        <v>80</v>
      </c>
    </row>
    <row r="29" spans="1:2" x14ac:dyDescent="0.25">
      <c r="A29" t="s">
        <v>88</v>
      </c>
      <c r="B29" t="s">
        <v>89</v>
      </c>
    </row>
    <row r="30" spans="1:2" x14ac:dyDescent="0.25">
      <c r="A30" t="s">
        <v>106</v>
      </c>
      <c r="B30" t="s">
        <v>107</v>
      </c>
    </row>
    <row r="31" spans="1:2" x14ac:dyDescent="0.25">
      <c r="A31" t="s">
        <v>82</v>
      </c>
      <c r="B31" t="s">
        <v>83</v>
      </c>
    </row>
    <row r="32" spans="1:2" ht="15.75" x14ac:dyDescent="0.25">
      <c r="A32" t="s">
        <v>111</v>
      </c>
      <c r="B32" s="48" t="s">
        <v>110</v>
      </c>
    </row>
    <row r="33" spans="1:2" x14ac:dyDescent="0.25">
      <c r="A33" s="50" t="s">
        <v>122</v>
      </c>
      <c r="B33" t="s">
        <v>123</v>
      </c>
    </row>
    <row r="34" spans="1:2" x14ac:dyDescent="0.25">
      <c r="A34" s="50" t="s">
        <v>122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workbookViewId="0"/>
  </sheetViews>
  <sheetFormatPr defaultRowHeight="15" x14ac:dyDescent="0.25"/>
  <cols>
    <col min="1" max="1" width="14.85546875" bestFit="1" customWidth="1"/>
    <col min="2" max="2" width="12.28515625" bestFit="1" customWidth="1"/>
    <col min="4" max="4" width="12.28515625" bestFit="1" customWidth="1"/>
    <col min="6" max="6" width="12.28515625" bestFit="1" customWidth="1"/>
    <col min="8" max="8" width="12.28515625" bestFit="1" customWidth="1"/>
    <col min="10" max="10" width="12.28515625" bestFit="1" customWidth="1"/>
    <col min="12" max="12" width="12.28515625" bestFit="1" customWidth="1"/>
    <col min="14" max="14" width="12.28515625" bestFit="1" customWidth="1"/>
    <col min="16" max="16" width="12.28515625" bestFit="1" customWidth="1"/>
    <col min="18" max="18" width="12.28515625" bestFit="1" customWidth="1"/>
    <col min="20" max="20" width="12.28515625" bestFit="1" customWidth="1"/>
    <col min="22" max="22" width="12.28515625" bestFit="1" customWidth="1"/>
    <col min="24" max="24" width="12.28515625" bestFit="1" customWidth="1"/>
    <col min="26" max="26" width="12.28515625" bestFit="1" customWidth="1"/>
    <col min="28" max="28" width="12.28515625" bestFit="1" customWidth="1"/>
    <col min="30" max="30" width="12.28515625" bestFit="1" customWidth="1"/>
    <col min="32" max="32" width="12.28515625" bestFit="1" customWidth="1"/>
    <col min="34" max="34" width="12.28515625" bestFit="1" customWidth="1"/>
    <col min="36" max="36" width="12.28515625" bestFit="1" customWidth="1"/>
    <col min="38" max="38" width="12.28515625" bestFit="1" customWidth="1"/>
    <col min="40" max="40" width="12.28515625" bestFit="1" customWidth="1"/>
    <col min="42" max="42" width="12.28515625" bestFit="1" customWidth="1"/>
    <col min="44" max="44" width="9.140625" style="4"/>
  </cols>
  <sheetData>
    <row r="1" spans="1:45" x14ac:dyDescent="0.25">
      <c r="A1" t="s">
        <v>67</v>
      </c>
    </row>
    <row r="3" spans="1:45" x14ac:dyDescent="0.25">
      <c r="A3" s="1" t="s">
        <v>20</v>
      </c>
      <c r="B3" s="33">
        <v>15</v>
      </c>
      <c r="C3" s="33"/>
      <c r="D3" s="33">
        <v>16</v>
      </c>
      <c r="E3" s="33"/>
      <c r="F3" s="33">
        <v>17</v>
      </c>
      <c r="G3" s="33"/>
      <c r="H3" s="33">
        <v>18</v>
      </c>
      <c r="I3" s="33"/>
      <c r="J3" s="33">
        <v>19</v>
      </c>
      <c r="K3" s="33"/>
      <c r="L3" s="33">
        <v>20</v>
      </c>
      <c r="M3" s="33"/>
      <c r="N3" s="33">
        <v>21</v>
      </c>
      <c r="O3" s="33"/>
      <c r="P3" s="33">
        <v>22</v>
      </c>
      <c r="Q3" s="33"/>
      <c r="R3" s="33">
        <v>23</v>
      </c>
      <c r="S3" s="33"/>
      <c r="T3" s="33">
        <v>24</v>
      </c>
      <c r="U3" s="33"/>
      <c r="V3" s="33">
        <v>25</v>
      </c>
      <c r="W3" s="33"/>
      <c r="X3" s="34">
        <v>26</v>
      </c>
      <c r="Y3" s="35"/>
      <c r="Z3" s="34">
        <v>27</v>
      </c>
      <c r="AA3" s="35"/>
      <c r="AB3" s="34">
        <v>28</v>
      </c>
      <c r="AC3" s="35"/>
      <c r="AD3" s="34">
        <v>29</v>
      </c>
      <c r="AE3" s="35"/>
      <c r="AF3" s="34">
        <v>30</v>
      </c>
      <c r="AG3" s="35"/>
      <c r="AH3" s="34">
        <v>31</v>
      </c>
      <c r="AI3" s="35"/>
      <c r="AJ3" s="34">
        <v>32</v>
      </c>
      <c r="AK3" s="35"/>
      <c r="AL3" s="34">
        <v>33</v>
      </c>
      <c r="AM3" s="35"/>
      <c r="AN3" s="34">
        <v>34</v>
      </c>
      <c r="AO3" s="35"/>
      <c r="AP3" s="36">
        <v>35</v>
      </c>
      <c r="AQ3" s="36"/>
      <c r="AR3" s="37"/>
      <c r="AS3" s="37"/>
    </row>
    <row r="4" spans="1:45" x14ac:dyDescent="0.25">
      <c r="A4" s="1" t="s">
        <v>21</v>
      </c>
      <c r="B4" s="7" t="s">
        <v>22</v>
      </c>
      <c r="C4" s="7" t="s">
        <v>1</v>
      </c>
      <c r="D4" s="7" t="s">
        <v>22</v>
      </c>
      <c r="E4" s="7" t="s">
        <v>1</v>
      </c>
      <c r="F4" s="7" t="s">
        <v>22</v>
      </c>
      <c r="G4" s="7" t="s">
        <v>1</v>
      </c>
      <c r="H4" s="7" t="s">
        <v>22</v>
      </c>
      <c r="I4" s="7" t="s">
        <v>1</v>
      </c>
      <c r="J4" s="7" t="s">
        <v>22</v>
      </c>
      <c r="K4" s="7" t="s">
        <v>1</v>
      </c>
      <c r="L4" s="7" t="s">
        <v>22</v>
      </c>
      <c r="M4" s="7" t="s">
        <v>1</v>
      </c>
      <c r="N4" s="7" t="s">
        <v>22</v>
      </c>
      <c r="O4" s="7" t="s">
        <v>1</v>
      </c>
      <c r="P4" s="7" t="s">
        <v>22</v>
      </c>
      <c r="Q4" s="7" t="s">
        <v>1</v>
      </c>
      <c r="R4" s="7" t="s">
        <v>22</v>
      </c>
      <c r="S4" s="7" t="s">
        <v>1</v>
      </c>
      <c r="T4" s="7" t="s">
        <v>22</v>
      </c>
      <c r="U4" s="7" t="s">
        <v>1</v>
      </c>
      <c r="V4" s="7" t="s">
        <v>22</v>
      </c>
      <c r="W4" s="7" t="s">
        <v>1</v>
      </c>
      <c r="X4" s="7" t="s">
        <v>22</v>
      </c>
      <c r="Y4" s="7" t="s">
        <v>1</v>
      </c>
      <c r="Z4" s="7" t="s">
        <v>22</v>
      </c>
      <c r="AA4" s="7" t="s">
        <v>1</v>
      </c>
      <c r="AB4" s="7" t="s">
        <v>22</v>
      </c>
      <c r="AC4" s="7" t="s">
        <v>1</v>
      </c>
      <c r="AD4" s="7" t="s">
        <v>22</v>
      </c>
      <c r="AE4" s="7" t="s">
        <v>1</v>
      </c>
      <c r="AF4" s="7" t="s">
        <v>22</v>
      </c>
      <c r="AG4" s="7" t="s">
        <v>1</v>
      </c>
      <c r="AH4" s="7" t="s">
        <v>22</v>
      </c>
      <c r="AI4" s="7" t="s">
        <v>1</v>
      </c>
      <c r="AJ4" s="7" t="s">
        <v>22</v>
      </c>
      <c r="AK4" s="7" t="s">
        <v>1</v>
      </c>
      <c r="AL4" s="7" t="s">
        <v>22</v>
      </c>
      <c r="AM4" s="7" t="s">
        <v>1</v>
      </c>
      <c r="AN4" s="7" t="s">
        <v>22</v>
      </c>
      <c r="AO4" s="7" t="s">
        <v>1</v>
      </c>
      <c r="AP4" s="7" t="s">
        <v>22</v>
      </c>
      <c r="AQ4" s="7" t="s">
        <v>1</v>
      </c>
      <c r="AR4" s="8"/>
      <c r="AS4" s="8"/>
    </row>
    <row r="5" spans="1:45" x14ac:dyDescent="0.25">
      <c r="A5" s="1" t="s">
        <v>0</v>
      </c>
      <c r="B5" s="7">
        <v>327</v>
      </c>
      <c r="C5" s="7">
        <v>0.41</v>
      </c>
      <c r="D5" s="7">
        <v>331</v>
      </c>
      <c r="E5" s="7">
        <v>0.6</v>
      </c>
      <c r="F5" s="7">
        <v>332</v>
      </c>
      <c r="G5" s="7">
        <v>0.21</v>
      </c>
      <c r="H5" s="7">
        <v>336</v>
      </c>
      <c r="I5" s="7">
        <v>1.28</v>
      </c>
      <c r="J5" s="7">
        <v>339</v>
      </c>
      <c r="K5" s="7">
        <v>0.54</v>
      </c>
      <c r="L5" s="7">
        <v>342</v>
      </c>
      <c r="M5" s="7">
        <v>0.63</v>
      </c>
      <c r="N5" s="7">
        <v>346</v>
      </c>
      <c r="O5" s="7">
        <v>0.51</v>
      </c>
      <c r="P5" s="7">
        <v>347</v>
      </c>
      <c r="Q5" s="7">
        <v>0.73</v>
      </c>
      <c r="R5" s="7">
        <v>351</v>
      </c>
      <c r="S5" s="7">
        <v>0.59</v>
      </c>
      <c r="T5" s="7">
        <v>353</v>
      </c>
      <c r="U5" s="7">
        <v>0.52</v>
      </c>
      <c r="V5" s="7">
        <v>355</v>
      </c>
      <c r="W5" s="7">
        <v>0.52</v>
      </c>
      <c r="X5" s="7">
        <v>360</v>
      </c>
      <c r="Y5" s="7">
        <v>0.81</v>
      </c>
      <c r="Z5" s="7">
        <v>362</v>
      </c>
      <c r="AA5" s="7">
        <v>1.1499999999999999</v>
      </c>
      <c r="AB5" s="7">
        <v>364</v>
      </c>
      <c r="AC5" s="7">
        <v>1.0900000000000001</v>
      </c>
      <c r="AD5" s="7">
        <v>369</v>
      </c>
      <c r="AE5" s="7">
        <v>0.79</v>
      </c>
      <c r="AF5" s="7">
        <v>372</v>
      </c>
      <c r="AG5" s="7">
        <v>0.56000000000000005</v>
      </c>
      <c r="AH5" s="7">
        <v>375</v>
      </c>
      <c r="AI5" s="7">
        <v>0.8</v>
      </c>
      <c r="AJ5" s="7">
        <v>379</v>
      </c>
      <c r="AK5" s="7">
        <v>0.56999999999999995</v>
      </c>
      <c r="AL5" s="7">
        <v>381</v>
      </c>
      <c r="AM5" s="7">
        <v>0.56999999999999995</v>
      </c>
      <c r="AN5" s="7">
        <v>384</v>
      </c>
      <c r="AO5" s="7">
        <v>0.66</v>
      </c>
      <c r="AP5" s="7">
        <v>386</v>
      </c>
      <c r="AQ5" s="7">
        <v>0.72</v>
      </c>
      <c r="AR5" s="8"/>
      <c r="AS5" s="8"/>
    </row>
    <row r="6" spans="1:45" x14ac:dyDescent="0.25">
      <c r="A6" s="32" t="s">
        <v>48</v>
      </c>
      <c r="B6" s="7">
        <v>331</v>
      </c>
      <c r="C6" s="7">
        <v>0.47</v>
      </c>
      <c r="D6" s="7">
        <v>335</v>
      </c>
      <c r="E6" s="7">
        <v>0.41</v>
      </c>
      <c r="F6" s="7">
        <v>336</v>
      </c>
      <c r="G6" s="7">
        <v>0.71</v>
      </c>
      <c r="H6" s="7">
        <v>342</v>
      </c>
      <c r="I6" s="7">
        <v>0.92</v>
      </c>
      <c r="J6" s="7">
        <v>345</v>
      </c>
      <c r="K6" s="7">
        <v>0.52</v>
      </c>
      <c r="L6" s="7">
        <v>346</v>
      </c>
      <c r="M6" s="7">
        <v>0.36</v>
      </c>
      <c r="N6" s="7">
        <v>349</v>
      </c>
      <c r="O6" s="7">
        <v>0.8</v>
      </c>
      <c r="P6" s="7">
        <v>354</v>
      </c>
      <c r="Q6" s="7">
        <v>0.73</v>
      </c>
      <c r="R6" s="7">
        <v>356</v>
      </c>
      <c r="S6" s="7">
        <v>0.93</v>
      </c>
      <c r="T6" s="7">
        <v>359</v>
      </c>
      <c r="U6" s="7">
        <v>0.85</v>
      </c>
      <c r="V6" s="7">
        <v>362</v>
      </c>
      <c r="W6" s="7">
        <v>0.79</v>
      </c>
      <c r="X6" s="2">
        <v>369</v>
      </c>
      <c r="Y6" s="2">
        <v>0.92</v>
      </c>
      <c r="Z6" s="2">
        <v>374</v>
      </c>
      <c r="AA6" s="2">
        <v>0.83</v>
      </c>
      <c r="AB6" s="2">
        <v>378</v>
      </c>
      <c r="AC6" s="2">
        <v>0.71</v>
      </c>
      <c r="AD6" s="2">
        <v>378</v>
      </c>
      <c r="AE6" s="2">
        <v>1.3</v>
      </c>
      <c r="AF6" s="2">
        <v>385</v>
      </c>
      <c r="AG6" s="2">
        <v>0.74</v>
      </c>
      <c r="AH6" s="2">
        <v>390</v>
      </c>
      <c r="AI6" s="2">
        <v>0.84</v>
      </c>
      <c r="AJ6" s="2">
        <v>396</v>
      </c>
      <c r="AK6" s="2">
        <v>0.88</v>
      </c>
      <c r="AL6" s="2">
        <v>399</v>
      </c>
      <c r="AM6" s="2">
        <v>0.6</v>
      </c>
      <c r="AN6" s="3">
        <v>400</v>
      </c>
      <c r="AO6" s="9">
        <v>0.32</v>
      </c>
      <c r="AP6" s="9">
        <v>402</v>
      </c>
      <c r="AQ6" s="9">
        <v>0.48</v>
      </c>
      <c r="AR6" s="5"/>
    </row>
    <row r="7" spans="1:45" x14ac:dyDescent="0.25">
      <c r="A7" s="32" t="s">
        <v>29</v>
      </c>
      <c r="B7" s="7">
        <v>325</v>
      </c>
      <c r="C7" s="7">
        <v>0.39</v>
      </c>
      <c r="D7" s="7">
        <v>328</v>
      </c>
      <c r="E7" s="7">
        <v>0.53</v>
      </c>
      <c r="F7" s="7">
        <v>330</v>
      </c>
      <c r="G7" s="7">
        <v>0.52</v>
      </c>
      <c r="H7" s="7">
        <v>337</v>
      </c>
      <c r="I7" s="7">
        <v>1.18</v>
      </c>
      <c r="J7" s="7">
        <v>342</v>
      </c>
      <c r="K7" s="7">
        <v>0.49</v>
      </c>
      <c r="L7" s="7">
        <v>343</v>
      </c>
      <c r="M7" s="7">
        <v>0.41</v>
      </c>
      <c r="N7" s="7">
        <v>346</v>
      </c>
      <c r="O7" s="7">
        <v>0.47</v>
      </c>
      <c r="P7" s="7">
        <v>348</v>
      </c>
      <c r="Q7" s="7">
        <v>1.1000000000000001</v>
      </c>
      <c r="R7" s="7">
        <v>352</v>
      </c>
      <c r="S7" s="7">
        <v>0.34</v>
      </c>
      <c r="T7" s="7">
        <v>355</v>
      </c>
      <c r="U7" s="7">
        <v>0.75</v>
      </c>
      <c r="V7" s="7">
        <v>360</v>
      </c>
      <c r="W7" s="7">
        <v>0.68</v>
      </c>
      <c r="X7" s="2">
        <v>365</v>
      </c>
      <c r="Y7" s="2">
        <v>0.86</v>
      </c>
      <c r="Z7" s="2">
        <v>367</v>
      </c>
      <c r="AA7" s="2">
        <v>0.52</v>
      </c>
      <c r="AB7" s="2">
        <v>369</v>
      </c>
      <c r="AC7" s="2">
        <v>0.59</v>
      </c>
      <c r="AD7" s="2">
        <v>371</v>
      </c>
      <c r="AE7" s="2">
        <v>0.61</v>
      </c>
      <c r="AF7" s="2">
        <v>373</v>
      </c>
      <c r="AG7" s="2">
        <v>0.56999999999999995</v>
      </c>
      <c r="AH7" s="2">
        <v>376</v>
      </c>
      <c r="AI7" s="2">
        <v>0.64</v>
      </c>
      <c r="AJ7" s="2">
        <v>379</v>
      </c>
      <c r="AK7" s="2">
        <v>0.48</v>
      </c>
      <c r="AL7" s="2">
        <v>380</v>
      </c>
      <c r="AM7" s="2">
        <v>1.1000000000000001</v>
      </c>
      <c r="AN7" s="3">
        <v>383</v>
      </c>
      <c r="AO7" s="9">
        <v>0.63</v>
      </c>
      <c r="AP7" s="9">
        <v>387</v>
      </c>
      <c r="AQ7" s="9">
        <v>1.3</v>
      </c>
      <c r="AR7" s="5"/>
    </row>
    <row r="8" spans="1:45" x14ac:dyDescent="0.25">
      <c r="A8" s="32" t="s">
        <v>30</v>
      </c>
      <c r="B8" s="7">
        <v>329</v>
      </c>
      <c r="C8" s="7">
        <v>0.51</v>
      </c>
      <c r="D8" s="7">
        <v>332</v>
      </c>
      <c r="E8" s="7">
        <v>0.83</v>
      </c>
      <c r="F8" s="7">
        <v>334</v>
      </c>
      <c r="G8" s="7">
        <v>0.25</v>
      </c>
      <c r="H8" s="7">
        <v>339</v>
      </c>
      <c r="I8" s="7">
        <v>0.68</v>
      </c>
      <c r="J8" s="7">
        <v>342</v>
      </c>
      <c r="K8" s="7">
        <v>0.42</v>
      </c>
      <c r="L8" s="7">
        <v>345</v>
      </c>
      <c r="M8" s="7">
        <v>0.61</v>
      </c>
      <c r="N8" s="7">
        <v>348</v>
      </c>
      <c r="O8" s="7">
        <v>0.61</v>
      </c>
      <c r="P8" s="7">
        <v>353</v>
      </c>
      <c r="Q8" s="7">
        <v>0.88</v>
      </c>
      <c r="R8" s="7">
        <v>358</v>
      </c>
      <c r="S8" s="7">
        <v>0.45</v>
      </c>
      <c r="T8" s="7">
        <v>359</v>
      </c>
      <c r="U8" s="7">
        <v>0.43</v>
      </c>
      <c r="V8" s="7">
        <v>362</v>
      </c>
      <c r="W8" s="7">
        <v>0.54</v>
      </c>
      <c r="X8" s="2">
        <v>367</v>
      </c>
      <c r="Y8" s="2">
        <v>0.57999999999999996</v>
      </c>
      <c r="Z8" s="2">
        <v>370</v>
      </c>
      <c r="AA8" s="2">
        <v>0.44</v>
      </c>
      <c r="AB8" s="2">
        <v>369</v>
      </c>
      <c r="AC8" s="2">
        <v>1.19</v>
      </c>
      <c r="AD8" s="2">
        <v>373</v>
      </c>
      <c r="AE8" s="2">
        <v>0.66</v>
      </c>
      <c r="AF8" s="2">
        <v>379</v>
      </c>
      <c r="AG8" s="2">
        <v>0.78</v>
      </c>
      <c r="AH8" s="2">
        <v>382</v>
      </c>
      <c r="AI8" s="2">
        <v>0.5</v>
      </c>
      <c r="AJ8" s="2">
        <v>387</v>
      </c>
      <c r="AK8" s="2">
        <v>0.66</v>
      </c>
      <c r="AL8" s="2">
        <v>390</v>
      </c>
      <c r="AM8" s="2">
        <v>0.3</v>
      </c>
      <c r="AN8" s="3">
        <v>394</v>
      </c>
      <c r="AO8" s="9">
        <v>0.36</v>
      </c>
      <c r="AP8" s="9">
        <v>396</v>
      </c>
      <c r="AQ8" s="9">
        <v>0.66</v>
      </c>
      <c r="AR8" s="5"/>
    </row>
    <row r="9" spans="1:45" x14ac:dyDescent="0.25">
      <c r="A9" s="32" t="s">
        <v>31</v>
      </c>
      <c r="B9" s="7">
        <v>324</v>
      </c>
      <c r="C9" s="7">
        <v>0.49</v>
      </c>
      <c r="D9" s="7">
        <v>327</v>
      </c>
      <c r="E9" s="7">
        <v>0.97</v>
      </c>
      <c r="F9" s="7">
        <v>331</v>
      </c>
      <c r="G9" s="7">
        <v>0.75</v>
      </c>
      <c r="H9" s="7">
        <v>335</v>
      </c>
      <c r="I9" s="7">
        <v>1</v>
      </c>
      <c r="J9" s="7">
        <v>341</v>
      </c>
      <c r="K9" s="7">
        <v>0.68</v>
      </c>
      <c r="L9" s="7">
        <v>344</v>
      </c>
      <c r="M9" s="7">
        <v>0.38</v>
      </c>
      <c r="N9" s="7">
        <v>345</v>
      </c>
      <c r="O9" s="7">
        <v>0.31</v>
      </c>
      <c r="P9" s="7">
        <v>349</v>
      </c>
      <c r="Q9" s="7">
        <v>1.02</v>
      </c>
      <c r="R9" s="7">
        <v>352</v>
      </c>
      <c r="S9" s="7">
        <v>0.55000000000000004</v>
      </c>
      <c r="T9" s="7">
        <v>354</v>
      </c>
      <c r="U9" s="7">
        <v>0.56999999999999995</v>
      </c>
      <c r="V9" s="7">
        <v>352</v>
      </c>
      <c r="W9" s="7">
        <v>3.28</v>
      </c>
      <c r="X9" s="2">
        <v>359</v>
      </c>
      <c r="Y9" s="2">
        <v>0.4</v>
      </c>
      <c r="Z9" s="2">
        <v>362</v>
      </c>
      <c r="AA9" s="2">
        <v>0.65</v>
      </c>
      <c r="AB9" s="2">
        <v>365</v>
      </c>
      <c r="AC9" s="2">
        <v>0.51</v>
      </c>
      <c r="AD9" s="2">
        <v>369</v>
      </c>
      <c r="AE9" s="2">
        <v>0.38</v>
      </c>
      <c r="AF9" s="2">
        <v>369</v>
      </c>
      <c r="AG9" s="2">
        <v>0.57999999999999996</v>
      </c>
      <c r="AH9" s="2">
        <v>372</v>
      </c>
      <c r="AI9" s="2">
        <v>0.5</v>
      </c>
      <c r="AJ9" s="2">
        <v>376</v>
      </c>
      <c r="AK9" s="2">
        <v>1.22</v>
      </c>
      <c r="AL9" s="2">
        <v>380</v>
      </c>
      <c r="AM9" s="2">
        <v>0.65</v>
      </c>
      <c r="AN9" s="3">
        <v>384</v>
      </c>
      <c r="AO9" s="9">
        <v>0.75</v>
      </c>
      <c r="AP9" s="9">
        <v>384</v>
      </c>
      <c r="AQ9" s="9">
        <v>0.6</v>
      </c>
      <c r="AR9" s="5"/>
    </row>
    <row r="10" spans="1:45" x14ac:dyDescent="0.25">
      <c r="A10" s="32" t="s">
        <v>38</v>
      </c>
      <c r="B10" s="7">
        <v>322</v>
      </c>
      <c r="C10" s="7">
        <v>0.41</v>
      </c>
      <c r="D10" s="7">
        <v>322</v>
      </c>
      <c r="E10" s="7">
        <v>0.51</v>
      </c>
      <c r="F10" s="7">
        <v>325</v>
      </c>
      <c r="G10" s="7">
        <v>0.68</v>
      </c>
      <c r="H10" s="7">
        <v>330</v>
      </c>
      <c r="I10" s="7">
        <v>1.9</v>
      </c>
      <c r="J10" s="7">
        <v>335</v>
      </c>
      <c r="K10" s="7">
        <v>0.77</v>
      </c>
      <c r="L10" s="7">
        <v>335</v>
      </c>
      <c r="M10" s="7">
        <v>0.62</v>
      </c>
      <c r="N10" s="7">
        <v>339</v>
      </c>
      <c r="O10" s="7">
        <v>0.57999999999999996</v>
      </c>
      <c r="P10" s="7">
        <v>342</v>
      </c>
      <c r="Q10" s="7">
        <v>0.68</v>
      </c>
      <c r="R10" s="7">
        <v>345</v>
      </c>
      <c r="S10" s="7">
        <v>0.56000000000000005</v>
      </c>
      <c r="T10" s="7">
        <v>347</v>
      </c>
      <c r="U10" s="7">
        <v>0.33</v>
      </c>
      <c r="V10" s="7">
        <v>346</v>
      </c>
      <c r="W10" s="7">
        <v>3.08</v>
      </c>
      <c r="X10" s="2">
        <v>353</v>
      </c>
      <c r="Y10" s="2">
        <v>0.56000000000000005</v>
      </c>
      <c r="Z10" s="2">
        <v>355</v>
      </c>
      <c r="AA10" s="2">
        <v>1.01</v>
      </c>
      <c r="AB10" s="2">
        <v>357</v>
      </c>
      <c r="AC10" s="2">
        <v>1.05</v>
      </c>
      <c r="AD10" s="2">
        <v>359</v>
      </c>
      <c r="AE10" s="2">
        <v>0.85</v>
      </c>
      <c r="AF10" s="2">
        <v>358</v>
      </c>
      <c r="AG10" s="2">
        <v>0.53</v>
      </c>
      <c r="AH10" s="2">
        <v>360</v>
      </c>
      <c r="AI10" s="2">
        <v>0.82</v>
      </c>
      <c r="AJ10" s="2">
        <v>362</v>
      </c>
      <c r="AK10" s="2">
        <v>1.1299999999999999</v>
      </c>
      <c r="AL10" s="2">
        <v>364</v>
      </c>
      <c r="AM10" s="2">
        <v>0.52</v>
      </c>
      <c r="AN10" s="3">
        <v>367</v>
      </c>
      <c r="AO10" s="9">
        <v>0.41</v>
      </c>
      <c r="AP10" s="9">
        <v>369</v>
      </c>
      <c r="AQ10" s="9">
        <v>0.62</v>
      </c>
      <c r="AR10" s="5"/>
    </row>
    <row r="11" spans="1:45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5"/>
      <c r="AR11" s="5"/>
    </row>
  </sheetData>
  <mergeCells count="22">
    <mergeCell ref="AJ3:AK3"/>
    <mergeCell ref="AL3:AM3"/>
    <mergeCell ref="AN3:AO3"/>
    <mergeCell ref="AP3:AQ3"/>
    <mergeCell ref="AR3:AS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3" max="7" width="14.7109375" customWidth="1"/>
  </cols>
  <sheetData>
    <row r="1" spans="1:7" x14ac:dyDescent="0.25">
      <c r="A1" t="s">
        <v>68</v>
      </c>
    </row>
    <row r="2" spans="1:7" x14ac:dyDescent="0.25">
      <c r="A2" s="10"/>
    </row>
    <row r="3" spans="1:7" x14ac:dyDescent="0.25">
      <c r="A3" s="13"/>
      <c r="B3" s="14" t="s">
        <v>0</v>
      </c>
      <c r="C3" s="14" t="s">
        <v>48</v>
      </c>
      <c r="D3" s="14" t="s">
        <v>29</v>
      </c>
      <c r="E3" s="14" t="s">
        <v>30</v>
      </c>
      <c r="F3" s="14" t="s">
        <v>31</v>
      </c>
      <c r="G3" s="14" t="s">
        <v>47</v>
      </c>
    </row>
    <row r="4" spans="1:7" x14ac:dyDescent="0.25">
      <c r="A4" s="13"/>
      <c r="B4" s="14"/>
      <c r="C4" s="14"/>
      <c r="D4" s="14"/>
      <c r="E4" s="14"/>
      <c r="F4" s="14"/>
      <c r="G4" s="14"/>
    </row>
    <row r="5" spans="1:7" x14ac:dyDescent="0.25">
      <c r="A5" s="15" t="s">
        <v>40</v>
      </c>
      <c r="B5" s="15">
        <v>100</v>
      </c>
      <c r="C5" s="15">
        <v>100</v>
      </c>
      <c r="D5" s="15">
        <v>86.7</v>
      </c>
      <c r="E5" s="15">
        <v>100</v>
      </c>
      <c r="F5" s="15">
        <v>93.3</v>
      </c>
      <c r="G5" s="15">
        <v>87.5</v>
      </c>
    </row>
    <row r="6" spans="1:7" x14ac:dyDescent="0.25">
      <c r="A6" s="15" t="s">
        <v>39</v>
      </c>
      <c r="B6" s="15">
        <v>73.3</v>
      </c>
      <c r="C6" s="15">
        <v>66.7</v>
      </c>
      <c r="D6" s="15">
        <v>66.7</v>
      </c>
      <c r="E6" s="15">
        <v>71.400000000000006</v>
      </c>
      <c r="F6" s="15">
        <v>57.1</v>
      </c>
      <c r="G6" s="15">
        <v>37.5</v>
      </c>
    </row>
    <row r="7" spans="1:7" x14ac:dyDescent="0.25">
      <c r="A7" s="15" t="s">
        <v>41</v>
      </c>
      <c r="B7" s="15">
        <v>53.3</v>
      </c>
      <c r="C7" s="15">
        <v>35.700000000000003</v>
      </c>
      <c r="D7" s="15">
        <v>53.3</v>
      </c>
      <c r="E7" s="15">
        <v>69.2</v>
      </c>
      <c r="F7" s="15">
        <v>28.6</v>
      </c>
      <c r="G7" s="15">
        <v>50</v>
      </c>
    </row>
    <row r="8" spans="1:7" x14ac:dyDescent="0.25">
      <c r="A8" s="15" t="s">
        <v>42</v>
      </c>
      <c r="B8" s="15">
        <v>73.3</v>
      </c>
      <c r="C8" s="15">
        <v>50</v>
      </c>
      <c r="D8" s="15">
        <v>53.3</v>
      </c>
      <c r="E8" s="15">
        <v>30.8</v>
      </c>
      <c r="F8" s="15">
        <v>50</v>
      </c>
      <c r="G8" s="15">
        <v>87.5</v>
      </c>
    </row>
    <row r="9" spans="1:7" x14ac:dyDescent="0.25">
      <c r="A9" s="15" t="s">
        <v>43</v>
      </c>
      <c r="B9" s="15">
        <v>46.7</v>
      </c>
      <c r="C9" s="15">
        <v>35.700000000000003</v>
      </c>
      <c r="D9" s="15">
        <v>46.7</v>
      </c>
      <c r="E9" s="15">
        <v>23.1</v>
      </c>
      <c r="F9" s="15">
        <v>35.700000000000003</v>
      </c>
      <c r="G9" s="15">
        <v>62.5</v>
      </c>
    </row>
    <row r="10" spans="1:7" x14ac:dyDescent="0.25">
      <c r="A10" s="15" t="s">
        <v>44</v>
      </c>
      <c r="B10" s="15">
        <v>46.7</v>
      </c>
      <c r="C10" s="15">
        <v>21.4</v>
      </c>
      <c r="D10" s="15">
        <v>20</v>
      </c>
      <c r="E10" s="15">
        <v>30.8</v>
      </c>
      <c r="F10" s="15">
        <v>21.4</v>
      </c>
      <c r="G10" s="15">
        <v>25</v>
      </c>
    </row>
    <row r="11" spans="1:7" x14ac:dyDescent="0.25">
      <c r="A11" s="15" t="s">
        <v>45</v>
      </c>
      <c r="B11" s="15">
        <v>21</v>
      </c>
      <c r="C11" s="15">
        <v>21.4</v>
      </c>
      <c r="D11" s="15">
        <v>13.3</v>
      </c>
      <c r="E11" s="15">
        <v>0</v>
      </c>
      <c r="F11" s="15">
        <v>14.3</v>
      </c>
      <c r="G11" s="15">
        <v>25</v>
      </c>
    </row>
    <row r="12" spans="1:7" x14ac:dyDescent="0.25">
      <c r="A12" s="15" t="s">
        <v>46</v>
      </c>
      <c r="B12" s="15">
        <v>21.4</v>
      </c>
      <c r="C12" s="15">
        <v>28.6</v>
      </c>
      <c r="D12" s="15">
        <v>20</v>
      </c>
      <c r="E12" s="15">
        <v>0</v>
      </c>
      <c r="F12" s="15">
        <v>7.1</v>
      </c>
      <c r="G12" s="15">
        <v>12.5</v>
      </c>
    </row>
    <row r="13" spans="1:7" x14ac:dyDescent="0.25">
      <c r="A13" s="15"/>
      <c r="B13" s="15"/>
      <c r="C13" s="15"/>
      <c r="D13" s="15"/>
      <c r="E13" s="15"/>
      <c r="F13" s="15"/>
      <c r="G1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workbookViewId="0">
      <selection activeCell="T3" sqref="T3:Y3"/>
    </sheetView>
  </sheetViews>
  <sheetFormatPr defaultRowHeight="15" x14ac:dyDescent="0.25"/>
  <sheetData>
    <row r="1" spans="1:49" x14ac:dyDescent="0.25">
      <c r="A1" t="s">
        <v>75</v>
      </c>
    </row>
    <row r="3" spans="1:49" ht="26.25" x14ac:dyDescent="0.4">
      <c r="B3" s="41" t="s">
        <v>49</v>
      </c>
      <c r="C3" s="39"/>
      <c r="D3" s="39"/>
      <c r="E3" s="39"/>
      <c r="F3" s="39"/>
      <c r="G3" s="39"/>
      <c r="H3" s="41" t="s">
        <v>50</v>
      </c>
      <c r="I3" s="39"/>
      <c r="J3" s="39"/>
      <c r="K3" s="39"/>
      <c r="L3" s="39"/>
      <c r="M3" s="39"/>
      <c r="N3" s="41" t="s">
        <v>52</v>
      </c>
      <c r="O3" s="39"/>
      <c r="P3" s="39"/>
      <c r="Q3" s="39"/>
      <c r="R3" s="39"/>
      <c r="S3" s="39"/>
      <c r="T3" s="41" t="s">
        <v>51</v>
      </c>
      <c r="U3" s="39"/>
      <c r="V3" s="39"/>
      <c r="W3" s="39"/>
      <c r="X3" s="39"/>
      <c r="Y3" s="39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x14ac:dyDescent="0.25">
      <c r="B4" s="20" t="s">
        <v>23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23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23</v>
      </c>
      <c r="O4" s="20" t="s">
        <v>2</v>
      </c>
      <c r="P4" s="20" t="s">
        <v>3</v>
      </c>
      <c r="Q4" s="20" t="s">
        <v>4</v>
      </c>
      <c r="R4" s="20" t="s">
        <v>5</v>
      </c>
      <c r="S4" s="20" t="s">
        <v>6</v>
      </c>
      <c r="T4" s="20" t="s">
        <v>23</v>
      </c>
      <c r="U4" s="20" t="s">
        <v>2</v>
      </c>
      <c r="V4" s="20" t="s">
        <v>3</v>
      </c>
      <c r="W4" s="20" t="s">
        <v>4</v>
      </c>
      <c r="X4" s="20" t="s">
        <v>5</v>
      </c>
      <c r="Y4" s="20" t="s">
        <v>6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x14ac:dyDescent="0.25">
      <c r="B5" s="21">
        <v>26.161999999999999</v>
      </c>
      <c r="C5" s="21">
        <v>2.0099999999999998</v>
      </c>
      <c r="D5" s="21">
        <v>27.640999999999998</v>
      </c>
      <c r="E5" s="21">
        <v>8.6189999999999998</v>
      </c>
      <c r="F5" s="21">
        <v>39.774000000000001</v>
      </c>
      <c r="G5" s="21">
        <v>3.1669999999999998</v>
      </c>
      <c r="H5" s="21">
        <v>0.32500000000000001</v>
      </c>
      <c r="I5" s="21">
        <v>0.22700000000000001</v>
      </c>
      <c r="J5" s="21">
        <v>0.58099999999999996</v>
      </c>
      <c r="K5" s="21">
        <v>0.57499999999999996</v>
      </c>
      <c r="L5" s="21">
        <v>0.13200000000000001</v>
      </c>
      <c r="M5" s="21">
        <v>0.374</v>
      </c>
      <c r="N5" s="21">
        <v>9.7750000000000004</v>
      </c>
      <c r="O5" s="21">
        <v>34.613</v>
      </c>
      <c r="P5" s="21">
        <v>21.198</v>
      </c>
      <c r="Q5" s="21">
        <v>26.823</v>
      </c>
      <c r="R5" s="21">
        <v>7.2560000000000002</v>
      </c>
      <c r="S5" s="21">
        <v>31.38</v>
      </c>
      <c r="T5" s="21">
        <v>91.745000000000005</v>
      </c>
      <c r="U5" s="21">
        <v>124.76</v>
      </c>
      <c r="V5" s="21">
        <v>125.43</v>
      </c>
      <c r="W5" s="21">
        <v>97.95</v>
      </c>
      <c r="X5" s="21">
        <v>66.878</v>
      </c>
      <c r="Y5" s="21">
        <v>124</v>
      </c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</row>
    <row r="6" spans="1:49" x14ac:dyDescent="0.25">
      <c r="B6" s="21">
        <v>9.5120000000000005</v>
      </c>
      <c r="C6" s="21">
        <v>54.250999999999998</v>
      </c>
      <c r="D6" s="21">
        <v>43.261000000000003</v>
      </c>
      <c r="E6" s="21">
        <v>3.1720000000000002</v>
      </c>
      <c r="F6" s="21">
        <v>41.43</v>
      </c>
      <c r="G6" s="21">
        <v>5.4560000000000004</v>
      </c>
      <c r="H6" s="21">
        <v>0.26300000000000001</v>
      </c>
      <c r="I6" s="21">
        <v>0.56599999999999995</v>
      </c>
      <c r="J6" s="21">
        <v>0.56699999999999995</v>
      </c>
      <c r="K6" s="21">
        <v>0.25800000000000001</v>
      </c>
      <c r="L6" s="21">
        <v>0.191</v>
      </c>
      <c r="M6" s="21">
        <v>0.22</v>
      </c>
      <c r="N6" s="21">
        <v>24.05</v>
      </c>
      <c r="O6" s="21">
        <v>17.942</v>
      </c>
      <c r="P6" s="21">
        <v>21.382999999999999</v>
      </c>
      <c r="Q6" s="21">
        <v>27.59</v>
      </c>
      <c r="R6" s="21">
        <v>16.084</v>
      </c>
      <c r="S6" s="21">
        <v>24.225999999999999</v>
      </c>
      <c r="T6" s="21">
        <v>82.463999999999999</v>
      </c>
      <c r="U6" s="21">
        <v>91.802999999999997</v>
      </c>
      <c r="V6" s="21">
        <v>63.595999999999997</v>
      </c>
      <c r="W6" s="21">
        <v>83.070999999999998</v>
      </c>
      <c r="X6" s="21">
        <v>77.120999999999995</v>
      </c>
      <c r="Y6" s="21">
        <v>133.94999999999999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x14ac:dyDescent="0.25">
      <c r="B7" s="21">
        <v>10.086</v>
      </c>
      <c r="C7" s="21">
        <v>72.819999999999993</v>
      </c>
      <c r="D7" s="21">
        <v>10.291</v>
      </c>
      <c r="E7" s="21">
        <v>7.7960000000000003</v>
      </c>
      <c r="F7" s="21">
        <v>1.5189999999999999</v>
      </c>
      <c r="G7" s="21">
        <v>10.95</v>
      </c>
      <c r="H7" s="21">
        <v>0.38600000000000001</v>
      </c>
      <c r="I7" s="21">
        <v>0.17699999999999999</v>
      </c>
      <c r="J7" s="21">
        <v>0.307</v>
      </c>
      <c r="K7" s="21">
        <v>0.38700000000000001</v>
      </c>
      <c r="L7" s="21">
        <v>0.374</v>
      </c>
      <c r="M7" s="21">
        <v>0.247</v>
      </c>
      <c r="N7" s="21">
        <v>30.911000000000001</v>
      </c>
      <c r="O7" s="21">
        <v>27.254000000000001</v>
      </c>
      <c r="P7" s="21">
        <v>28.286000000000001</v>
      </c>
      <c r="Q7" s="21">
        <v>26.684000000000001</v>
      </c>
      <c r="R7" s="21">
        <v>24.742000000000001</v>
      </c>
      <c r="S7" s="21">
        <v>29.317</v>
      </c>
      <c r="T7" s="21">
        <v>116.66</v>
      </c>
      <c r="U7" s="21">
        <v>127.4</v>
      </c>
      <c r="V7" s="21">
        <v>129.19999999999999</v>
      </c>
      <c r="W7" s="21">
        <v>136.72999999999999</v>
      </c>
      <c r="X7" s="21">
        <v>109.12</v>
      </c>
      <c r="Y7" s="21">
        <v>89.905000000000001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x14ac:dyDescent="0.25">
      <c r="B8" s="21">
        <v>5.9290000000000003</v>
      </c>
      <c r="C8" s="21">
        <v>4.2850000000000001</v>
      </c>
      <c r="D8" s="21">
        <v>5.6239999999999997</v>
      </c>
      <c r="E8" s="21">
        <v>20.007000000000001</v>
      </c>
      <c r="F8" s="21">
        <v>9.0830000000000002</v>
      </c>
      <c r="G8" s="21">
        <v>12.319000000000001</v>
      </c>
      <c r="H8" s="21">
        <v>0.127</v>
      </c>
      <c r="I8" s="21">
        <v>0.24299999999999999</v>
      </c>
      <c r="J8" s="21">
        <v>0.22500000000000001</v>
      </c>
      <c r="K8" s="21">
        <v>0.314</v>
      </c>
      <c r="L8" s="21">
        <v>0.111</v>
      </c>
      <c r="M8" s="21"/>
      <c r="N8" s="21">
        <v>26.536000000000001</v>
      </c>
      <c r="O8" s="21">
        <v>29.233000000000001</v>
      </c>
      <c r="P8" s="21">
        <v>40.356999999999999</v>
      </c>
      <c r="Q8" s="21">
        <v>22.693000000000001</v>
      </c>
      <c r="R8" s="21">
        <v>8.8870000000000005</v>
      </c>
      <c r="S8" s="21">
        <v>18.45</v>
      </c>
      <c r="T8" s="21">
        <v>103.87</v>
      </c>
      <c r="U8" s="21">
        <v>70.688000000000002</v>
      </c>
      <c r="V8" s="21">
        <v>113.36</v>
      </c>
      <c r="W8" s="21">
        <v>103.36</v>
      </c>
      <c r="X8" s="21">
        <v>94.754999999999995</v>
      </c>
      <c r="Y8" s="2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49" x14ac:dyDescent="0.25">
      <c r="B9" s="21">
        <v>59.384</v>
      </c>
      <c r="C9" s="21">
        <v>46.600999999999999</v>
      </c>
      <c r="D9" s="21">
        <v>4.383</v>
      </c>
      <c r="E9" s="21">
        <v>5.33</v>
      </c>
      <c r="F9" s="21">
        <v>51.823</v>
      </c>
      <c r="G9" s="21"/>
      <c r="H9" s="21">
        <v>0.23100000000000001</v>
      </c>
      <c r="I9" s="21">
        <v>0.251</v>
      </c>
      <c r="J9" s="21">
        <v>0.252</v>
      </c>
      <c r="K9" s="21">
        <v>0.121</v>
      </c>
      <c r="L9" s="21">
        <v>0.22900000000000001</v>
      </c>
      <c r="M9" s="21"/>
      <c r="N9" s="21">
        <v>17.975000000000001</v>
      </c>
      <c r="O9" s="21">
        <v>26.484999999999999</v>
      </c>
      <c r="P9" s="21">
        <v>27.138999999999999</v>
      </c>
      <c r="Q9" s="21">
        <v>27.132000000000001</v>
      </c>
      <c r="R9" s="21">
        <v>11.843</v>
      </c>
      <c r="S9" s="21"/>
      <c r="T9" s="21">
        <v>115.06</v>
      </c>
      <c r="U9" s="21">
        <v>88.981999999999999</v>
      </c>
      <c r="V9" s="21">
        <v>102.73</v>
      </c>
      <c r="W9" s="21">
        <v>104.55</v>
      </c>
      <c r="X9" s="21">
        <v>92.718000000000004</v>
      </c>
      <c r="Y9" s="2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</row>
    <row r="10" spans="1:49" x14ac:dyDescent="0.25">
      <c r="B10" s="21">
        <v>40.067999999999998</v>
      </c>
      <c r="C10" s="21">
        <v>3.9820000000000002</v>
      </c>
      <c r="D10" s="21">
        <v>21.06</v>
      </c>
      <c r="E10" s="21">
        <v>2.3570000000000002</v>
      </c>
      <c r="F10" s="21">
        <v>17.91</v>
      </c>
      <c r="G10" s="21"/>
      <c r="H10" s="21">
        <v>0.22800000000000001</v>
      </c>
      <c r="I10" s="21">
        <v>0.52800000000000002</v>
      </c>
      <c r="J10" s="21">
        <v>0.51300000000000001</v>
      </c>
      <c r="K10" s="21">
        <v>0.23499999999999999</v>
      </c>
      <c r="L10" s="21">
        <v>0.27100000000000002</v>
      </c>
      <c r="M10" s="21"/>
      <c r="N10" s="21">
        <v>24.192</v>
      </c>
      <c r="O10" s="21">
        <v>26.31</v>
      </c>
      <c r="P10" s="21">
        <v>21.753</v>
      </c>
      <c r="Q10" s="21">
        <v>17.79</v>
      </c>
      <c r="R10" s="21">
        <v>24.187999999999999</v>
      </c>
      <c r="S10" s="21"/>
      <c r="T10" s="21">
        <v>90.82</v>
      </c>
      <c r="U10" s="21">
        <v>90.573999999999998</v>
      </c>
      <c r="V10" s="21">
        <v>139.01</v>
      </c>
      <c r="W10" s="21">
        <v>80.222999999999999</v>
      </c>
      <c r="X10" s="21">
        <v>152.63</v>
      </c>
      <c r="Y10" s="21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49" x14ac:dyDescent="0.25">
      <c r="B11" s="21">
        <v>8.3840000000000003</v>
      </c>
      <c r="C11" s="21">
        <v>50.542999999999999</v>
      </c>
      <c r="D11" s="21">
        <v>7.07</v>
      </c>
      <c r="E11" s="21">
        <v>23.931999999999999</v>
      </c>
      <c r="F11" s="21">
        <v>7.7489999999999997</v>
      </c>
      <c r="G11" s="21"/>
      <c r="H11" s="21">
        <v>0.182</v>
      </c>
      <c r="I11" s="21">
        <v>0.20100000000000001</v>
      </c>
      <c r="J11" s="21">
        <v>0.42199999999999999</v>
      </c>
      <c r="K11" s="21">
        <v>0.41699999999999998</v>
      </c>
      <c r="L11" s="21">
        <v>0.318</v>
      </c>
      <c r="M11" s="21"/>
      <c r="N11" s="21">
        <v>24.024999999999999</v>
      </c>
      <c r="O11" s="21">
        <v>21.795000000000002</v>
      </c>
      <c r="P11" s="21">
        <v>22.190999999999999</v>
      </c>
      <c r="Q11" s="21">
        <v>16.14</v>
      </c>
      <c r="R11" s="21">
        <v>18.908000000000001</v>
      </c>
      <c r="S11" s="21"/>
      <c r="T11" s="21">
        <v>98.614000000000004</v>
      </c>
      <c r="U11" s="21">
        <v>106.96</v>
      </c>
      <c r="V11" s="21">
        <v>145.13999999999999</v>
      </c>
      <c r="W11" s="21">
        <v>106.24</v>
      </c>
      <c r="X11" s="21">
        <v>203.81</v>
      </c>
      <c r="Y11" s="21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</row>
    <row r="12" spans="1:49" x14ac:dyDescent="0.25">
      <c r="B12" s="21">
        <v>12.454000000000001</v>
      </c>
      <c r="C12" s="21">
        <v>78.828999999999994</v>
      </c>
      <c r="D12" s="21">
        <v>25.151</v>
      </c>
      <c r="E12" s="21">
        <v>2.7</v>
      </c>
      <c r="F12" s="21">
        <v>16.263000000000002</v>
      </c>
      <c r="G12" s="21"/>
      <c r="H12" s="21"/>
      <c r="I12" s="21">
        <v>0.40400000000000003</v>
      </c>
      <c r="J12" s="21">
        <v>0.23100000000000001</v>
      </c>
      <c r="K12" s="21">
        <v>0.45600000000000002</v>
      </c>
      <c r="L12" s="21"/>
      <c r="M12" s="21"/>
      <c r="N12" s="21">
        <v>26.811</v>
      </c>
      <c r="O12" s="21">
        <v>18.64</v>
      </c>
      <c r="P12" s="21">
        <v>24.559000000000001</v>
      </c>
      <c r="Q12" s="21">
        <v>28.498999999999999</v>
      </c>
      <c r="R12" s="21">
        <v>23.76</v>
      </c>
      <c r="S12" s="21"/>
      <c r="T12" s="21">
        <v>169.76</v>
      </c>
      <c r="U12" s="21">
        <v>105.53</v>
      </c>
      <c r="V12" s="21">
        <v>130.21</v>
      </c>
      <c r="W12" s="21">
        <v>129.78</v>
      </c>
      <c r="X12" s="21">
        <v>114.73</v>
      </c>
      <c r="Y12" s="21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49" x14ac:dyDescent="0.25">
      <c r="B13" s="21">
        <v>3.5960000000000001</v>
      </c>
      <c r="C13" s="21">
        <v>44.52</v>
      </c>
      <c r="D13" s="21">
        <v>5.2729999999999997</v>
      </c>
      <c r="E13" s="21">
        <v>21.210999999999999</v>
      </c>
      <c r="F13" s="21"/>
      <c r="G13" s="21"/>
      <c r="H13" s="21"/>
      <c r="I13" s="21">
        <v>0.49</v>
      </c>
      <c r="J13" s="21">
        <v>0.28999999999999998</v>
      </c>
      <c r="K13" s="21">
        <v>0.23400000000000001</v>
      </c>
      <c r="L13" s="21"/>
      <c r="M13" s="21"/>
      <c r="N13" s="21">
        <v>18.57</v>
      </c>
      <c r="O13" s="21">
        <v>22.245999999999999</v>
      </c>
      <c r="P13" s="21">
        <v>18.73</v>
      </c>
      <c r="Q13" s="21">
        <v>31.652999999999999</v>
      </c>
      <c r="R13" s="21"/>
      <c r="S13" s="21"/>
      <c r="T13" s="21">
        <v>115.44</v>
      </c>
      <c r="U13" s="21">
        <v>120.82</v>
      </c>
      <c r="V13" s="21">
        <v>95.855999999999995</v>
      </c>
      <c r="W13" s="21">
        <v>117.73</v>
      </c>
      <c r="X13" s="21"/>
      <c r="Y13" s="21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 x14ac:dyDescent="0.25">
      <c r="B14" s="21"/>
      <c r="C14" s="21">
        <v>32.863999999999997</v>
      </c>
      <c r="D14" s="21">
        <v>34.082999999999998</v>
      </c>
      <c r="E14" s="21">
        <v>1.821</v>
      </c>
      <c r="F14" s="21"/>
      <c r="G14" s="21"/>
      <c r="H14" s="21"/>
      <c r="I14" s="21">
        <v>0.17399999999999999</v>
      </c>
      <c r="J14" s="21">
        <v>0.29699999999999999</v>
      </c>
      <c r="K14" s="21"/>
      <c r="L14" s="21"/>
      <c r="M14" s="21"/>
      <c r="N14" s="21"/>
      <c r="O14" s="21">
        <v>31.495999999999999</v>
      </c>
      <c r="P14" s="21">
        <v>19.841999999999999</v>
      </c>
      <c r="Q14" s="21">
        <v>27.236000000000001</v>
      </c>
      <c r="R14" s="21"/>
      <c r="S14" s="21"/>
      <c r="T14" s="21"/>
      <c r="U14" s="21">
        <v>126.58</v>
      </c>
      <c r="V14" s="21">
        <v>117.63</v>
      </c>
      <c r="W14" s="21">
        <v>124.71</v>
      </c>
      <c r="X14" s="21"/>
      <c r="Y14" s="21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49" x14ac:dyDescent="0.25">
      <c r="B15" s="21"/>
      <c r="C15" s="21">
        <v>52.238</v>
      </c>
      <c r="D15" s="21">
        <v>2.48</v>
      </c>
      <c r="E15" s="21">
        <v>1.335</v>
      </c>
      <c r="F15" s="21"/>
      <c r="G15" s="21"/>
      <c r="H15" s="21"/>
      <c r="I15" s="21"/>
      <c r="J15" s="21">
        <v>0.28999999999999998</v>
      </c>
      <c r="K15" s="21"/>
      <c r="L15" s="21"/>
      <c r="M15" s="21"/>
      <c r="N15" s="21"/>
      <c r="O15" s="21">
        <v>16.798999999999999</v>
      </c>
      <c r="P15" s="21">
        <v>25.768999999999998</v>
      </c>
      <c r="Q15" s="21">
        <v>16.076000000000001</v>
      </c>
      <c r="R15" s="21"/>
      <c r="S15" s="21"/>
      <c r="T15" s="21"/>
      <c r="U15" s="21">
        <v>106.92</v>
      </c>
      <c r="V15" s="21">
        <v>136.11000000000001</v>
      </c>
      <c r="W15" s="21">
        <v>67.363</v>
      </c>
      <c r="X15" s="21"/>
      <c r="Y15" s="21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49" x14ac:dyDescent="0.25">
      <c r="B16" s="21"/>
      <c r="C16" s="21">
        <v>18.797999999999998</v>
      </c>
      <c r="D16" s="21">
        <v>1.8720000000000001</v>
      </c>
      <c r="E16" s="21"/>
      <c r="F16" s="21"/>
      <c r="G16" s="21"/>
      <c r="H16" s="21"/>
      <c r="I16" s="21"/>
      <c r="J16" s="21">
        <v>0.59499999999999997</v>
      </c>
      <c r="K16" s="21"/>
      <c r="L16" s="21"/>
      <c r="M16" s="21"/>
      <c r="N16" s="21"/>
      <c r="O16" s="21">
        <v>19.535</v>
      </c>
      <c r="P16" s="21">
        <v>33.506</v>
      </c>
      <c r="Q16" s="21"/>
      <c r="R16" s="21"/>
      <c r="S16" s="21"/>
      <c r="T16" s="21"/>
      <c r="U16" s="21">
        <v>65.144999999999996</v>
      </c>
      <c r="V16" s="21">
        <v>117.67</v>
      </c>
      <c r="W16" s="21"/>
      <c r="X16" s="21"/>
      <c r="Y16" s="21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x14ac:dyDescent="0.25">
      <c r="B17" s="21"/>
      <c r="C17" s="21"/>
      <c r="D17" s="21">
        <v>22.224</v>
      </c>
      <c r="E17" s="21"/>
      <c r="F17" s="21"/>
      <c r="G17" s="21"/>
      <c r="H17" s="22"/>
      <c r="I17" s="22"/>
      <c r="J17" s="22"/>
      <c r="K17" s="22"/>
      <c r="L17" s="22"/>
      <c r="M17" s="22"/>
      <c r="N17" s="21"/>
      <c r="O17" s="21"/>
      <c r="P17" s="21">
        <v>25.968</v>
      </c>
      <c r="Q17" s="21"/>
      <c r="R17" s="21"/>
      <c r="S17" s="21"/>
      <c r="T17" s="21"/>
      <c r="U17" s="21"/>
      <c r="V17" s="21">
        <v>104.67</v>
      </c>
      <c r="W17" s="21"/>
      <c r="X17" s="21"/>
      <c r="Y17" s="21"/>
      <c r="Z17" s="29"/>
      <c r="AA17" s="29"/>
      <c r="AB17" s="29"/>
      <c r="AC17" s="29"/>
      <c r="AD17" s="29"/>
      <c r="AE17" s="29"/>
      <c r="AF17" s="4"/>
      <c r="AG17" s="4"/>
      <c r="AH17" s="4"/>
      <c r="AI17" s="4"/>
      <c r="AJ17" s="4"/>
      <c r="AK17" s="4"/>
      <c r="AL17" s="29"/>
      <c r="AM17" s="29"/>
      <c r="AN17" s="29"/>
      <c r="AO17" s="29"/>
      <c r="AP17" s="29"/>
      <c r="AQ17" s="29"/>
      <c r="AR17" s="4"/>
      <c r="AS17" s="4"/>
      <c r="AT17" s="4"/>
      <c r="AU17" s="4"/>
      <c r="AV17" s="4"/>
      <c r="AW17" s="4"/>
    </row>
    <row r="18" spans="1:49" x14ac:dyDescent="0.25">
      <c r="B18" s="21"/>
      <c r="C18" s="21"/>
      <c r="D18" s="21">
        <v>17.225999999999999</v>
      </c>
      <c r="E18" s="21"/>
      <c r="F18" s="21"/>
      <c r="G18" s="21"/>
      <c r="H18" s="22"/>
      <c r="I18" s="22"/>
      <c r="J18" s="22"/>
      <c r="K18" s="22"/>
      <c r="L18" s="22"/>
      <c r="M18" s="22"/>
      <c r="N18" s="21"/>
      <c r="O18" s="21"/>
      <c r="P18" s="21">
        <v>21.2</v>
      </c>
      <c r="Q18" s="21"/>
      <c r="R18" s="21"/>
      <c r="S18" s="21"/>
      <c r="T18" s="21"/>
      <c r="U18" s="21"/>
      <c r="V18" s="21">
        <v>99.185000000000002</v>
      </c>
      <c r="W18" s="21"/>
      <c r="X18" s="21"/>
      <c r="Y18" s="21"/>
      <c r="Z18" s="29"/>
      <c r="AA18" s="29"/>
      <c r="AB18" s="29"/>
      <c r="AC18" s="29"/>
      <c r="AD18" s="29"/>
      <c r="AE18" s="29"/>
      <c r="AF18" s="4"/>
      <c r="AG18" s="4"/>
      <c r="AH18" s="4"/>
      <c r="AI18" s="4"/>
      <c r="AJ18" s="4"/>
      <c r="AK18" s="4"/>
      <c r="AL18" s="29"/>
      <c r="AM18" s="29"/>
      <c r="AN18" s="29"/>
      <c r="AO18" s="29"/>
      <c r="AP18" s="29"/>
      <c r="AQ18" s="29"/>
      <c r="AR18" s="4"/>
      <c r="AS18" s="4"/>
      <c r="AT18" s="4"/>
      <c r="AU18" s="4"/>
      <c r="AV18" s="4"/>
      <c r="AW18" s="4"/>
    </row>
    <row r="19" spans="1:49" x14ac:dyDescent="0.25">
      <c r="B19" s="21"/>
      <c r="C19" s="21"/>
      <c r="D19" s="21">
        <v>23.521999999999998</v>
      </c>
      <c r="E19" s="21"/>
      <c r="F19" s="21"/>
      <c r="G19" s="21"/>
      <c r="H19" s="22"/>
      <c r="I19" s="22"/>
      <c r="J19" s="22"/>
      <c r="K19" s="22"/>
      <c r="L19" s="22"/>
      <c r="M19" s="22"/>
      <c r="N19" s="21"/>
      <c r="O19" s="21"/>
      <c r="P19" s="21">
        <v>20.803999999999998</v>
      </c>
      <c r="Q19" s="21"/>
      <c r="R19" s="21"/>
      <c r="S19" s="21"/>
      <c r="T19" s="21"/>
      <c r="U19" s="21"/>
      <c r="V19" s="21">
        <v>126.1</v>
      </c>
      <c r="W19" s="21"/>
      <c r="X19" s="21"/>
      <c r="Y19" s="21"/>
      <c r="Z19" s="29"/>
      <c r="AA19" s="29"/>
      <c r="AB19" s="29"/>
      <c r="AC19" s="29"/>
      <c r="AD19" s="29"/>
      <c r="AE19" s="29"/>
      <c r="AF19" s="4"/>
      <c r="AG19" s="4"/>
      <c r="AH19" s="4"/>
      <c r="AI19" s="4"/>
      <c r="AJ19" s="4"/>
      <c r="AK19" s="4"/>
      <c r="AL19" s="29"/>
      <c r="AM19" s="29"/>
      <c r="AN19" s="29"/>
      <c r="AO19" s="29"/>
      <c r="AP19" s="29"/>
      <c r="AQ19" s="29"/>
      <c r="AR19" s="4"/>
      <c r="AS19" s="4"/>
      <c r="AT19" s="4"/>
      <c r="AU19" s="4"/>
      <c r="AV19" s="4"/>
      <c r="AW19" s="4"/>
    </row>
    <row r="20" spans="1:49" x14ac:dyDescent="0.25">
      <c r="A20" s="23" t="s">
        <v>18</v>
      </c>
      <c r="B20" s="22">
        <f>SUM(B5:B13)/9</f>
        <v>19.50833333333334</v>
      </c>
      <c r="C20" s="22">
        <f>SUM(C5:C16)/12</f>
        <v>38.478416666666661</v>
      </c>
      <c r="D20" s="22">
        <f>SUM(D5:D19)/15</f>
        <v>16.744066666666665</v>
      </c>
      <c r="E20" s="22">
        <f>SUM(E5:E15)/11</f>
        <v>8.9345454545454537</v>
      </c>
      <c r="F20" s="22">
        <f>SUM(F5:F12)/8</f>
        <v>23.193875000000002</v>
      </c>
      <c r="G20" s="22">
        <f>SUM(G5:G8)/4</f>
        <v>7.9730000000000008</v>
      </c>
      <c r="H20" s="22">
        <f>SUM(H5:H11)/7</f>
        <v>0.24885714285714286</v>
      </c>
      <c r="I20" s="22">
        <f>SUM(I5:I14)/10</f>
        <v>0.32609999999999995</v>
      </c>
      <c r="J20" s="22">
        <f>SUM(J5:J16)/9</f>
        <v>0.50777777777777777</v>
      </c>
      <c r="K20" s="22">
        <f>SUM(K5:K13)/9</f>
        <v>0.33299999999999996</v>
      </c>
      <c r="L20" s="22">
        <f>SUM(L5:L11)/7</f>
        <v>0.23228571428571435</v>
      </c>
      <c r="M20" s="22">
        <f>SUM(M5:M7)/3</f>
        <v>0.28033333333333332</v>
      </c>
      <c r="N20" s="22">
        <f>SUM(N5:N13)/9</f>
        <v>22.538333333333338</v>
      </c>
      <c r="O20" s="22">
        <f>SUM(O5:O16)/12</f>
        <v>24.362333333333336</v>
      </c>
      <c r="P20" s="22">
        <f>SUM(P5:P19)/15</f>
        <v>24.845666666666663</v>
      </c>
      <c r="Q20" s="22">
        <f>SUM(Q5:Q15)/11</f>
        <v>24.392363636363633</v>
      </c>
      <c r="R20" s="22">
        <f>SUM(R5:R12)/8</f>
        <v>16.958500000000001</v>
      </c>
      <c r="S20" s="22">
        <f>SUM(S5:S8)/4</f>
        <v>25.843250000000001</v>
      </c>
      <c r="T20" s="22">
        <f>SUM(T5:T13)/9</f>
        <v>109.38144444444444</v>
      </c>
      <c r="U20" s="22">
        <f>SUM(U5:U16)/12</f>
        <v>102.18016666666665</v>
      </c>
      <c r="V20" s="22">
        <f>SUM(V5:V19)/15</f>
        <v>116.39313333333335</v>
      </c>
      <c r="W20" s="22">
        <f>SUM(W5:W15)/11</f>
        <v>104.70063636363635</v>
      </c>
      <c r="X20" s="22">
        <f>SUM(X5:X12)/8</f>
        <v>113.97024999999999</v>
      </c>
      <c r="Y20" s="22">
        <f>SUM(Y5:Y7)/3</f>
        <v>115.95166666666667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x14ac:dyDescent="0.25">
      <c r="A21" s="23" t="s">
        <v>19</v>
      </c>
      <c r="B21" s="22">
        <f>STDEV(B5:B13)</f>
        <v>18.897295004841297</v>
      </c>
      <c r="C21" s="22">
        <f>STDEV(C5:C16)</f>
        <v>26.287958001745125</v>
      </c>
      <c r="D21" s="22">
        <f>STDEV(D5:D19)</f>
        <v>12.694049390317087</v>
      </c>
      <c r="E21" s="22">
        <f>STDEV(E5:E15)</f>
        <v>8.5809034648297526</v>
      </c>
      <c r="F21" s="22">
        <f>STDEV(F5:F12)</f>
        <v>18.556866749361845</v>
      </c>
      <c r="G21" s="22">
        <f>STDEV(G5:G8)</f>
        <v>4.36589700596185</v>
      </c>
      <c r="H21" s="22">
        <f>STDEV(H5:H11)</f>
        <v>8.6485892050724197E-2</v>
      </c>
      <c r="I21" s="22">
        <f>STDEV(I5:I14)</f>
        <v>0.15442686150911561</v>
      </c>
      <c r="J21" s="22">
        <f>STDEV(J5:J16)</f>
        <v>0.14524827229974399</v>
      </c>
      <c r="K21" s="22">
        <f>STDEV(K5:K13)</f>
        <v>0.13874436925511613</v>
      </c>
      <c r="L21" s="22">
        <f>STDEV(L5:L11)</f>
        <v>9.6100146176986034E-2</v>
      </c>
      <c r="M21" s="22">
        <f>STDEV(M5:M7)</f>
        <v>8.2233407647581663E-2</v>
      </c>
      <c r="N21" s="22">
        <f t="shared" ref="N21:T21" si="0">STDEV(N5:N13)</f>
        <v>6.2354114940394938</v>
      </c>
      <c r="O21" s="22">
        <f>STDEV(O5:O16)</f>
        <v>5.7357936810449317</v>
      </c>
      <c r="P21" s="22">
        <f>STDEV(P5:P19)</f>
        <v>5.7870782742573175</v>
      </c>
      <c r="Q21" s="22">
        <f>STDEV(Q5:Q15)</f>
        <v>5.3879504317082905</v>
      </c>
      <c r="R21" s="22">
        <f>STDEV(R5:R12)</f>
        <v>7.0622760798889352</v>
      </c>
      <c r="S21" s="22">
        <f>STDEV(S5:S8)</f>
        <v>5.7734502321690799</v>
      </c>
      <c r="T21" s="22">
        <f t="shared" si="0"/>
        <v>25.724340414824603</v>
      </c>
      <c r="U21" s="22">
        <f>STDEV(U5:U16)</f>
        <v>21.159907968666342</v>
      </c>
      <c r="V21" s="22">
        <f>STDEV(V5:V19)</f>
        <v>20.872698965965164</v>
      </c>
      <c r="W21" s="22">
        <f>STDEV(W5:W15)</f>
        <v>21.762006420699063</v>
      </c>
      <c r="X21" s="22">
        <f>STDEV(X5:X12)</f>
        <v>44.699457161133402</v>
      </c>
      <c r="Y21" s="22">
        <f>STDEV(Y5:Y7)</f>
        <v>23.099183066362542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x14ac:dyDescent="0.25">
      <c r="A22" s="23" t="s">
        <v>1</v>
      </c>
      <c r="B22" s="22">
        <f>(B21)/(SQRT(COUNT(B5:B13)))</f>
        <v>6.2990983349470993</v>
      </c>
      <c r="C22" s="22">
        <f>(C21)/(SQRT(COUNT(C5:C16)))</f>
        <v>7.5886798143765626</v>
      </c>
      <c r="D22" s="22">
        <f>(D21)/(SQRT(COUNT(D5:D19)))</f>
        <v>3.2775894589754992</v>
      </c>
      <c r="E22" s="22">
        <f>(E21)/(SQRT(COUNT(E5:E15)))</f>
        <v>2.5872397413728092</v>
      </c>
      <c r="F22" s="22">
        <f>(F21)/(SQRT(COUNT(F5:F12)))</f>
        <v>6.5608431580244622</v>
      </c>
      <c r="G22" s="22">
        <f>(G21)/(SQRT(COUNT(G5:G8)))</f>
        <v>2.182948502980925</v>
      </c>
      <c r="H22" s="22">
        <f>(H21)/(SQRT(COUNT(H5:H11)))</f>
        <v>3.2688594611684885E-2</v>
      </c>
      <c r="I22" s="22">
        <f>(I21)/(SQRT(COUNT(I5:I14)))</f>
        <v>4.8834061428019243E-2</v>
      </c>
      <c r="J22" s="22">
        <f>(J21)/(SQRT(COUNT(J5:J16)))</f>
        <v>4.192956455579263E-2</v>
      </c>
      <c r="K22" s="22">
        <f>(K21)/(SQRT(COUNT(K5:K13)))</f>
        <v>4.6248123085038707E-2</v>
      </c>
      <c r="L22" s="22">
        <f>(L21)/(SQRT(COUNT(L5:L11)))</f>
        <v>3.6322441105894228E-2</v>
      </c>
      <c r="M22" s="22">
        <f>(M21)/(SQRT(COUNT(M5:M7)))</f>
        <v>4.7477480041711505E-2</v>
      </c>
      <c r="N22" s="22">
        <f t="shared" ref="N22:T22" si="1">(N21)/(SQRT(COUNT(N5:N13)))</f>
        <v>2.0784704980131647</v>
      </c>
      <c r="O22" s="22">
        <f>(O21)/(SQRT(COUNT(O5:O16)))</f>
        <v>1.6557810128837229</v>
      </c>
      <c r="P22" s="22">
        <f>(P21)/(SQRT(COUNT(P5:P19)))</f>
        <v>1.4942171852931565</v>
      </c>
      <c r="Q22" s="22">
        <f>(Q21)/(SQRT(COUNT(Q5:Q15)))</f>
        <v>1.6245281791827086</v>
      </c>
      <c r="R22" s="22">
        <f>(R21)/(SQRT(COUNT(R5:R12)))</f>
        <v>2.4968916533505068</v>
      </c>
      <c r="S22" s="22">
        <f>(S21)/(SQRT(COUNT(S5:S8)))</f>
        <v>2.88672511608454</v>
      </c>
      <c r="T22" s="22">
        <f t="shared" si="1"/>
        <v>8.5747801382748676</v>
      </c>
      <c r="U22" s="22">
        <f>(U21)/(SQRT(COUNT(U5:U16)))</f>
        <v>6.1083392808686101</v>
      </c>
      <c r="V22" s="22">
        <f>(V21)/(SQRT(COUNT(V5:V19)))</f>
        <v>5.3893076990389233</v>
      </c>
      <c r="W22" s="22">
        <f>(W21)/(SQRT(COUNT(W5:W15)))</f>
        <v>6.5614918166148994</v>
      </c>
      <c r="X22" s="22">
        <f>(X21)/(SQRT(COUNT(X5:X12)))</f>
        <v>15.803644636997504</v>
      </c>
      <c r="Y22" s="22">
        <f>(Y21)/(SQRT(COUNT(Y5:Y7)))</f>
        <v>13.33631956142486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x14ac:dyDescent="0.25"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26.25" x14ac:dyDescent="0.4">
      <c r="B24" s="39" t="s">
        <v>53</v>
      </c>
      <c r="C24" s="39"/>
      <c r="D24" s="39"/>
      <c r="E24" s="39"/>
      <c r="F24" s="39"/>
      <c r="G24" s="40"/>
      <c r="H24" s="39" t="s">
        <v>54</v>
      </c>
      <c r="I24" s="39"/>
      <c r="J24" s="39"/>
      <c r="K24" s="39"/>
      <c r="L24" s="39"/>
      <c r="M24" s="39"/>
      <c r="N24" s="39" t="s">
        <v>55</v>
      </c>
      <c r="O24" s="39"/>
      <c r="P24" s="39"/>
      <c r="Q24" s="39"/>
      <c r="R24" s="39"/>
      <c r="S24" s="39"/>
      <c r="T24" s="39" t="s">
        <v>56</v>
      </c>
      <c r="U24" s="39"/>
      <c r="V24" s="39"/>
      <c r="W24" s="39"/>
      <c r="X24" s="39"/>
      <c r="Y24" s="39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x14ac:dyDescent="0.25">
      <c r="B25" s="20" t="s">
        <v>23</v>
      </c>
      <c r="C25" s="20" t="s">
        <v>2</v>
      </c>
      <c r="D25" s="20" t="s">
        <v>3</v>
      </c>
      <c r="E25" s="20" t="s">
        <v>4</v>
      </c>
      <c r="F25" s="20" t="s">
        <v>5</v>
      </c>
      <c r="G25" s="27" t="s">
        <v>6</v>
      </c>
      <c r="H25" s="20" t="s">
        <v>23</v>
      </c>
      <c r="I25" s="20" t="s">
        <v>2</v>
      </c>
      <c r="J25" s="20" t="s">
        <v>3</v>
      </c>
      <c r="K25" s="20" t="s">
        <v>4</v>
      </c>
      <c r="L25" s="20" t="s">
        <v>5</v>
      </c>
      <c r="M25" s="20" t="s">
        <v>6</v>
      </c>
      <c r="N25" s="20" t="s">
        <v>23</v>
      </c>
      <c r="O25" s="20" t="s">
        <v>2</v>
      </c>
      <c r="P25" s="20" t="s">
        <v>3</v>
      </c>
      <c r="Q25" s="20" t="s">
        <v>4</v>
      </c>
      <c r="R25" s="20" t="s">
        <v>5</v>
      </c>
      <c r="S25" s="20" t="s">
        <v>6</v>
      </c>
      <c r="T25" s="20" t="s">
        <v>23</v>
      </c>
      <c r="U25" s="20" t="s">
        <v>2</v>
      </c>
      <c r="V25" s="20" t="s">
        <v>3</v>
      </c>
      <c r="W25" s="20" t="s">
        <v>4</v>
      </c>
      <c r="X25" s="20" t="s">
        <v>5</v>
      </c>
      <c r="Y25" s="20" t="s">
        <v>6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x14ac:dyDescent="0.25">
      <c r="B26" s="21">
        <v>1.1639999999999999</v>
      </c>
      <c r="C26" s="21">
        <v>1.1339999999999999</v>
      </c>
      <c r="D26" s="21"/>
      <c r="E26" s="21">
        <v>1.768</v>
      </c>
      <c r="F26" s="21">
        <v>2.948</v>
      </c>
      <c r="G26" s="25">
        <v>1.07</v>
      </c>
      <c r="H26" s="21">
        <v>0.17</v>
      </c>
      <c r="I26" s="21">
        <v>0.255</v>
      </c>
      <c r="J26" s="21"/>
      <c r="K26" s="21">
        <v>0.22</v>
      </c>
      <c r="L26" s="21">
        <v>0.20599999999999999</v>
      </c>
      <c r="M26" s="21">
        <v>0.153</v>
      </c>
      <c r="N26" s="21">
        <v>31.100999999999999</v>
      </c>
      <c r="O26" s="21">
        <v>30.890999999999998</v>
      </c>
      <c r="P26" s="21"/>
      <c r="Q26" s="21">
        <v>34.317</v>
      </c>
      <c r="R26" s="21">
        <v>17.091999999999999</v>
      </c>
      <c r="S26" s="21">
        <v>27.756</v>
      </c>
      <c r="T26" s="21">
        <v>121.75</v>
      </c>
      <c r="U26" s="21">
        <v>96.179000000000002</v>
      </c>
      <c r="V26" s="21"/>
      <c r="W26" s="21">
        <v>150.41999999999999</v>
      </c>
      <c r="X26" s="21">
        <v>94.150999999999996</v>
      </c>
      <c r="Y26" s="21">
        <v>96.49</v>
      </c>
    </row>
    <row r="27" spans="1:49" x14ac:dyDescent="0.25">
      <c r="B27" s="21">
        <v>4.0010000000000003</v>
      </c>
      <c r="C27" s="21"/>
      <c r="D27" s="21"/>
      <c r="E27" s="21">
        <v>1.7270000000000001</v>
      </c>
      <c r="F27" s="21">
        <v>4.2949999999999999</v>
      </c>
      <c r="G27" s="25">
        <v>2.0129999999999999</v>
      </c>
      <c r="H27" s="21">
        <v>0.17499999999999999</v>
      </c>
      <c r="I27" s="21"/>
      <c r="J27" s="21"/>
      <c r="K27" s="21">
        <v>0.30099999999999999</v>
      </c>
      <c r="L27" s="21">
        <v>0.15</v>
      </c>
      <c r="M27" s="21">
        <v>0.182</v>
      </c>
      <c r="N27" s="21">
        <v>21.385999999999999</v>
      </c>
      <c r="O27" s="21"/>
      <c r="P27" s="21"/>
      <c r="Q27" s="21">
        <v>24.899000000000001</v>
      </c>
      <c r="R27" s="21">
        <v>30.719000000000001</v>
      </c>
      <c r="S27" s="21">
        <v>22.309000000000001</v>
      </c>
      <c r="T27" s="21">
        <v>116.7</v>
      </c>
      <c r="U27" s="21"/>
      <c r="V27" s="21"/>
      <c r="W27" s="21">
        <v>92.9</v>
      </c>
      <c r="X27" s="21">
        <v>159.47999999999999</v>
      </c>
      <c r="Y27" s="21">
        <v>108.85</v>
      </c>
    </row>
    <row r="28" spans="1:49" x14ac:dyDescent="0.25">
      <c r="B28" s="21">
        <v>3.8370000000000002</v>
      </c>
      <c r="C28" s="21"/>
      <c r="D28" s="21"/>
      <c r="E28" s="21"/>
      <c r="F28" s="21">
        <v>47.567999999999998</v>
      </c>
      <c r="G28" s="25">
        <v>1.982</v>
      </c>
      <c r="H28" s="21">
        <v>0.38700000000000001</v>
      </c>
      <c r="I28" s="21"/>
      <c r="J28" s="21"/>
      <c r="K28" s="21"/>
      <c r="L28" s="21">
        <v>0.14199999999999999</v>
      </c>
      <c r="M28" s="21">
        <v>0.23300000000000001</v>
      </c>
      <c r="N28" s="21">
        <v>27.666</v>
      </c>
      <c r="O28" s="21"/>
      <c r="P28" s="21"/>
      <c r="Q28" s="21"/>
      <c r="R28" s="21">
        <v>8.7170000000000005</v>
      </c>
      <c r="S28" s="21">
        <v>34.264000000000003</v>
      </c>
      <c r="T28" s="21">
        <v>109.67</v>
      </c>
      <c r="U28" s="21"/>
      <c r="V28" s="21"/>
      <c r="W28" s="21"/>
      <c r="X28" s="21">
        <v>101.15</v>
      </c>
      <c r="Y28" s="21">
        <v>162.55000000000001</v>
      </c>
    </row>
    <row r="29" spans="1:49" x14ac:dyDescent="0.25">
      <c r="B29" s="21"/>
      <c r="C29" s="21"/>
      <c r="D29" s="21"/>
      <c r="E29" s="21"/>
      <c r="F29" s="21">
        <v>1.224</v>
      </c>
      <c r="G29" s="25"/>
      <c r="H29" s="21"/>
      <c r="I29" s="21"/>
      <c r="J29" s="21"/>
      <c r="K29" s="21"/>
      <c r="L29" s="21">
        <v>0.216</v>
      </c>
      <c r="M29" s="21"/>
      <c r="N29" s="21"/>
      <c r="O29" s="21"/>
      <c r="P29" s="21"/>
      <c r="Q29" s="21"/>
      <c r="R29" s="21">
        <v>19.614000000000001</v>
      </c>
      <c r="S29" s="21"/>
      <c r="T29" s="21"/>
      <c r="U29" s="21"/>
      <c r="V29" s="21"/>
      <c r="W29" s="21"/>
      <c r="X29" s="21">
        <v>108.13</v>
      </c>
      <c r="Y29" s="21"/>
    </row>
    <row r="30" spans="1:49" x14ac:dyDescent="0.25">
      <c r="B30" s="21"/>
      <c r="C30" s="21"/>
      <c r="D30" s="21"/>
      <c r="E30" s="21"/>
      <c r="F30" s="21">
        <v>5.5490000000000004</v>
      </c>
      <c r="G30" s="25"/>
      <c r="H30" s="21"/>
      <c r="I30" s="21"/>
      <c r="J30" s="21"/>
      <c r="K30" s="21"/>
      <c r="L30" s="21">
        <v>0.27800000000000002</v>
      </c>
      <c r="M30" s="21"/>
      <c r="N30" s="21"/>
      <c r="O30" s="21"/>
      <c r="P30" s="21"/>
      <c r="Q30" s="21"/>
      <c r="R30" s="21">
        <v>21.265999999999998</v>
      </c>
      <c r="S30" s="21"/>
      <c r="T30" s="21"/>
      <c r="U30" s="21"/>
      <c r="V30" s="21"/>
      <c r="W30" s="21"/>
      <c r="X30" s="21">
        <v>108.85</v>
      </c>
      <c r="Y30" s="21"/>
    </row>
    <row r="31" spans="1:49" x14ac:dyDescent="0.25">
      <c r="B31" s="21"/>
      <c r="C31" s="21"/>
      <c r="D31" s="21"/>
      <c r="E31" s="21"/>
      <c r="F31" s="21"/>
      <c r="G31" s="2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49" x14ac:dyDescent="0.25">
      <c r="B32" s="21"/>
      <c r="C32" s="21"/>
      <c r="D32" s="21"/>
      <c r="E32" s="21"/>
      <c r="F32" s="21"/>
      <c r="G32" s="25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x14ac:dyDescent="0.25">
      <c r="B33" s="21"/>
      <c r="C33" s="21"/>
      <c r="D33" s="21"/>
      <c r="E33" s="21"/>
      <c r="F33" s="21"/>
      <c r="G33" s="2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x14ac:dyDescent="0.25">
      <c r="B34" s="21"/>
      <c r="C34" s="21"/>
      <c r="D34" s="21"/>
      <c r="E34" s="21"/>
      <c r="F34" s="21"/>
      <c r="G34" s="2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x14ac:dyDescent="0.25">
      <c r="B35" s="21"/>
      <c r="C35" s="21"/>
      <c r="D35" s="21"/>
      <c r="E35" s="21"/>
      <c r="F35" s="21"/>
      <c r="G35" s="25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x14ac:dyDescent="0.25">
      <c r="B36" s="21"/>
      <c r="C36" s="21"/>
      <c r="D36" s="21"/>
      <c r="E36" s="21"/>
      <c r="F36" s="21"/>
      <c r="G36" s="2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x14ac:dyDescent="0.25">
      <c r="B37" s="21"/>
      <c r="C37" s="21"/>
      <c r="D37" s="21"/>
      <c r="E37" s="21"/>
      <c r="F37" s="21"/>
      <c r="G37" s="2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x14ac:dyDescent="0.25">
      <c r="B38" s="22"/>
      <c r="C38" s="22"/>
      <c r="D38" s="22"/>
      <c r="E38" s="22"/>
      <c r="F38" s="22"/>
      <c r="G38" s="2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25">
      <c r="B39" s="22"/>
      <c r="C39" s="22"/>
      <c r="D39" s="22"/>
      <c r="E39" s="22"/>
      <c r="F39" s="22"/>
      <c r="G39" s="26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x14ac:dyDescent="0.25">
      <c r="B40" s="22"/>
      <c r="C40" s="22"/>
      <c r="D40" s="22"/>
      <c r="E40" s="22"/>
      <c r="F40" s="22"/>
      <c r="G40" s="2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25">
      <c r="A41" s="23" t="s">
        <v>18</v>
      </c>
      <c r="B41" s="22">
        <f>SUM(B26:B28)/3</f>
        <v>3.000666666666667</v>
      </c>
      <c r="C41" s="22">
        <f>SUM(C26)/1</f>
        <v>1.1339999999999999</v>
      </c>
      <c r="D41" s="22">
        <f t="shared" ref="D41" si="2">SUM(D26:D28)/3</f>
        <v>0</v>
      </c>
      <c r="E41" s="22">
        <f>SUM(E26:E27)/2</f>
        <v>1.7475000000000001</v>
      </c>
      <c r="F41" s="22">
        <f>SUM(F26:F30)/5</f>
        <v>12.316799999999999</v>
      </c>
      <c r="G41" s="22">
        <f>SUM(G26:G28)/3</f>
        <v>1.6883333333333335</v>
      </c>
      <c r="H41" s="22">
        <f t="shared" ref="H41" si="3">SUM(H26:H28)/3</f>
        <v>0.24399999999999999</v>
      </c>
      <c r="I41" s="22">
        <f t="shared" ref="I41" si="4">SUM(I26)/1</f>
        <v>0.255</v>
      </c>
      <c r="J41" s="22">
        <f t="shared" ref="J41:V41" si="5">SUM(J26:J28)/3</f>
        <v>0</v>
      </c>
      <c r="K41" s="22">
        <f t="shared" ref="K41" si="6">SUM(K26:K27)/2</f>
        <v>0.26050000000000001</v>
      </c>
      <c r="L41" s="22">
        <f t="shared" ref="L41" si="7">SUM(L26:L30)/5</f>
        <v>0.19839999999999999</v>
      </c>
      <c r="M41" s="22">
        <f t="shared" ref="M41:N41" si="8">SUM(M26:M28)/3</f>
        <v>0.18933333333333333</v>
      </c>
      <c r="N41" s="22">
        <f t="shared" si="8"/>
        <v>26.717666666666663</v>
      </c>
      <c r="O41" s="22">
        <f t="shared" ref="O41" si="9">SUM(O26)/1</f>
        <v>30.890999999999998</v>
      </c>
      <c r="P41" s="22">
        <f t="shared" si="5"/>
        <v>0</v>
      </c>
      <c r="Q41" s="22">
        <f t="shared" ref="Q41" si="10">SUM(Q26:Q27)/2</f>
        <v>29.608000000000001</v>
      </c>
      <c r="R41" s="22">
        <f t="shared" ref="R41" si="11">SUM(R26:R30)/5</f>
        <v>19.481599999999997</v>
      </c>
      <c r="S41" s="22">
        <f t="shared" ref="S41:T41" si="12">SUM(S26:S28)/3</f>
        <v>28.109666666666669</v>
      </c>
      <c r="T41" s="22">
        <f t="shared" si="12"/>
        <v>116.04</v>
      </c>
      <c r="U41" s="22">
        <f t="shared" ref="U41" si="13">SUM(U26)/1</f>
        <v>96.179000000000002</v>
      </c>
      <c r="V41" s="22">
        <f t="shared" si="5"/>
        <v>0</v>
      </c>
      <c r="W41" s="22">
        <f t="shared" ref="W41" si="14">SUM(W26:W27)/2</f>
        <v>121.66</v>
      </c>
      <c r="X41" s="22">
        <f>SUM(X26:X30)/5</f>
        <v>114.3522</v>
      </c>
      <c r="Y41" s="22">
        <f>SUM(Y26:Y28)/3</f>
        <v>122.63</v>
      </c>
    </row>
    <row r="42" spans="1:25" x14ac:dyDescent="0.25">
      <c r="A42" s="23" t="s">
        <v>19</v>
      </c>
      <c r="B42" s="22">
        <f>STDEV(B26:B28)</f>
        <v>1.592712256916903</v>
      </c>
      <c r="C42" s="22">
        <v>0</v>
      </c>
      <c r="D42" s="22">
        <v>0</v>
      </c>
      <c r="E42" s="22">
        <f>STDEV(E26:E27)</f>
        <v>2.8991378028648394E-2</v>
      </c>
      <c r="F42" s="22">
        <f>STDEV(F26:F30)</f>
        <v>19.771343649332486</v>
      </c>
      <c r="G42" s="22">
        <f>STDEV(G26:G28)</f>
        <v>0.53571665396301815</v>
      </c>
      <c r="H42" s="22">
        <f t="shared" ref="H42" si="15">STDEV(H26:H28)</f>
        <v>0.12386686401132471</v>
      </c>
      <c r="I42" s="22">
        <v>0</v>
      </c>
      <c r="J42" s="22">
        <v>0</v>
      </c>
      <c r="K42" s="22">
        <f t="shared" ref="K42" si="16">STDEV(K26:K27)</f>
        <v>5.7275649276110036E-2</v>
      </c>
      <c r="L42" s="22">
        <f t="shared" ref="L42" si="17">STDEV(L26:L30)</f>
        <v>5.528833511691237E-2</v>
      </c>
      <c r="M42" s="22">
        <f t="shared" ref="M42:N42" si="18">STDEV(M26:M28)</f>
        <v>4.0501028793517586E-2</v>
      </c>
      <c r="N42" s="22">
        <f t="shared" si="18"/>
        <v>4.9264397218816613</v>
      </c>
      <c r="O42" s="22">
        <v>0</v>
      </c>
      <c r="P42" s="22">
        <v>0</v>
      </c>
      <c r="Q42" s="22">
        <f t="shared" ref="Q42" si="19">STDEV(Q26:Q27)</f>
        <v>6.6595316652148995</v>
      </c>
      <c r="R42" s="22">
        <f t="shared" ref="R42" si="20">STDEV(R26:R30)</f>
        <v>7.9225559827621321</v>
      </c>
      <c r="S42" s="22">
        <f t="shared" ref="S42:T42" si="21">STDEV(S26:S28)</f>
        <v>5.985341789182419</v>
      </c>
      <c r="T42" s="22">
        <f t="shared" si="21"/>
        <v>6.0669844239127553</v>
      </c>
      <c r="U42" s="22">
        <v>0</v>
      </c>
      <c r="V42" s="22">
        <v>0</v>
      </c>
      <c r="W42" s="22">
        <f t="shared" ref="W42" si="22">STDEV(W26:W27)</f>
        <v>40.672782053850213</v>
      </c>
      <c r="X42" s="22">
        <f t="shared" ref="X42" si="23">STDEV(X26:X30)</f>
        <v>25.922455886740419</v>
      </c>
      <c r="Y42" s="22">
        <f t="shared" ref="Y42" si="24">STDEV(Y26:Y28)</f>
        <v>35.11975512443103</v>
      </c>
    </row>
    <row r="43" spans="1:25" x14ac:dyDescent="0.25">
      <c r="A43" s="23" t="s">
        <v>1</v>
      </c>
      <c r="B43" s="22">
        <f>(B42)/(SQRT(COUNT(B26:B28)))</f>
        <v>0.91955285027259037</v>
      </c>
      <c r="C43" s="22">
        <f t="shared" ref="C43" si="25">(C42)/(SQRT(COUNT(C26:C28)))</f>
        <v>0</v>
      </c>
      <c r="D43" s="22">
        <v>0</v>
      </c>
      <c r="E43" s="22">
        <f>(E42)/(SQRT(COUNT(E26:E27)))</f>
        <v>2.0499999999999959E-2</v>
      </c>
      <c r="F43" s="22">
        <f>(F42)/(SQRT(COUNT(F26:F30)))</f>
        <v>8.8420136812832411</v>
      </c>
      <c r="G43" s="22">
        <f>(G42)/(SQRT(COUNT(G26:G28)))</f>
        <v>0.30929615437491415</v>
      </c>
      <c r="H43" s="22">
        <f t="shared" ref="H43" si="26">(H42)/(SQRT(COUNT(H26:H28)))</f>
        <v>7.1514567280613089E-2</v>
      </c>
      <c r="I43" s="22">
        <f t="shared" ref="I43" si="27">(I42)/(SQRT(COUNT(I26:I28)))</f>
        <v>0</v>
      </c>
      <c r="J43" s="22">
        <v>0</v>
      </c>
      <c r="K43" s="22">
        <f t="shared" ref="K43" si="28">(K42)/(SQRT(COUNT(K26:K27)))</f>
        <v>4.0499999999999772E-2</v>
      </c>
      <c r="L43" s="22">
        <f t="shared" ref="L43" si="29">(L42)/(SQRT(COUNT(L26:L30)))</f>
        <v>2.4725695136840968E-2</v>
      </c>
      <c r="M43" s="22">
        <f t="shared" ref="M43:N43" si="30">(M42)/(SQRT(COUNT(M26:M28)))</f>
        <v>2.3383279876394165E-2</v>
      </c>
      <c r="N43" s="22">
        <f t="shared" si="30"/>
        <v>2.8442812995748423</v>
      </c>
      <c r="O43" s="22">
        <f t="shared" ref="O43" si="31">(O42)/(SQRT(COUNT(O26:O28)))</f>
        <v>0</v>
      </c>
      <c r="P43" s="22">
        <v>0</v>
      </c>
      <c r="Q43" s="22">
        <f t="shared" ref="Q43" si="32">(Q42)/(SQRT(COUNT(Q26:Q27)))</f>
        <v>4.7089999999999961</v>
      </c>
      <c r="R43" s="22">
        <f t="shared" ref="R43" si="33">(R42)/(SQRT(COUNT(R26:R30)))</f>
        <v>3.5430747466007557</v>
      </c>
      <c r="S43" s="22">
        <f t="shared" ref="S43:T43" si="34">(S42)/(SQRT(COUNT(S26:S28)))</f>
        <v>3.4556386931763861</v>
      </c>
      <c r="T43" s="22">
        <f t="shared" si="34"/>
        <v>3.5027750903152959</v>
      </c>
      <c r="U43" s="22">
        <f t="shared" ref="U43" si="35">(U42)/(SQRT(COUNT(U26:U28)))</f>
        <v>0</v>
      </c>
      <c r="V43" s="22">
        <v>0</v>
      </c>
      <c r="W43" s="22">
        <f>(W42)/(SQRT(COUNT(W26:W27)))</f>
        <v>28.759999999999998</v>
      </c>
      <c r="X43" s="22">
        <f>(X42)/(SQRT(COUNT(X26:X30)))</f>
        <v>11.592874701298232</v>
      </c>
      <c r="Y43" s="22">
        <f t="shared" ref="Y43" si="36">(Y42)/(SQRT(COUNT(Y26:Y28)))</f>
        <v>20.276400074963995</v>
      </c>
    </row>
  </sheetData>
  <mergeCells count="12">
    <mergeCell ref="AL3:AQ3"/>
    <mergeCell ref="AR3:AW3"/>
    <mergeCell ref="B24:G24"/>
    <mergeCell ref="H24:M24"/>
    <mergeCell ref="N24:S24"/>
    <mergeCell ref="T24:Y24"/>
    <mergeCell ref="B3:G3"/>
    <mergeCell ref="H3:M3"/>
    <mergeCell ref="N3:S3"/>
    <mergeCell ref="T3:Y3"/>
    <mergeCell ref="Z3:AE3"/>
    <mergeCell ref="AF3:A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/>
  </sheetViews>
  <sheetFormatPr defaultRowHeight="15" x14ac:dyDescent="0.25"/>
  <cols>
    <col min="2" max="2" width="6.85546875" bestFit="1" customWidth="1"/>
    <col min="3" max="3" width="12.85546875" bestFit="1" customWidth="1"/>
    <col min="4" max="4" width="10.28515625" bestFit="1" customWidth="1"/>
    <col min="5" max="5" width="15.5703125" bestFit="1" customWidth="1"/>
    <col min="6" max="7" width="10.28515625" bestFit="1" customWidth="1"/>
    <col min="8" max="8" width="8.85546875" bestFit="1" customWidth="1"/>
    <col min="9" max="9" width="10.28515625" bestFit="1" customWidth="1"/>
    <col min="10" max="10" width="13.5703125" bestFit="1" customWidth="1"/>
    <col min="11" max="11" width="14.5703125" bestFit="1" customWidth="1"/>
    <col min="12" max="12" width="15.5703125" bestFit="1" customWidth="1"/>
    <col min="13" max="13" width="14.5703125" bestFit="1" customWidth="1"/>
    <col min="14" max="14" width="11.28515625" bestFit="1" customWidth="1"/>
    <col min="15" max="15" width="13.5703125" bestFit="1" customWidth="1"/>
    <col min="16" max="16" width="14.5703125" bestFit="1" customWidth="1"/>
    <col min="17" max="17" width="15.5703125" bestFit="1" customWidth="1"/>
    <col min="18" max="18" width="14.5703125" bestFit="1" customWidth="1"/>
    <col min="19" max="19" width="10.28515625" bestFit="1" customWidth="1"/>
    <col min="20" max="20" width="6.5703125" bestFit="1" customWidth="1"/>
    <col min="21" max="21" width="13.5703125" bestFit="1" customWidth="1"/>
    <col min="22" max="22" width="14.5703125" bestFit="1" customWidth="1"/>
    <col min="23" max="23" width="15.5703125" bestFit="1" customWidth="1"/>
    <col min="24" max="24" width="14.5703125" bestFit="1" customWidth="1"/>
    <col min="25" max="25" width="10.28515625" bestFit="1" customWidth="1"/>
  </cols>
  <sheetData>
    <row r="1" spans="1:25" x14ac:dyDescent="0.25">
      <c r="A1" t="s">
        <v>74</v>
      </c>
    </row>
    <row r="3" spans="1:25" x14ac:dyDescent="0.25">
      <c r="B3" s="33" t="s">
        <v>57</v>
      </c>
      <c r="C3" s="33"/>
      <c r="D3" s="33"/>
      <c r="E3" s="33"/>
      <c r="F3" s="33"/>
      <c r="G3" s="33"/>
      <c r="H3" s="33" t="s">
        <v>58</v>
      </c>
      <c r="I3" s="33"/>
      <c r="J3" s="33"/>
      <c r="K3" s="33"/>
      <c r="L3" s="33"/>
      <c r="M3" s="33"/>
      <c r="N3" s="33" t="s">
        <v>59</v>
      </c>
      <c r="O3" s="33"/>
      <c r="P3" s="33"/>
      <c r="Q3" s="33"/>
      <c r="R3" s="33"/>
      <c r="S3" s="33"/>
      <c r="T3" s="42" t="s">
        <v>60</v>
      </c>
      <c r="U3" s="43"/>
      <c r="V3" s="43"/>
      <c r="W3" s="43"/>
      <c r="X3" s="43"/>
      <c r="Y3" s="43"/>
    </row>
    <row r="4" spans="1:25" x14ac:dyDescent="0.25">
      <c r="B4" s="20" t="s">
        <v>0</v>
      </c>
      <c r="C4" s="20" t="s">
        <v>24</v>
      </c>
      <c r="D4" s="20" t="s">
        <v>9</v>
      </c>
      <c r="E4" s="20" t="s">
        <v>25</v>
      </c>
      <c r="F4" s="20" t="s">
        <v>10</v>
      </c>
      <c r="G4" s="20" t="s">
        <v>26</v>
      </c>
      <c r="H4" s="20" t="s">
        <v>27</v>
      </c>
      <c r="I4" s="20" t="s">
        <v>28</v>
      </c>
      <c r="J4" s="20" t="s">
        <v>29</v>
      </c>
      <c r="K4" s="20" t="s">
        <v>30</v>
      </c>
      <c r="L4" s="20" t="s">
        <v>31</v>
      </c>
      <c r="M4" s="20" t="s">
        <v>26</v>
      </c>
      <c r="N4" s="20" t="s">
        <v>27</v>
      </c>
      <c r="O4" s="20" t="s">
        <v>28</v>
      </c>
      <c r="P4" s="20" t="s">
        <v>29</v>
      </c>
      <c r="Q4" s="20" t="s">
        <v>30</v>
      </c>
      <c r="R4" s="20" t="s">
        <v>31</v>
      </c>
      <c r="S4" s="20" t="s">
        <v>26</v>
      </c>
      <c r="T4" s="20" t="s">
        <v>27</v>
      </c>
      <c r="U4" s="20" t="s">
        <v>28</v>
      </c>
      <c r="V4" s="20" t="s">
        <v>29</v>
      </c>
      <c r="W4" s="20" t="s">
        <v>30</v>
      </c>
      <c r="X4" s="20" t="s">
        <v>31</v>
      </c>
      <c r="Y4" s="20" t="s">
        <v>26</v>
      </c>
    </row>
    <row r="5" spans="1:25" x14ac:dyDescent="0.25">
      <c r="B5" s="21">
        <v>27.6</v>
      </c>
      <c r="C5" s="21">
        <v>33.299999999999997</v>
      </c>
      <c r="D5" s="21">
        <v>31.4</v>
      </c>
      <c r="E5" s="21">
        <v>27.3</v>
      </c>
      <c r="F5" s="21">
        <v>23.9</v>
      </c>
      <c r="G5" s="21">
        <v>22.9</v>
      </c>
      <c r="H5" s="21">
        <v>1.43</v>
      </c>
      <c r="I5" s="21">
        <v>0.70299999999999996</v>
      </c>
      <c r="J5" s="21">
        <v>1.1679999999999999</v>
      </c>
      <c r="K5" s="21">
        <v>0.96399999999999997</v>
      </c>
      <c r="L5" s="21">
        <v>1.119</v>
      </c>
      <c r="M5" s="21">
        <v>0.76700000000000002</v>
      </c>
      <c r="N5" s="21">
        <v>0.90200000000000002</v>
      </c>
      <c r="O5" s="21">
        <v>1.0820000000000001</v>
      </c>
      <c r="P5" s="21">
        <v>0.85199999999999998</v>
      </c>
      <c r="Q5" s="21">
        <v>1.02</v>
      </c>
      <c r="R5" s="21">
        <v>0.90600000000000003</v>
      </c>
      <c r="S5" s="21">
        <v>0.91</v>
      </c>
      <c r="T5" s="21">
        <v>3.0009999999999999</v>
      </c>
      <c r="U5" s="21">
        <v>2.7290000000000001</v>
      </c>
      <c r="V5" s="21">
        <v>2.7890000000000001</v>
      </c>
      <c r="W5" s="21">
        <v>2.1190000000000002</v>
      </c>
      <c r="X5" s="21">
        <v>1.89</v>
      </c>
      <c r="Y5" s="21">
        <v>2.46</v>
      </c>
    </row>
    <row r="6" spans="1:25" x14ac:dyDescent="0.25">
      <c r="B6" s="21">
        <v>23.3</v>
      </c>
      <c r="C6" s="21">
        <v>35</v>
      </c>
      <c r="D6" s="21">
        <v>33.5</v>
      </c>
      <c r="E6" s="21">
        <v>23.2</v>
      </c>
      <c r="F6" s="21">
        <v>25.4</v>
      </c>
      <c r="G6" s="21">
        <v>33.200000000000003</v>
      </c>
      <c r="H6" s="21">
        <v>0.60799999999999998</v>
      </c>
      <c r="I6" s="21">
        <v>1.1180000000000001</v>
      </c>
      <c r="J6" s="21">
        <v>0.91900000000000004</v>
      </c>
      <c r="K6" s="21">
        <v>0.98199999999999998</v>
      </c>
      <c r="L6" s="21">
        <v>1.4870000000000001</v>
      </c>
      <c r="M6" s="21">
        <v>1.0389999999999999</v>
      </c>
      <c r="N6" s="21">
        <v>0.97599999999999998</v>
      </c>
      <c r="O6" s="21">
        <v>1.0880000000000001</v>
      </c>
      <c r="P6" s="21">
        <v>0.81100000000000005</v>
      </c>
      <c r="Q6" s="21">
        <v>1.351</v>
      </c>
      <c r="R6" s="21">
        <v>0.93700000000000006</v>
      </c>
      <c r="S6" s="21">
        <v>0.91600000000000004</v>
      </c>
      <c r="T6" s="21">
        <v>2.5819999999999999</v>
      </c>
      <c r="U6" s="21">
        <v>2.512</v>
      </c>
      <c r="V6" s="21">
        <v>2.1150000000000002</v>
      </c>
      <c r="W6" s="21">
        <v>1.64</v>
      </c>
      <c r="X6" s="21">
        <v>2.5230000000000001</v>
      </c>
      <c r="Y6" s="21">
        <v>3.7650000000000001</v>
      </c>
    </row>
    <row r="7" spans="1:25" x14ac:dyDescent="0.25">
      <c r="B7" s="21">
        <v>24.5</v>
      </c>
      <c r="C7" s="21">
        <v>33.9</v>
      </c>
      <c r="D7" s="21">
        <v>27.9</v>
      </c>
      <c r="E7" s="21">
        <v>26.4</v>
      </c>
      <c r="F7" s="21">
        <v>31.9</v>
      </c>
      <c r="G7" s="21">
        <v>20.9</v>
      </c>
      <c r="H7" s="21">
        <v>0.72199999999999998</v>
      </c>
      <c r="I7" s="21">
        <v>0.93700000000000006</v>
      </c>
      <c r="J7" s="21">
        <v>0.56000000000000005</v>
      </c>
      <c r="K7" s="21">
        <v>1.105</v>
      </c>
      <c r="L7" s="21">
        <v>1.0489999999999999</v>
      </c>
      <c r="M7" s="21">
        <v>1.1970000000000001</v>
      </c>
      <c r="N7" s="21">
        <v>0.89700000000000002</v>
      </c>
      <c r="O7" s="21">
        <v>0.81799999999999995</v>
      </c>
      <c r="P7" s="21">
        <v>1.038</v>
      </c>
      <c r="Q7" s="21">
        <v>1.0169999999999999</v>
      </c>
      <c r="R7" s="21">
        <v>1.008</v>
      </c>
      <c r="S7" s="21">
        <v>0.98</v>
      </c>
      <c r="T7" s="21">
        <v>2.8690000000000002</v>
      </c>
      <c r="U7" s="21">
        <v>4.4729999999999999</v>
      </c>
      <c r="V7" s="21">
        <v>2.8889999999999998</v>
      </c>
      <c r="W7" s="21">
        <v>2.286</v>
      </c>
      <c r="X7" s="21">
        <v>1.506</v>
      </c>
      <c r="Y7" s="21">
        <v>2.8559999999999999</v>
      </c>
    </row>
    <row r="8" spans="1:25" x14ac:dyDescent="0.25">
      <c r="B8" s="21">
        <v>29.8</v>
      </c>
      <c r="C8" s="21">
        <v>37.799999999999997</v>
      </c>
      <c r="D8" s="21">
        <v>28.9</v>
      </c>
      <c r="E8" s="21">
        <v>25.2</v>
      </c>
      <c r="F8" s="21">
        <v>21.5</v>
      </c>
      <c r="G8" s="21">
        <v>22.1</v>
      </c>
      <c r="H8" s="21">
        <v>0.38100000000000001</v>
      </c>
      <c r="I8" s="21">
        <v>1.2669999999999999</v>
      </c>
      <c r="J8" s="21">
        <v>0.59399999999999997</v>
      </c>
      <c r="K8" s="21">
        <v>2.0910000000000002</v>
      </c>
      <c r="L8" s="21">
        <v>1.012</v>
      </c>
      <c r="M8" s="21">
        <v>0.751</v>
      </c>
      <c r="N8" s="21">
        <v>0.754</v>
      </c>
      <c r="O8" s="21">
        <v>0.91400000000000003</v>
      </c>
      <c r="P8" s="21">
        <v>0.97599999999999998</v>
      </c>
      <c r="Q8" s="21">
        <v>0.94399999999999995</v>
      </c>
      <c r="R8" s="21">
        <v>0.77100000000000002</v>
      </c>
      <c r="S8" s="21">
        <v>1.075</v>
      </c>
      <c r="T8" s="21">
        <v>2.7290000000000001</v>
      </c>
      <c r="U8" s="21">
        <v>2.2280000000000002</v>
      </c>
      <c r="V8" s="21">
        <v>2.5529999999999999</v>
      </c>
      <c r="W8" s="21">
        <v>2.8149999999999999</v>
      </c>
      <c r="X8" s="21">
        <v>1.8660000000000001</v>
      </c>
      <c r="Y8" s="21">
        <v>4.4720000000000004</v>
      </c>
    </row>
    <row r="9" spans="1:25" x14ac:dyDescent="0.25">
      <c r="B9" s="21">
        <v>30.6</v>
      </c>
      <c r="C9" s="21">
        <v>26.5</v>
      </c>
      <c r="D9" s="21">
        <v>28.3</v>
      </c>
      <c r="E9" s="21">
        <v>34.4</v>
      </c>
      <c r="F9" s="21">
        <v>32.799999999999997</v>
      </c>
      <c r="G9" s="21">
        <v>41.7</v>
      </c>
      <c r="H9" s="21">
        <v>1.155</v>
      </c>
      <c r="I9" s="21">
        <v>0.74399999999999999</v>
      </c>
      <c r="J9" s="21">
        <v>1.2869999999999999</v>
      </c>
      <c r="K9" s="21">
        <v>0.65100000000000002</v>
      </c>
      <c r="L9" s="21">
        <v>0.30499999999999999</v>
      </c>
      <c r="M9" s="21">
        <v>0.45100000000000001</v>
      </c>
      <c r="N9" s="21">
        <v>0.92200000000000004</v>
      </c>
      <c r="O9" s="21">
        <v>1.177</v>
      </c>
      <c r="P9" s="21">
        <v>1.0129999999999999</v>
      </c>
      <c r="Q9" s="21">
        <v>0.91800000000000004</v>
      </c>
      <c r="R9" s="21">
        <v>0.76500000000000001</v>
      </c>
      <c r="S9" s="21">
        <v>0.751</v>
      </c>
      <c r="T9" s="21">
        <v>3.3919999999999999</v>
      </c>
      <c r="U9" s="21">
        <v>2.633</v>
      </c>
      <c r="V9" s="21">
        <v>2.605</v>
      </c>
      <c r="W9" s="21">
        <v>2.3849999999999998</v>
      </c>
      <c r="X9" s="21">
        <v>1.33</v>
      </c>
      <c r="Y9" s="21">
        <v>2.7130000000000001</v>
      </c>
    </row>
    <row r="10" spans="1:25" x14ac:dyDescent="0.25">
      <c r="B10" s="21">
        <v>29.4</v>
      </c>
      <c r="C10" s="21">
        <v>35</v>
      </c>
      <c r="D10" s="21">
        <v>24.8</v>
      </c>
      <c r="E10" s="21">
        <v>35</v>
      </c>
      <c r="F10" s="21">
        <v>31.7</v>
      </c>
      <c r="G10" s="21">
        <v>31.9</v>
      </c>
      <c r="H10" s="21">
        <v>0.82899999999999996</v>
      </c>
      <c r="I10" s="21">
        <v>0.86399999999999999</v>
      </c>
      <c r="J10" s="21">
        <v>0.73299999999999998</v>
      </c>
      <c r="K10" s="21">
        <v>0.57699999999999996</v>
      </c>
      <c r="L10" s="21">
        <v>0.53400000000000003</v>
      </c>
      <c r="M10" s="21">
        <v>0.79700000000000004</v>
      </c>
      <c r="N10" s="21">
        <v>0.98099999999999998</v>
      </c>
      <c r="O10" s="21">
        <v>0.91100000000000003</v>
      </c>
      <c r="P10" s="21">
        <v>0.73899999999999999</v>
      </c>
      <c r="Q10" s="21">
        <v>0.67100000000000004</v>
      </c>
      <c r="R10" s="21">
        <v>0.89300000000000002</v>
      </c>
      <c r="S10" s="21">
        <v>0.877</v>
      </c>
      <c r="T10" s="21">
        <v>2.2879999999999998</v>
      </c>
      <c r="U10" s="21">
        <v>2.1970000000000001</v>
      </c>
      <c r="V10" s="21">
        <v>3.327</v>
      </c>
      <c r="W10" s="21">
        <v>1.524</v>
      </c>
      <c r="X10" s="21">
        <v>1.8069999999999999</v>
      </c>
      <c r="Y10" s="21">
        <v>2.2050000000000001</v>
      </c>
    </row>
    <row r="11" spans="1:25" x14ac:dyDescent="0.25">
      <c r="B11" s="21">
        <v>36.1</v>
      </c>
      <c r="C11" s="21">
        <v>25.2</v>
      </c>
      <c r="D11" s="21">
        <v>35.4</v>
      </c>
      <c r="E11" s="21">
        <v>23.5</v>
      </c>
      <c r="F11" s="21">
        <v>28.9</v>
      </c>
      <c r="G11" s="21">
        <v>24</v>
      </c>
      <c r="H11" s="21">
        <v>1.0369999999999999</v>
      </c>
      <c r="I11" s="21">
        <v>0.90600000000000003</v>
      </c>
      <c r="J11" s="21">
        <v>1.1240000000000001</v>
      </c>
      <c r="K11" s="21">
        <v>1.2470000000000001</v>
      </c>
      <c r="L11" s="21">
        <v>0.91900000000000004</v>
      </c>
      <c r="M11" s="21">
        <v>0.63</v>
      </c>
      <c r="N11" s="21">
        <v>0.88100000000000001</v>
      </c>
      <c r="O11" s="21">
        <v>0.91500000000000004</v>
      </c>
      <c r="P11" s="21">
        <v>0.80800000000000005</v>
      </c>
      <c r="Q11" s="21">
        <v>0.93500000000000005</v>
      </c>
      <c r="R11" s="21">
        <v>1.044</v>
      </c>
      <c r="S11" s="21">
        <v>0.80100000000000005</v>
      </c>
      <c r="T11" s="21">
        <v>3.512</v>
      </c>
      <c r="U11" s="21">
        <v>3.3380000000000001</v>
      </c>
      <c r="V11" s="21">
        <v>3.367</v>
      </c>
      <c r="W11" s="21">
        <v>2.4689999999999999</v>
      </c>
      <c r="X11" s="21">
        <v>1.83</v>
      </c>
      <c r="Y11" s="21">
        <v>2.9750000000000001</v>
      </c>
    </row>
    <row r="12" spans="1:25" x14ac:dyDescent="0.25">
      <c r="B12" s="21">
        <v>22.2</v>
      </c>
      <c r="C12" s="21">
        <v>28</v>
      </c>
      <c r="D12" s="21">
        <v>38.799999999999997</v>
      </c>
      <c r="E12" s="21">
        <v>29.6</v>
      </c>
      <c r="F12" s="21">
        <v>21.1</v>
      </c>
      <c r="G12" s="21">
        <v>23.8</v>
      </c>
      <c r="H12" s="21">
        <v>0.85499999999999998</v>
      </c>
      <c r="I12" s="21">
        <v>0.442</v>
      </c>
      <c r="J12" s="21">
        <v>1.0860000000000001</v>
      </c>
      <c r="K12" s="21">
        <v>0.47</v>
      </c>
      <c r="L12" s="21">
        <v>0.63100000000000001</v>
      </c>
      <c r="M12" s="21"/>
      <c r="N12" s="21">
        <v>0.81599999999999995</v>
      </c>
      <c r="O12" s="21">
        <v>0.90200000000000002</v>
      </c>
      <c r="P12" s="21">
        <v>0.95299999999999996</v>
      </c>
      <c r="Q12" s="21">
        <v>0.85</v>
      </c>
      <c r="R12" s="21">
        <v>0.61599999999999999</v>
      </c>
      <c r="S12" s="21">
        <v>0.61099999999999999</v>
      </c>
      <c r="T12" s="21">
        <v>2.6389999999999998</v>
      </c>
      <c r="U12" s="21">
        <v>2.4569999999999999</v>
      </c>
      <c r="V12" s="21">
        <v>2.66</v>
      </c>
      <c r="W12" s="21">
        <v>1.9910000000000001</v>
      </c>
      <c r="X12" s="21">
        <v>1.3220000000000001</v>
      </c>
      <c r="Y12" s="21">
        <v>3.5470000000000002</v>
      </c>
    </row>
    <row r="13" spans="1:25" x14ac:dyDescent="0.25">
      <c r="B13" s="21">
        <v>32.9</v>
      </c>
      <c r="C13" s="21">
        <v>29.8</v>
      </c>
      <c r="D13" s="21">
        <v>31.4</v>
      </c>
      <c r="E13" s="21">
        <v>30.7</v>
      </c>
      <c r="F13" s="21">
        <v>27.8</v>
      </c>
      <c r="G13" s="21"/>
      <c r="H13" s="21">
        <v>0.59799999999999998</v>
      </c>
      <c r="I13" s="21">
        <v>0.77900000000000003</v>
      </c>
      <c r="J13" s="21">
        <v>0.76500000000000001</v>
      </c>
      <c r="K13" s="21">
        <v>0.95499999999999996</v>
      </c>
      <c r="L13" s="21">
        <v>0.68600000000000005</v>
      </c>
      <c r="M13" s="22"/>
      <c r="N13" s="21">
        <v>0.72499999999999998</v>
      </c>
      <c r="O13" s="21">
        <v>0.96399999999999997</v>
      </c>
      <c r="P13" s="21">
        <v>0.86799999999999999</v>
      </c>
      <c r="Q13" s="21">
        <v>0.75800000000000001</v>
      </c>
      <c r="R13" s="21">
        <v>0.65700000000000003</v>
      </c>
      <c r="S13" s="22"/>
      <c r="T13" s="21">
        <v>2.5830000000000002</v>
      </c>
      <c r="U13" s="21">
        <v>3.01</v>
      </c>
      <c r="V13" s="21">
        <v>3.4460000000000002</v>
      </c>
      <c r="W13" s="21">
        <v>2.9729999999999999</v>
      </c>
      <c r="X13" s="21">
        <v>1.623</v>
      </c>
      <c r="Y13" s="21">
        <v>2.7040000000000002</v>
      </c>
    </row>
    <row r="14" spans="1:25" x14ac:dyDescent="0.25">
      <c r="B14" s="21">
        <v>30.9</v>
      </c>
      <c r="C14" s="21">
        <v>35.700000000000003</v>
      </c>
      <c r="D14" s="21">
        <v>36.700000000000003</v>
      </c>
      <c r="E14" s="21">
        <v>38.4</v>
      </c>
      <c r="F14" s="21">
        <v>22.5</v>
      </c>
      <c r="G14" s="21"/>
      <c r="H14" s="21">
        <v>0.98</v>
      </c>
      <c r="I14" s="21">
        <v>0.36499999999999999</v>
      </c>
      <c r="J14" s="21">
        <v>0.90300000000000002</v>
      </c>
      <c r="K14" s="21">
        <v>0.61599999999999999</v>
      </c>
      <c r="L14" s="21">
        <v>1.48</v>
      </c>
      <c r="M14" s="22"/>
      <c r="N14" s="21">
        <v>1.1910000000000001</v>
      </c>
      <c r="O14" s="21">
        <v>0.81100000000000005</v>
      </c>
      <c r="P14" s="21">
        <v>1.169</v>
      </c>
      <c r="Q14" s="21">
        <v>1.1579999999999999</v>
      </c>
      <c r="R14" s="21">
        <v>0.76700000000000002</v>
      </c>
      <c r="S14" s="22"/>
      <c r="T14" s="21">
        <v>3.5569999999999999</v>
      </c>
      <c r="U14" s="21">
        <v>2.956</v>
      </c>
      <c r="V14" s="21">
        <v>3.5590000000000002</v>
      </c>
      <c r="W14" s="21">
        <v>2.7890000000000001</v>
      </c>
      <c r="X14" s="21">
        <v>2.0529999999999999</v>
      </c>
      <c r="Y14" s="21"/>
    </row>
    <row r="15" spans="1:25" x14ac:dyDescent="0.25">
      <c r="B15" s="21">
        <v>30.1</v>
      </c>
      <c r="C15" s="21">
        <v>27.9</v>
      </c>
      <c r="D15" s="21">
        <v>29.2</v>
      </c>
      <c r="E15" s="21">
        <v>20.9</v>
      </c>
      <c r="F15" s="21">
        <v>22.7</v>
      </c>
      <c r="G15" s="21"/>
      <c r="H15" s="21">
        <v>1.3640000000000001</v>
      </c>
      <c r="I15" s="21">
        <v>0.48699999999999999</v>
      </c>
      <c r="J15" s="21">
        <v>0.61499999999999999</v>
      </c>
      <c r="K15" s="21">
        <v>0.54600000000000004</v>
      </c>
      <c r="L15" s="21">
        <v>0.95199999999999996</v>
      </c>
      <c r="M15" s="22"/>
      <c r="N15" s="21">
        <v>0.92700000000000005</v>
      </c>
      <c r="O15" s="21">
        <v>0.86299999999999999</v>
      </c>
      <c r="P15" s="21">
        <v>0.89100000000000001</v>
      </c>
      <c r="Q15" s="21">
        <v>0.91900000000000004</v>
      </c>
      <c r="R15" s="21">
        <v>0.79400000000000004</v>
      </c>
      <c r="S15" s="22"/>
      <c r="T15" s="21">
        <v>3.3730000000000002</v>
      </c>
      <c r="U15" s="21">
        <v>2.266</v>
      </c>
      <c r="V15" s="21">
        <v>2.871</v>
      </c>
      <c r="W15" s="21">
        <v>2.948</v>
      </c>
      <c r="X15" s="21">
        <v>2.11</v>
      </c>
      <c r="Y15" s="21"/>
    </row>
    <row r="16" spans="1:25" x14ac:dyDescent="0.25">
      <c r="B16" s="21">
        <v>27.3</v>
      </c>
      <c r="C16" s="21">
        <v>34</v>
      </c>
      <c r="D16" s="21">
        <v>35.5</v>
      </c>
      <c r="E16" s="21">
        <v>28.9</v>
      </c>
      <c r="F16" s="21">
        <v>39.9</v>
      </c>
      <c r="G16" s="21"/>
      <c r="H16" s="21">
        <v>0.51200000000000001</v>
      </c>
      <c r="I16" s="21">
        <v>0.67100000000000004</v>
      </c>
      <c r="J16" s="21">
        <v>0.34899999999999998</v>
      </c>
      <c r="K16" s="21">
        <v>0.89100000000000001</v>
      </c>
      <c r="L16" s="21">
        <v>1.21</v>
      </c>
      <c r="M16" s="22"/>
      <c r="N16" s="21">
        <v>0.75</v>
      </c>
      <c r="O16" s="21">
        <v>0.78200000000000003</v>
      </c>
      <c r="P16" s="21">
        <v>0.91700000000000004</v>
      </c>
      <c r="Q16" s="21">
        <v>0.873</v>
      </c>
      <c r="R16" s="21">
        <v>0.83299999999999996</v>
      </c>
      <c r="S16" s="22"/>
      <c r="T16" s="21">
        <v>2.3540000000000001</v>
      </c>
      <c r="U16" s="21">
        <v>2.34</v>
      </c>
      <c r="V16" s="21">
        <v>2.7709999999999999</v>
      </c>
      <c r="W16" s="21">
        <v>2.512</v>
      </c>
      <c r="X16" s="21">
        <v>1.57</v>
      </c>
      <c r="Y16" s="21"/>
    </row>
    <row r="17" spans="1:25" x14ac:dyDescent="0.25">
      <c r="B17" s="21">
        <v>22.7</v>
      </c>
      <c r="C17" s="21">
        <v>49</v>
      </c>
      <c r="D17" s="21">
        <v>21.6</v>
      </c>
      <c r="E17" s="21">
        <v>27.7</v>
      </c>
      <c r="F17" s="21">
        <v>41.4</v>
      </c>
      <c r="G17" s="21"/>
      <c r="H17" s="21">
        <v>0.66400000000000003</v>
      </c>
      <c r="I17" s="21">
        <v>0.35099999999999998</v>
      </c>
      <c r="J17" s="21">
        <v>1.01</v>
      </c>
      <c r="K17" s="21">
        <v>0.64100000000000001</v>
      </c>
      <c r="L17" s="21">
        <v>0.71699999999999997</v>
      </c>
      <c r="M17" s="22"/>
      <c r="N17" s="21">
        <v>0.64800000000000002</v>
      </c>
      <c r="O17" s="21">
        <v>0.753</v>
      </c>
      <c r="P17" s="21">
        <v>0.72099999999999997</v>
      </c>
      <c r="Q17" s="21">
        <v>0.877</v>
      </c>
      <c r="R17" s="21">
        <v>0.64200000000000002</v>
      </c>
      <c r="S17" s="22"/>
      <c r="T17" s="21">
        <v>2.8889999999999998</v>
      </c>
      <c r="U17" s="21">
        <v>3.0329999999999999</v>
      </c>
      <c r="V17" s="21">
        <v>2.1139999999999999</v>
      </c>
      <c r="W17" s="21">
        <v>2.4950000000000001</v>
      </c>
      <c r="X17" s="21">
        <v>2.1549999999999998</v>
      </c>
      <c r="Y17" s="21"/>
    </row>
    <row r="18" spans="1:25" x14ac:dyDescent="0.25">
      <c r="B18" s="21">
        <v>26.3</v>
      </c>
      <c r="C18" s="21">
        <v>32.4</v>
      </c>
      <c r="D18" s="21">
        <v>32.1</v>
      </c>
      <c r="E18" s="21"/>
      <c r="F18" s="21">
        <v>24.7</v>
      </c>
      <c r="G18" s="21"/>
      <c r="H18" s="21">
        <v>0.192</v>
      </c>
      <c r="I18" s="21"/>
      <c r="J18" s="21">
        <v>0.91700000000000004</v>
      </c>
      <c r="K18" s="21"/>
      <c r="L18" s="21"/>
      <c r="M18" s="22"/>
      <c r="N18" s="21">
        <v>0.73799999999999999</v>
      </c>
      <c r="O18" s="21">
        <v>0.65800000000000003</v>
      </c>
      <c r="P18" s="21">
        <v>0.66400000000000003</v>
      </c>
      <c r="Q18" s="21"/>
      <c r="R18" s="21">
        <v>0.97</v>
      </c>
      <c r="S18" s="22"/>
      <c r="T18" s="21">
        <v>3.5470000000000002</v>
      </c>
      <c r="U18" s="21">
        <v>1.8080000000000001</v>
      </c>
      <c r="V18" s="21">
        <v>2.5339999999999998</v>
      </c>
      <c r="W18" s="21"/>
      <c r="X18" s="21">
        <v>2.3740000000000001</v>
      </c>
      <c r="Y18" s="21"/>
    </row>
    <row r="19" spans="1:25" x14ac:dyDescent="0.25">
      <c r="B19" s="21"/>
      <c r="C19" s="21"/>
      <c r="D19" s="21">
        <v>19.899999999999999</v>
      </c>
      <c r="E19" s="21"/>
      <c r="F19" s="21"/>
      <c r="G19" s="21"/>
      <c r="H19" s="21"/>
      <c r="I19" s="21"/>
      <c r="J19" s="21"/>
      <c r="K19" s="21"/>
      <c r="L19" s="21"/>
      <c r="M19" s="22"/>
      <c r="N19" s="21"/>
      <c r="O19" s="21"/>
      <c r="P19" s="21">
        <v>0.84799999999999998</v>
      </c>
      <c r="Q19" s="21"/>
      <c r="R19" s="21"/>
      <c r="S19" s="22"/>
      <c r="T19" s="21"/>
      <c r="U19" s="21"/>
      <c r="V19" s="21">
        <v>2.81</v>
      </c>
      <c r="W19" s="21"/>
      <c r="X19" s="21"/>
      <c r="Y19" s="21"/>
    </row>
    <row r="20" spans="1:25" x14ac:dyDescent="0.25">
      <c r="A20" s="22" t="s">
        <v>18</v>
      </c>
      <c r="B20" s="22">
        <f>SUM(B5:B18)/14</f>
        <v>28.12142857142857</v>
      </c>
      <c r="C20" s="22">
        <f>SUM(C5:C18)/14</f>
        <v>33.107142857142854</v>
      </c>
      <c r="D20" s="22">
        <f>SUM(D5:D19)/15</f>
        <v>30.360000000000003</v>
      </c>
      <c r="E20" s="22">
        <f>SUM(E5:E17)/13</f>
        <v>28.553846153846148</v>
      </c>
      <c r="F20" s="22">
        <f>SUM(F5:F18)/14</f>
        <v>28.299999999999994</v>
      </c>
      <c r="G20" s="22">
        <f>SUM(G5:G12)/8</f>
        <v>27.562500000000004</v>
      </c>
      <c r="H20" s="22">
        <f>SUM(H5:H18)/14</f>
        <v>0.80907142857142855</v>
      </c>
      <c r="I20" s="22">
        <f>SUM(I5:I17)/13</f>
        <v>0.74107692307692308</v>
      </c>
      <c r="J20" s="22">
        <f>SUM(J5:J18)/14</f>
        <v>0.85928571428571432</v>
      </c>
      <c r="K20" s="22">
        <f>SUM(K5:K17)/13</f>
        <v>0.90276923076923066</v>
      </c>
      <c r="L20" s="22">
        <f>SUM(L5:L17)/13</f>
        <v>0.93084615384615388</v>
      </c>
      <c r="M20" s="22">
        <f>SUM(M5:M11)/7</f>
        <v>0.80457142857142849</v>
      </c>
      <c r="N20" s="22">
        <f>SUM(N5:N18)/14</f>
        <v>0.86485714285714277</v>
      </c>
      <c r="O20" s="22">
        <f>SUM(O5:O18)/14</f>
        <v>0.90271428571428569</v>
      </c>
      <c r="P20" s="22">
        <f>SUM(P5:P19)/15</f>
        <v>0.88453333333333339</v>
      </c>
      <c r="Q20" s="22">
        <f>SUM(Q5:Q17)/13</f>
        <v>0.94546153846153835</v>
      </c>
      <c r="R20" s="22">
        <f>SUM(R5:R18)/14</f>
        <v>0.82878571428571424</v>
      </c>
      <c r="S20" s="22">
        <f>SUM(S5:S12)/8</f>
        <v>0.86512500000000003</v>
      </c>
      <c r="T20" s="22">
        <f>SUM(T5:T18)/14</f>
        <v>2.9510714285714283</v>
      </c>
      <c r="U20" s="22">
        <f>SUM(U5:U18)/14</f>
        <v>2.7128571428571426</v>
      </c>
      <c r="V20" s="22">
        <f>SUM(V5:V19)/15</f>
        <v>2.8273333333333337</v>
      </c>
      <c r="W20" s="22">
        <f>SUM(W5:W17)/13</f>
        <v>2.3804615384615384</v>
      </c>
      <c r="X20" s="22">
        <f>SUM(X5:X18)/14</f>
        <v>1.8542142857142856</v>
      </c>
      <c r="Y20" s="22">
        <f>SUM(Y5:Y13)/9</f>
        <v>3.0774444444444451</v>
      </c>
    </row>
    <row r="21" spans="1:25" x14ac:dyDescent="0.25">
      <c r="A21" s="22" t="s">
        <v>19</v>
      </c>
      <c r="B21" s="22">
        <f>STDEV(B5:B18)</f>
        <v>4.0554196541700405</v>
      </c>
      <c r="C21" s="22">
        <f t="shared" ref="C21:X21" si="0">STDEV(C5:C18)</f>
        <v>5.9534688383153185</v>
      </c>
      <c r="D21" s="22">
        <f>STDEV(D5:D19)</f>
        <v>5.4059226779523746</v>
      </c>
      <c r="E21" s="22">
        <f>STDEV(E5:E17)</f>
        <v>5.0783224567133631</v>
      </c>
      <c r="F21" s="22">
        <f t="shared" si="0"/>
        <v>6.5360538553473013</v>
      </c>
      <c r="G21" s="22">
        <f>STDEV(G5:G12)</f>
        <v>7.3024335474063289</v>
      </c>
      <c r="H21" s="22">
        <f t="shared" si="0"/>
        <v>0.35763334560707544</v>
      </c>
      <c r="I21" s="22">
        <f>STDEV(I5:I17)</f>
        <v>0.28207045855555951</v>
      </c>
      <c r="J21" s="22">
        <f t="shared" si="0"/>
        <v>0.26834146689832122</v>
      </c>
      <c r="K21" s="22">
        <f>STDEV(K5:K17)</f>
        <v>0.43002173469220428</v>
      </c>
      <c r="L21" s="22">
        <f>STDEV(L5:L17)</f>
        <v>0.35238446006075197</v>
      </c>
      <c r="M21" s="22">
        <f>STDEV(M5:M11)</f>
        <v>0.24791924568486529</v>
      </c>
      <c r="N21" s="22">
        <f t="shared" si="0"/>
        <v>0.13938317807278791</v>
      </c>
      <c r="O21" s="22">
        <f t="shared" si="0"/>
        <v>0.14137970073606682</v>
      </c>
      <c r="P21" s="22">
        <f>STDEV(P5:P19)</f>
        <v>0.13245369361547088</v>
      </c>
      <c r="Q21" s="22">
        <f>STDEV(Q5:Q17)</f>
        <v>0.17112257565101091</v>
      </c>
      <c r="R21" s="22">
        <f t="shared" si="0"/>
        <v>0.13652341505083632</v>
      </c>
      <c r="S21" s="22">
        <f>STDEV(S5:S12)</f>
        <v>0.14327938491931413</v>
      </c>
      <c r="T21" s="22">
        <f t="shared" si="0"/>
        <v>0.45038418886814624</v>
      </c>
      <c r="U21" s="22">
        <f t="shared" si="0"/>
        <v>0.65102993634853545</v>
      </c>
      <c r="V21" s="22">
        <f>STDEV(V5:V19)</f>
        <v>0.44115459983137534</v>
      </c>
      <c r="W21" s="22">
        <f>STDEV(W5:W17)</f>
        <v>0.46349984095369573</v>
      </c>
      <c r="X21" s="22">
        <f t="shared" si="0"/>
        <v>0.36486502848449259</v>
      </c>
      <c r="Y21" s="22">
        <f>STDEV(Y5:Y13)</f>
        <v>0.71695625931975349</v>
      </c>
    </row>
    <row r="22" spans="1:25" x14ac:dyDescent="0.25">
      <c r="A22" s="22" t="s">
        <v>1</v>
      </c>
      <c r="B22" s="22">
        <f>(B21)/(SQRT(COUNT(B5:B18)))</f>
        <v>1.0838564932495396</v>
      </c>
      <c r="C22" s="22">
        <f t="shared" ref="C22:X22" si="1">(C21)/(SQRT(COUNT(C5:C18)))</f>
        <v>1.5911314754150705</v>
      </c>
      <c r="D22" s="22">
        <f>(D21)/(SQRT(COUNT(D5:D19)))</f>
        <v>1.3958032335063031</v>
      </c>
      <c r="E22" s="22">
        <f>(E21)/(SQRT(COUNT(E5:E17)))</f>
        <v>1.408473231616945</v>
      </c>
      <c r="F22" s="22">
        <f t="shared" si="1"/>
        <v>1.7468338705866091</v>
      </c>
      <c r="G22" s="22">
        <f>(G21)/(SQRT(COUNT(G5:G12)))</f>
        <v>2.5818001402675752</v>
      </c>
      <c r="H22" s="22">
        <f t="shared" si="1"/>
        <v>9.5581532096242261E-2</v>
      </c>
      <c r="I22" s="22">
        <f>(I21)/(SQRT(COUNT(I5:I17)))</f>
        <v>7.8232269355054618E-2</v>
      </c>
      <c r="J22" s="22">
        <f t="shared" si="1"/>
        <v>7.1717273699847053E-2</v>
      </c>
      <c r="K22" s="22">
        <f>(K21)/(SQRT(COUNT(K5:K17)))</f>
        <v>0.11926657030743958</v>
      </c>
      <c r="L22" s="22">
        <f>(L21)/(SQRT(COUNT(L5:L17)))</f>
        <v>9.7733864571210277E-2</v>
      </c>
      <c r="M22" s="22">
        <f>(M21)/(SQRT(COUNT(M5:M11)))</f>
        <v>9.3704667044125237E-2</v>
      </c>
      <c r="N22" s="22">
        <f t="shared" si="1"/>
        <v>3.7251721273433895E-2</v>
      </c>
      <c r="O22" s="22">
        <f t="shared" si="1"/>
        <v>3.7785314399928119E-2</v>
      </c>
      <c r="P22" s="22">
        <f>(P21)/(SQRT(COUNT(P5:P19)))</f>
        <v>3.4199396634425221E-2</v>
      </c>
      <c r="Q22" s="22">
        <f>(Q21)/(SQRT(COUNT(Q5:Q17)))</f>
        <v>4.7460863146091187E-2</v>
      </c>
      <c r="R22" s="22">
        <f t="shared" si="1"/>
        <v>3.6487417456611888E-2</v>
      </c>
      <c r="S22" s="22">
        <f>(S21)/(SQRT(COUNT(S5:S12)))</f>
        <v>5.0656912340342287E-2</v>
      </c>
      <c r="T22" s="22">
        <f t="shared" si="1"/>
        <v>0.12037023765462067</v>
      </c>
      <c r="U22" s="22">
        <f t="shared" si="1"/>
        <v>0.17399506931067618</v>
      </c>
      <c r="V22" s="22">
        <f>(V21)/(SQRT(COUNT(V5:V19)))</f>
        <v>0.11390562788331426</v>
      </c>
      <c r="W22" s="22">
        <f>(W21)/(SQRT(COUNT(W5:W17)))</f>
        <v>0.12855172636368875</v>
      </c>
      <c r="X22" s="22">
        <f t="shared" si="1"/>
        <v>9.7514280643177589E-2</v>
      </c>
      <c r="Y22" s="22">
        <f>(Y21)/(SQRT(COUNT(Y5:Y13)))</f>
        <v>0.23898541977325116</v>
      </c>
    </row>
  </sheetData>
  <mergeCells count="4">
    <mergeCell ref="B3:G3"/>
    <mergeCell ref="H3:M3"/>
    <mergeCell ref="N3:S3"/>
    <mergeCell ref="T3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x14ac:dyDescent="0.25"/>
  <cols>
    <col min="3" max="3" width="12.85546875" bestFit="1" customWidth="1"/>
    <col min="4" max="4" width="13.7109375" customWidth="1"/>
    <col min="5" max="5" width="14.7109375" customWidth="1"/>
    <col min="6" max="6" width="13.7109375" customWidth="1"/>
    <col min="7" max="7" width="11.85546875" bestFit="1" customWidth="1"/>
    <col min="8" max="8" width="10.28515625" bestFit="1" customWidth="1"/>
    <col min="11" max="11" width="6" bestFit="1" customWidth="1"/>
    <col min="14" max="14" width="10.28515625" bestFit="1" customWidth="1"/>
    <col min="17" max="17" width="11.85546875" bestFit="1" customWidth="1"/>
  </cols>
  <sheetData>
    <row r="1" spans="1:19" x14ac:dyDescent="0.25">
      <c r="A1" t="s">
        <v>69</v>
      </c>
    </row>
    <row r="3" spans="1:19" x14ac:dyDescent="0.25">
      <c r="A3" s="17"/>
      <c r="B3" s="15" t="s">
        <v>7</v>
      </c>
      <c r="C3" s="15" t="s">
        <v>8</v>
      </c>
      <c r="D3" s="15" t="s">
        <v>29</v>
      </c>
      <c r="E3" s="15" t="s">
        <v>30</v>
      </c>
      <c r="F3" s="15" t="s">
        <v>31</v>
      </c>
      <c r="G3" s="15" t="s">
        <v>38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1"/>
      <c r="S3" s="11"/>
    </row>
    <row r="4" spans="1:19" x14ac:dyDescent="0.25">
      <c r="A4" s="15" t="s">
        <v>11</v>
      </c>
      <c r="B4" s="15">
        <v>47</v>
      </c>
      <c r="C4" s="15">
        <v>36</v>
      </c>
      <c r="D4" s="15">
        <v>47</v>
      </c>
      <c r="E4" s="15">
        <v>23</v>
      </c>
      <c r="F4" s="15">
        <v>36</v>
      </c>
      <c r="G4" s="15">
        <v>62</v>
      </c>
      <c r="H4" s="15"/>
      <c r="I4" s="17"/>
      <c r="J4" s="17"/>
      <c r="K4" s="15"/>
      <c r="L4" s="17"/>
      <c r="M4" s="17"/>
      <c r="N4" s="15"/>
      <c r="O4" s="17"/>
      <c r="P4" s="17"/>
      <c r="Q4" s="15"/>
      <c r="R4" s="16"/>
      <c r="S4" s="16"/>
    </row>
    <row r="5" spans="1:19" x14ac:dyDescent="0.25">
      <c r="A5" s="15" t="s">
        <v>12</v>
      </c>
      <c r="B5" s="15">
        <v>33</v>
      </c>
      <c r="C5" s="15">
        <v>50</v>
      </c>
      <c r="D5" s="15">
        <v>53</v>
      </c>
      <c r="E5" s="15">
        <v>46</v>
      </c>
      <c r="F5" s="15">
        <v>43</v>
      </c>
      <c r="G5" s="15">
        <v>12.5</v>
      </c>
      <c r="H5" s="15"/>
      <c r="I5" s="17"/>
      <c r="J5" s="17"/>
      <c r="K5" s="15"/>
      <c r="L5" s="17"/>
      <c r="M5" s="17"/>
      <c r="N5" s="15"/>
      <c r="O5" s="17"/>
      <c r="P5" s="17"/>
      <c r="Q5" s="15"/>
      <c r="R5" s="16"/>
      <c r="S5" s="16"/>
    </row>
    <row r="6" spans="1:19" x14ac:dyDescent="0.25">
      <c r="A6" s="15" t="s">
        <v>13</v>
      </c>
      <c r="B6" s="15">
        <v>20</v>
      </c>
      <c r="C6" s="15">
        <v>14</v>
      </c>
      <c r="D6" s="15">
        <v>0</v>
      </c>
      <c r="E6" s="15">
        <v>31</v>
      </c>
      <c r="F6" s="15">
        <v>21</v>
      </c>
      <c r="G6" s="15">
        <v>25</v>
      </c>
      <c r="H6" s="15"/>
      <c r="I6" s="17"/>
      <c r="J6" s="17"/>
      <c r="K6" s="15"/>
      <c r="L6" s="17"/>
      <c r="M6" s="17"/>
      <c r="N6" s="15"/>
      <c r="O6" s="17"/>
      <c r="P6" s="17"/>
      <c r="Q6" s="15"/>
      <c r="R6" s="16"/>
      <c r="S6" s="16"/>
    </row>
    <row r="7" spans="1:19" x14ac:dyDescent="0.25">
      <c r="A7" s="1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cols>
    <col min="3" max="3" width="12.85546875" bestFit="1" customWidth="1"/>
    <col min="4" max="4" width="13.7109375" customWidth="1"/>
    <col min="5" max="6" width="14.7109375" customWidth="1"/>
    <col min="7" max="7" width="11.85546875" bestFit="1" customWidth="1"/>
  </cols>
  <sheetData>
    <row r="1" spans="1:19" x14ac:dyDescent="0.25">
      <c r="A1" t="s">
        <v>70</v>
      </c>
    </row>
    <row r="3" spans="1:19" x14ac:dyDescent="0.25">
      <c r="A3" s="16"/>
      <c r="B3" s="11" t="s">
        <v>7</v>
      </c>
      <c r="C3" s="11" t="s">
        <v>8</v>
      </c>
      <c r="D3" s="11" t="s">
        <v>29</v>
      </c>
      <c r="E3" s="11" t="s">
        <v>30</v>
      </c>
      <c r="F3" s="11" t="s">
        <v>31</v>
      </c>
      <c r="G3" s="1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1" t="s">
        <v>11</v>
      </c>
      <c r="B4" s="12">
        <v>21</v>
      </c>
      <c r="C4" s="12">
        <v>27</v>
      </c>
      <c r="D4" s="12">
        <v>14</v>
      </c>
      <c r="E4" s="12">
        <v>0</v>
      </c>
      <c r="F4" s="12">
        <v>7</v>
      </c>
      <c r="G4" s="12">
        <v>12.5</v>
      </c>
      <c r="H4" s="12"/>
      <c r="I4" s="16"/>
      <c r="J4" s="16"/>
      <c r="K4" s="12"/>
      <c r="L4" s="16"/>
      <c r="M4" s="16"/>
      <c r="N4" s="12"/>
      <c r="O4" s="16"/>
      <c r="P4" s="16"/>
      <c r="Q4" s="12"/>
      <c r="R4" s="16"/>
      <c r="S4" s="16"/>
    </row>
    <row r="5" spans="1:19" x14ac:dyDescent="0.25">
      <c r="A5" s="11" t="s">
        <v>12</v>
      </c>
      <c r="B5" s="12">
        <v>71</v>
      </c>
      <c r="C5" s="12">
        <v>60</v>
      </c>
      <c r="D5" s="12">
        <v>86</v>
      </c>
      <c r="E5" s="12">
        <v>76</v>
      </c>
      <c r="F5" s="12">
        <v>57</v>
      </c>
      <c r="G5" s="12">
        <v>37.5</v>
      </c>
      <c r="H5" s="12"/>
      <c r="I5" s="16"/>
      <c r="J5" s="16"/>
      <c r="K5" s="12"/>
      <c r="L5" s="16"/>
      <c r="M5" s="16"/>
      <c r="N5" s="12"/>
      <c r="O5" s="16"/>
      <c r="P5" s="16"/>
      <c r="Q5" s="12"/>
      <c r="R5" s="16"/>
      <c r="S5" s="16"/>
    </row>
    <row r="6" spans="1:19" x14ac:dyDescent="0.25">
      <c r="A6" s="11" t="s">
        <v>13</v>
      </c>
      <c r="B6" s="12">
        <v>7</v>
      </c>
      <c r="C6" s="12">
        <v>13</v>
      </c>
      <c r="D6" s="12">
        <v>0</v>
      </c>
      <c r="E6" s="12">
        <v>23</v>
      </c>
      <c r="F6" s="12">
        <v>36</v>
      </c>
      <c r="G6" s="12">
        <v>50</v>
      </c>
      <c r="H6" s="12"/>
      <c r="I6" s="16"/>
      <c r="J6" s="16"/>
      <c r="K6" s="12"/>
      <c r="L6" s="16"/>
      <c r="M6" s="16"/>
      <c r="N6" s="12"/>
      <c r="O6" s="16"/>
      <c r="P6" s="16"/>
      <c r="Q6" s="12"/>
      <c r="R6" s="16"/>
      <c r="S6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RowHeight="15" x14ac:dyDescent="0.25"/>
  <cols>
    <col min="1" max="1" width="10" bestFit="1" customWidth="1"/>
    <col min="2" max="2" width="12.85546875" bestFit="1" customWidth="1"/>
    <col min="3" max="3" width="14" bestFit="1" customWidth="1"/>
    <col min="4" max="4" width="15" bestFit="1" customWidth="1"/>
    <col min="5" max="6" width="14" bestFit="1" customWidth="1"/>
    <col min="7" max="7" width="12" bestFit="1" customWidth="1"/>
    <col min="8" max="8" width="10" bestFit="1" customWidth="1"/>
    <col min="9" max="9" width="12.85546875" bestFit="1" customWidth="1"/>
    <col min="10" max="10" width="14" bestFit="1" customWidth="1"/>
    <col min="11" max="11" width="15" bestFit="1" customWidth="1"/>
    <col min="12" max="12" width="14" bestFit="1" customWidth="1"/>
    <col min="13" max="13" width="12" bestFit="1" customWidth="1"/>
    <col min="14" max="14" width="10" bestFit="1" customWidth="1"/>
    <col min="15" max="15" width="12.85546875" bestFit="1" customWidth="1"/>
    <col min="16" max="16" width="14" bestFit="1" customWidth="1"/>
    <col min="17" max="17" width="15" bestFit="1" customWidth="1"/>
    <col min="18" max="18" width="14" bestFit="1" customWidth="1"/>
    <col min="19" max="19" width="11.28515625" bestFit="1" customWidth="1"/>
    <col min="20" max="20" width="11" bestFit="1" customWidth="1"/>
    <col min="21" max="21" width="12.85546875" bestFit="1" customWidth="1"/>
    <col min="22" max="22" width="14" bestFit="1" customWidth="1"/>
    <col min="23" max="23" width="15" bestFit="1" customWidth="1"/>
    <col min="24" max="24" width="14" bestFit="1" customWidth="1"/>
    <col min="25" max="25" width="11.28515625" bestFit="1" customWidth="1"/>
    <col min="26" max="26" width="10" bestFit="1" customWidth="1"/>
    <col min="27" max="27" width="12.85546875" bestFit="1" customWidth="1"/>
    <col min="28" max="28" width="14" bestFit="1" customWidth="1"/>
    <col min="29" max="29" width="15" bestFit="1" customWidth="1"/>
    <col min="30" max="30" width="14" bestFit="1" customWidth="1"/>
    <col min="31" max="31" width="11.28515625" bestFit="1" customWidth="1"/>
  </cols>
  <sheetData>
    <row r="1" spans="1:31" x14ac:dyDescent="0.25">
      <c r="A1" t="s">
        <v>71</v>
      </c>
    </row>
    <row r="3" spans="1:31" ht="26.25" x14ac:dyDescent="0.4">
      <c r="A3" s="24"/>
      <c r="B3" s="44" t="s">
        <v>62</v>
      </c>
      <c r="C3" s="45"/>
      <c r="D3" s="45"/>
      <c r="E3" s="45"/>
      <c r="F3" s="45"/>
      <c r="G3" s="46"/>
      <c r="H3" s="47" t="s">
        <v>61</v>
      </c>
      <c r="I3" s="47"/>
      <c r="J3" s="47"/>
      <c r="K3" s="47"/>
      <c r="L3" s="47"/>
      <c r="M3" s="47"/>
      <c r="N3" s="47" t="s">
        <v>63</v>
      </c>
      <c r="O3" s="47"/>
      <c r="P3" s="47"/>
      <c r="Q3" s="47"/>
      <c r="R3" s="47"/>
      <c r="S3" s="47"/>
      <c r="T3" s="47" t="s">
        <v>64</v>
      </c>
      <c r="U3" s="47"/>
      <c r="V3" s="47"/>
      <c r="W3" s="47"/>
      <c r="X3" s="47"/>
      <c r="Y3" s="47"/>
      <c r="Z3" s="47" t="s">
        <v>65</v>
      </c>
      <c r="AA3" s="47"/>
      <c r="AB3" s="47"/>
      <c r="AC3" s="47"/>
      <c r="AD3" s="47"/>
      <c r="AE3" s="47"/>
    </row>
    <row r="4" spans="1:31" x14ac:dyDescent="0.25">
      <c r="A4" s="19"/>
      <c r="B4" s="20" t="s">
        <v>0</v>
      </c>
      <c r="C4" s="20" t="s">
        <v>8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0</v>
      </c>
      <c r="I4" s="20" t="s">
        <v>8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0</v>
      </c>
      <c r="O4" s="20" t="s">
        <v>8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0</v>
      </c>
      <c r="U4" s="20" t="s">
        <v>8</v>
      </c>
      <c r="V4" s="20" t="s">
        <v>14</v>
      </c>
      <c r="W4" s="20" t="s">
        <v>15</v>
      </c>
      <c r="X4" s="20" t="s">
        <v>16</v>
      </c>
      <c r="Y4" s="20" t="s">
        <v>17</v>
      </c>
      <c r="Z4" s="20" t="s">
        <v>0</v>
      </c>
      <c r="AA4" s="20" t="s">
        <v>8</v>
      </c>
      <c r="AB4" s="20" t="s">
        <v>14</v>
      </c>
      <c r="AC4" s="20" t="s">
        <v>15</v>
      </c>
      <c r="AD4" s="20" t="s">
        <v>16</v>
      </c>
      <c r="AE4" s="20" t="s">
        <v>17</v>
      </c>
    </row>
    <row r="5" spans="1:31" x14ac:dyDescent="0.25">
      <c r="A5" s="18"/>
      <c r="B5" s="21">
        <v>0.64499930000000005</v>
      </c>
      <c r="C5" s="21">
        <v>1.989004</v>
      </c>
      <c r="D5" s="21">
        <v>1.532327</v>
      </c>
      <c r="E5" s="21">
        <v>1.060856</v>
      </c>
      <c r="F5" s="21">
        <v>2.2383470000000001</v>
      </c>
      <c r="G5" s="21">
        <v>3.2949459999999999</v>
      </c>
      <c r="H5" s="21">
        <v>1.03606</v>
      </c>
      <c r="I5" s="21">
        <v>1.4500280000000001</v>
      </c>
      <c r="J5" s="21">
        <v>1.0732489999999999</v>
      </c>
      <c r="K5" s="21">
        <v>1.273072</v>
      </c>
      <c r="L5" s="21">
        <v>1.0527770000000001</v>
      </c>
      <c r="M5" s="21">
        <v>5.6283370000000001</v>
      </c>
      <c r="N5" s="21">
        <v>2.3686159999999998</v>
      </c>
      <c r="O5" s="21">
        <v>0.71513079999999996</v>
      </c>
      <c r="P5" s="21">
        <v>0.36689889999999997</v>
      </c>
      <c r="Q5" s="21">
        <v>0.85356980000000005</v>
      </c>
      <c r="R5" s="21">
        <v>0.7660323</v>
      </c>
      <c r="S5" s="21">
        <v>1.0608629999999999</v>
      </c>
      <c r="T5" s="21">
        <v>1.764184</v>
      </c>
      <c r="U5" s="21">
        <v>0.208789</v>
      </c>
      <c r="V5" s="21">
        <v>1.1822060000000001</v>
      </c>
      <c r="W5" s="21">
        <v>0.50862430000000003</v>
      </c>
      <c r="X5" s="21">
        <v>10.192410000000001</v>
      </c>
      <c r="Y5" s="21">
        <v>0.23879510000000001</v>
      </c>
      <c r="Z5" s="21">
        <v>1.6151720000000001</v>
      </c>
      <c r="AA5" s="21">
        <v>1.1988589999999999</v>
      </c>
      <c r="AB5" s="21">
        <v>0.91482010000000002</v>
      </c>
      <c r="AC5" s="21">
        <v>1.1253010000000001</v>
      </c>
      <c r="AD5" s="21">
        <v>1.0544070000000001</v>
      </c>
      <c r="AE5" s="21">
        <v>2.5531950000000001</v>
      </c>
    </row>
    <row r="6" spans="1:31" x14ac:dyDescent="0.25">
      <c r="A6" s="18"/>
      <c r="B6" s="21">
        <v>0.57324269999999999</v>
      </c>
      <c r="C6" s="21">
        <v>3.5703070000000001</v>
      </c>
      <c r="D6" s="21">
        <v>0.79699220000000004</v>
      </c>
      <c r="E6" s="21">
        <v>2.8746939999999999</v>
      </c>
      <c r="F6" s="21">
        <v>2.9503560000000002</v>
      </c>
      <c r="G6" s="21">
        <v>1.147346</v>
      </c>
      <c r="H6" s="21">
        <v>0.81805749999999999</v>
      </c>
      <c r="I6" s="21">
        <v>1.8189770000000001</v>
      </c>
      <c r="J6" s="21">
        <v>0.97475060000000002</v>
      </c>
      <c r="K6" s="21">
        <v>2.5091809999999999</v>
      </c>
      <c r="L6" s="21">
        <v>0.93580030000000003</v>
      </c>
      <c r="M6" s="21">
        <v>1.327453</v>
      </c>
      <c r="N6" s="21">
        <v>0.52971440000000003</v>
      </c>
      <c r="O6" s="21">
        <v>0.75426950000000004</v>
      </c>
      <c r="P6" s="21">
        <v>0.55270790000000003</v>
      </c>
      <c r="Q6" s="21">
        <v>1.0520480000000001</v>
      </c>
      <c r="R6" s="21">
        <v>0.4878673</v>
      </c>
      <c r="S6" s="21">
        <v>0.79536150000000005</v>
      </c>
      <c r="T6" s="21">
        <v>0.16543939999999999</v>
      </c>
      <c r="U6" s="21">
        <v>0.29198859999999999</v>
      </c>
      <c r="V6" s="21">
        <v>0.32749149999999999</v>
      </c>
      <c r="W6" s="21">
        <v>0.55221799999999999</v>
      </c>
      <c r="X6" s="21">
        <v>0.74075469999999999</v>
      </c>
      <c r="Y6" s="21">
        <v>0.14255970000000001</v>
      </c>
      <c r="Z6" s="21">
        <v>0.72809639999999998</v>
      </c>
      <c r="AA6" s="21">
        <v>1.169014</v>
      </c>
      <c r="AB6" s="21">
        <v>1.0901320000000001</v>
      </c>
      <c r="AC6" s="21">
        <v>1.63432</v>
      </c>
      <c r="AD6" s="21">
        <v>0.60659839999999998</v>
      </c>
      <c r="AE6" s="21">
        <v>0.92892209999999997</v>
      </c>
    </row>
    <row r="7" spans="1:31" x14ac:dyDescent="0.25">
      <c r="A7" s="18"/>
      <c r="B7" s="21">
        <v>1.2179679999999999</v>
      </c>
      <c r="C7" s="21">
        <v>1.9874849999999999</v>
      </c>
      <c r="D7" s="21">
        <v>1.231387</v>
      </c>
      <c r="E7" s="21">
        <v>2.490793</v>
      </c>
      <c r="F7" s="21">
        <v>1.5150669999999999</v>
      </c>
      <c r="G7" s="21">
        <v>1.1237490000000001</v>
      </c>
      <c r="H7" s="21">
        <v>1.335912</v>
      </c>
      <c r="I7" s="21">
        <v>1.4225179999999999</v>
      </c>
      <c r="J7" s="21">
        <v>1.871732</v>
      </c>
      <c r="K7" s="21">
        <v>0.66770419999999997</v>
      </c>
      <c r="L7" s="21">
        <v>3.7750629999999998</v>
      </c>
      <c r="M7" s="21">
        <v>0.76583800000000002</v>
      </c>
      <c r="N7" s="21">
        <v>0.54827420000000004</v>
      </c>
      <c r="O7" s="21">
        <v>0.84655930000000001</v>
      </c>
      <c r="P7" s="21">
        <v>1.138379</v>
      </c>
      <c r="Q7" s="21">
        <v>0.62240419999999996</v>
      </c>
      <c r="R7" s="21">
        <v>0.92372069999999995</v>
      </c>
      <c r="S7" s="21">
        <v>1.1111850000000001</v>
      </c>
      <c r="T7" s="21">
        <v>3.285666</v>
      </c>
      <c r="U7" s="21">
        <v>0.1875753</v>
      </c>
      <c r="V7" s="21">
        <v>4.4087529999999999</v>
      </c>
      <c r="W7" s="21">
        <v>0.48253960000000001</v>
      </c>
      <c r="X7" s="21">
        <v>2.4181520000000001</v>
      </c>
      <c r="Y7" s="21">
        <v>0.1854557</v>
      </c>
      <c r="Z7" s="21">
        <v>0.95457170000000002</v>
      </c>
      <c r="AA7" s="21">
        <v>0.98688129999999996</v>
      </c>
      <c r="AB7" s="21">
        <v>1.5172429999999999</v>
      </c>
      <c r="AC7" s="21">
        <v>0.62401280000000003</v>
      </c>
      <c r="AD7" s="21">
        <v>2.7117559999999998</v>
      </c>
      <c r="AE7" s="21">
        <v>0.74600200000000005</v>
      </c>
    </row>
    <row r="8" spans="1:31" x14ac:dyDescent="0.25">
      <c r="A8" s="18"/>
      <c r="B8" s="21">
        <v>1.8044579999999999</v>
      </c>
      <c r="C8" s="21">
        <v>0.37342150000000002</v>
      </c>
      <c r="D8" s="21">
        <v>0.49216599999999999</v>
      </c>
      <c r="E8" s="21">
        <v>0.53188729999999995</v>
      </c>
      <c r="F8" s="21">
        <v>2.819874</v>
      </c>
      <c r="G8" s="21">
        <v>0.95896919999999997</v>
      </c>
      <c r="H8" s="21">
        <v>1.0828930000000001</v>
      </c>
      <c r="I8" s="21">
        <v>0.48448980000000003</v>
      </c>
      <c r="J8" s="21">
        <v>0.39078350000000001</v>
      </c>
      <c r="K8" s="21">
        <v>0.50523309999999999</v>
      </c>
      <c r="L8" s="21">
        <v>0.64864980000000005</v>
      </c>
      <c r="M8" s="21">
        <v>1.742246</v>
      </c>
      <c r="N8" s="21">
        <v>0.97334670000000001</v>
      </c>
      <c r="O8" s="21">
        <v>0.71463480000000001</v>
      </c>
      <c r="P8" s="21">
        <v>0.5783876</v>
      </c>
      <c r="Q8" s="21">
        <v>0.97136579999999995</v>
      </c>
      <c r="R8" s="21">
        <v>0.54335979999999995</v>
      </c>
      <c r="S8" s="21">
        <v>0.54175770000000001</v>
      </c>
      <c r="T8" s="21">
        <v>2.2489300000000001</v>
      </c>
      <c r="U8" s="21">
        <v>1.631656</v>
      </c>
      <c r="V8" s="21">
        <v>1.6451389999999999</v>
      </c>
      <c r="W8" s="21">
        <v>0.30917480000000003</v>
      </c>
      <c r="X8" s="21">
        <v>4.011495</v>
      </c>
      <c r="Y8" s="21">
        <v>0.38226009999999999</v>
      </c>
      <c r="Z8" s="21">
        <v>0.7637178</v>
      </c>
      <c r="AA8" s="21">
        <v>0.59223079999999995</v>
      </c>
      <c r="AB8" s="21">
        <v>0.52602230000000005</v>
      </c>
      <c r="AC8" s="21">
        <v>0.73460420000000004</v>
      </c>
      <c r="AD8" s="21">
        <v>0.64237109999999997</v>
      </c>
      <c r="AE8" s="21">
        <v>1.2492529999999999</v>
      </c>
    </row>
    <row r="9" spans="1:31" x14ac:dyDescent="0.25">
      <c r="A9" s="18"/>
      <c r="B9" s="21">
        <v>1.0974969999999999</v>
      </c>
      <c r="C9" s="21">
        <v>1.2318640000000001</v>
      </c>
      <c r="D9" s="21">
        <v>0.96048690000000003</v>
      </c>
      <c r="E9" s="21">
        <v>4.6596529999999996</v>
      </c>
      <c r="F9" s="21">
        <v>1.6978580000000001</v>
      </c>
      <c r="G9" s="21">
        <v>1.2642789999999999</v>
      </c>
      <c r="H9" s="21">
        <v>1.061588</v>
      </c>
      <c r="I9" s="21">
        <v>0.79061550000000003</v>
      </c>
      <c r="J9" s="21">
        <v>1.241455</v>
      </c>
      <c r="K9" s="21">
        <v>3.8415720000000002</v>
      </c>
      <c r="L9" s="21">
        <v>0.94720079999999995</v>
      </c>
      <c r="M9" s="21">
        <v>3.705911</v>
      </c>
      <c r="N9" s="21">
        <v>1.2160280000000001</v>
      </c>
      <c r="O9" s="21">
        <v>0.66813730000000005</v>
      </c>
      <c r="P9" s="21">
        <v>1.405843</v>
      </c>
      <c r="Q9" s="21">
        <v>1.5206170000000001</v>
      </c>
      <c r="R9" s="21">
        <v>0.43030350000000001</v>
      </c>
      <c r="S9" s="21">
        <v>2.819477</v>
      </c>
      <c r="T9" s="21">
        <v>0.95091340000000002</v>
      </c>
      <c r="U9" s="21">
        <v>1.1967989999999999</v>
      </c>
      <c r="V9" s="21">
        <v>7.5446600000000004</v>
      </c>
      <c r="W9" s="21">
        <v>0.86487939999999996</v>
      </c>
      <c r="X9" s="21">
        <v>4.7803740000000001</v>
      </c>
      <c r="Y9" s="21">
        <v>1.309067</v>
      </c>
      <c r="Z9" s="21">
        <v>1.145478</v>
      </c>
      <c r="AA9" s="21">
        <v>1.0026040000000001</v>
      </c>
      <c r="AB9" s="21">
        <v>1.7138260000000001</v>
      </c>
      <c r="AC9" s="21">
        <v>2.2058559999999998</v>
      </c>
      <c r="AD9" s="21">
        <v>0.75560930000000004</v>
      </c>
      <c r="AE9" s="21">
        <v>4.2422700000000004</v>
      </c>
    </row>
    <row r="10" spans="1:31" x14ac:dyDescent="0.25">
      <c r="A10" s="18"/>
      <c r="B10" s="21">
        <v>0.63381359999999998</v>
      </c>
      <c r="C10" s="21">
        <v>0.34499780000000002</v>
      </c>
      <c r="D10" s="21">
        <v>2.6505879999999999</v>
      </c>
      <c r="E10" s="21">
        <v>1.220774</v>
      </c>
      <c r="F10" s="21">
        <v>4.1639429999999997</v>
      </c>
      <c r="G10" s="21">
        <v>0.76152350000000002</v>
      </c>
      <c r="H10" s="21">
        <v>1.403716</v>
      </c>
      <c r="I10" s="21">
        <v>0.7896398</v>
      </c>
      <c r="J10" s="21">
        <v>2.5497399999999999</v>
      </c>
      <c r="K10" s="21">
        <v>1.420679</v>
      </c>
      <c r="L10" s="21">
        <v>2.5226860000000002</v>
      </c>
      <c r="M10" s="21">
        <v>0.95270310000000002</v>
      </c>
      <c r="N10" s="21">
        <v>0.61716649999999995</v>
      </c>
      <c r="O10" s="21">
        <v>0.40497149999999998</v>
      </c>
      <c r="P10" s="21">
        <v>1.341361</v>
      </c>
      <c r="Q10" s="21">
        <v>0.77475709999999998</v>
      </c>
      <c r="R10" s="21">
        <v>1.14381</v>
      </c>
      <c r="S10" s="21">
        <v>0.75776379999999999</v>
      </c>
      <c r="T10" s="21">
        <v>1.1773309999999999</v>
      </c>
      <c r="U10" s="21">
        <v>0.1028018</v>
      </c>
      <c r="V10" s="21">
        <v>0.49447869999999999</v>
      </c>
      <c r="W10" s="21">
        <v>0.43751970000000001</v>
      </c>
      <c r="X10" s="21">
        <v>1.2558659999999999</v>
      </c>
      <c r="Y10" s="21">
        <v>4.7806410000000001E-2</v>
      </c>
      <c r="Z10" s="21">
        <v>1.0134320000000001</v>
      </c>
      <c r="AA10" s="21">
        <v>0.77586010000000005</v>
      </c>
      <c r="AB10" s="21">
        <v>1.5358270000000001</v>
      </c>
      <c r="AC10" s="21">
        <v>0.99624049999999997</v>
      </c>
      <c r="AD10" s="21">
        <v>1.617467</v>
      </c>
      <c r="AE10" s="21">
        <v>0.9771917</v>
      </c>
    </row>
    <row r="11" spans="1:31" x14ac:dyDescent="0.25">
      <c r="A11" s="18"/>
      <c r="B11" s="21">
        <v>0.114352</v>
      </c>
      <c r="C11" s="21">
        <v>2.4931950000000001</v>
      </c>
      <c r="D11" s="21">
        <v>0.44573089999999999</v>
      </c>
      <c r="E11" s="21">
        <v>2.9840300000000002</v>
      </c>
      <c r="F11" s="21">
        <v>3.0526019999999998</v>
      </c>
      <c r="G11" s="21">
        <v>0.9760162</v>
      </c>
      <c r="H11" s="21">
        <v>0.40324599999999999</v>
      </c>
      <c r="I11" s="21">
        <v>2.9459789999999999</v>
      </c>
      <c r="J11" s="21">
        <v>0.3394876</v>
      </c>
      <c r="K11" s="21">
        <v>2.455651</v>
      </c>
      <c r="L11" s="21">
        <v>0.72480310000000003</v>
      </c>
      <c r="M11" s="21">
        <v>1.093979</v>
      </c>
      <c r="N11" s="21">
        <v>1.1626590000000001</v>
      </c>
      <c r="O11" s="21">
        <v>0.91219499999999998</v>
      </c>
      <c r="P11" s="21">
        <v>0.43940990000000002</v>
      </c>
      <c r="Q11" s="21">
        <v>0.73726309999999995</v>
      </c>
      <c r="R11" s="21">
        <v>0.48984309999999998</v>
      </c>
      <c r="S11" s="21">
        <v>0.52243039999999996</v>
      </c>
      <c r="T11" s="21">
        <v>0.70180310000000001</v>
      </c>
      <c r="U11" s="21">
        <v>0.2336616</v>
      </c>
      <c r="V11" s="21">
        <v>0.65373519999999996</v>
      </c>
      <c r="W11" s="21">
        <v>0.14111580000000001</v>
      </c>
      <c r="X11" s="21">
        <v>0.69185200000000002</v>
      </c>
      <c r="Y11" s="21">
        <v>1.9703999999999999</v>
      </c>
      <c r="Z11" s="21">
        <v>0.93336090000000005</v>
      </c>
      <c r="AA11" s="21">
        <v>1.5490520000000001</v>
      </c>
      <c r="AB11" s="21">
        <v>0.29020950000000001</v>
      </c>
      <c r="AC11" s="21">
        <v>1.2287999999999999</v>
      </c>
      <c r="AD11" s="21">
        <v>0.62453899999999996</v>
      </c>
      <c r="AE11" s="21">
        <v>0.68439850000000002</v>
      </c>
    </row>
    <row r="12" spans="1:31" x14ac:dyDescent="0.25">
      <c r="A12" s="18"/>
      <c r="B12" s="21">
        <v>1.1818109999999999</v>
      </c>
      <c r="C12" s="21">
        <v>0.70752789999999999</v>
      </c>
      <c r="D12" s="21">
        <v>2.7598150000000001</v>
      </c>
      <c r="E12" s="21">
        <v>0.84854169999999995</v>
      </c>
      <c r="F12" s="21">
        <v>2.0377930000000002</v>
      </c>
      <c r="G12" s="21">
        <v>0.45292169999999998</v>
      </c>
      <c r="H12" s="21">
        <v>0.38725739999999997</v>
      </c>
      <c r="I12" s="21">
        <v>0.61889559999999999</v>
      </c>
      <c r="J12" s="21">
        <v>1.9881310000000001</v>
      </c>
      <c r="K12" s="21">
        <v>0.55768099999999998</v>
      </c>
      <c r="L12" s="21">
        <v>2.629257</v>
      </c>
      <c r="M12" s="21">
        <v>0.82140239999999998</v>
      </c>
      <c r="N12" s="21">
        <v>0.97331089999999998</v>
      </c>
      <c r="O12" s="21">
        <v>0.46137339999999999</v>
      </c>
      <c r="P12" s="21">
        <v>1.07081</v>
      </c>
      <c r="Q12" s="21">
        <v>0.52125750000000004</v>
      </c>
      <c r="R12" s="21">
        <v>0.7764624</v>
      </c>
      <c r="S12" s="21">
        <v>0.64433490000000004</v>
      </c>
      <c r="T12" s="21">
        <v>0.29327950000000003</v>
      </c>
      <c r="U12" s="21">
        <v>0.36131760000000002</v>
      </c>
      <c r="V12" s="21">
        <v>3.5397060000000001E-2</v>
      </c>
      <c r="W12" s="21">
        <v>1.156965</v>
      </c>
      <c r="X12" s="21">
        <v>0.24210119999999999</v>
      </c>
      <c r="Y12" s="21">
        <v>0.12733320000000001</v>
      </c>
      <c r="Z12" s="21">
        <v>0.71891839999999996</v>
      </c>
      <c r="AA12" s="21">
        <v>0.60300089999999995</v>
      </c>
      <c r="AB12" s="21">
        <v>1.34602</v>
      </c>
      <c r="AC12" s="21">
        <v>0.6768113</v>
      </c>
      <c r="AD12" s="21">
        <v>1.4584539999999999</v>
      </c>
      <c r="AE12" s="21">
        <v>0.93923100000000004</v>
      </c>
    </row>
    <row r="13" spans="1:31" x14ac:dyDescent="0.25">
      <c r="A13" s="18"/>
      <c r="B13" s="21">
        <v>1.8618060000000001</v>
      </c>
      <c r="C13" s="21">
        <v>0.88884200000000002</v>
      </c>
      <c r="D13" s="21">
        <v>0.8601761</v>
      </c>
      <c r="E13" s="21">
        <v>1.614377</v>
      </c>
      <c r="F13" s="21">
        <v>1.6299950000000001</v>
      </c>
      <c r="G13" s="21"/>
      <c r="H13" s="21">
        <v>1.553847</v>
      </c>
      <c r="I13" s="21">
        <v>1.529973</v>
      </c>
      <c r="J13" s="21">
        <v>0.66858510000000004</v>
      </c>
      <c r="K13" s="21">
        <v>0.41295720000000002</v>
      </c>
      <c r="L13" s="21">
        <v>0.7382898</v>
      </c>
      <c r="M13" s="21"/>
      <c r="N13" s="21">
        <v>1.077596</v>
      </c>
      <c r="O13" s="21">
        <v>0.47644910000000001</v>
      </c>
      <c r="P13" s="21">
        <v>0.50425770000000003</v>
      </c>
      <c r="Q13" s="21">
        <v>0.47332649999999998</v>
      </c>
      <c r="R13" s="21">
        <v>0.48494989999999999</v>
      </c>
      <c r="S13" s="21"/>
      <c r="T13" s="21">
        <v>5.1042450000000003E-2</v>
      </c>
      <c r="U13" s="21">
        <v>1.837342</v>
      </c>
      <c r="V13" s="21">
        <v>0.31382890000000002</v>
      </c>
      <c r="W13" s="21">
        <v>0.72824069999999996</v>
      </c>
      <c r="X13" s="21">
        <v>0.53074679999999996</v>
      </c>
      <c r="Y13" s="21"/>
      <c r="Z13" s="21">
        <v>1.0512550000000001</v>
      </c>
      <c r="AA13" s="21">
        <v>0.76959529999999998</v>
      </c>
      <c r="AB13" s="21">
        <v>0.67999140000000002</v>
      </c>
      <c r="AC13" s="21">
        <v>0.43555929999999998</v>
      </c>
      <c r="AD13" s="21">
        <v>0.55597940000000001</v>
      </c>
      <c r="AE13" s="21"/>
    </row>
    <row r="14" spans="1:31" x14ac:dyDescent="0.25">
      <c r="A14" s="18"/>
      <c r="B14" s="21">
        <v>1.0765169999999999</v>
      </c>
      <c r="C14" s="21">
        <v>0.86166549999999997</v>
      </c>
      <c r="D14" s="21">
        <v>2.0095689999999999</v>
      </c>
      <c r="E14" s="21">
        <v>1.476666</v>
      </c>
      <c r="F14" s="21">
        <v>0.9347934</v>
      </c>
      <c r="G14" s="21"/>
      <c r="H14" s="21">
        <v>1.155052</v>
      </c>
      <c r="I14" s="21">
        <v>0.87830660000000005</v>
      </c>
      <c r="J14" s="21">
        <v>0.98301660000000002</v>
      </c>
      <c r="K14" s="21">
        <v>0.51360090000000003</v>
      </c>
      <c r="L14" s="21">
        <v>0.9406736</v>
      </c>
      <c r="M14" s="21"/>
      <c r="N14" s="21">
        <v>1.187867</v>
      </c>
      <c r="O14" s="21">
        <v>0.80753439999999999</v>
      </c>
      <c r="P14" s="21">
        <v>0.42528490000000002</v>
      </c>
      <c r="Q14" s="21">
        <v>0.41115220000000002</v>
      </c>
      <c r="R14" s="21">
        <v>0.92457650000000002</v>
      </c>
      <c r="S14" s="21"/>
      <c r="T14" s="21">
        <v>5.5361580000000001E-2</v>
      </c>
      <c r="U14" s="21">
        <v>0.88839140000000005</v>
      </c>
      <c r="V14" s="21">
        <v>1.072282</v>
      </c>
      <c r="W14" s="21">
        <v>0.24810399999999999</v>
      </c>
      <c r="X14" s="21">
        <v>2.9739100000000001</v>
      </c>
      <c r="Y14" s="21"/>
      <c r="Z14" s="21">
        <v>1.303903</v>
      </c>
      <c r="AA14" s="21">
        <v>0.83842490000000003</v>
      </c>
      <c r="AB14" s="21">
        <v>0.57558659999999995</v>
      </c>
      <c r="AC14" s="21">
        <v>0.56262730000000005</v>
      </c>
      <c r="AD14" s="21">
        <v>0.95274599999999998</v>
      </c>
      <c r="AE14" s="21"/>
    </row>
    <row r="15" spans="1:31" x14ac:dyDescent="0.25">
      <c r="A15" s="18"/>
      <c r="B15" s="21">
        <v>1.0700780000000001</v>
      </c>
      <c r="C15" s="21">
        <v>0.55027599999999999</v>
      </c>
      <c r="D15" s="21">
        <v>0.63825509999999996</v>
      </c>
      <c r="E15" s="21">
        <v>1.002645</v>
      </c>
      <c r="F15" s="21">
        <v>2.265199</v>
      </c>
      <c r="G15" s="21"/>
      <c r="H15" s="21">
        <v>1.0240499999999999</v>
      </c>
      <c r="I15" s="21">
        <v>0.91518960000000005</v>
      </c>
      <c r="J15" s="21">
        <v>0.80005029999999999</v>
      </c>
      <c r="K15" s="21">
        <v>0.70688139999999999</v>
      </c>
      <c r="L15" s="21">
        <v>0.98483790000000004</v>
      </c>
      <c r="M15" s="21"/>
      <c r="N15" s="21">
        <v>0.58097730000000003</v>
      </c>
      <c r="O15" s="21">
        <v>0.6529568</v>
      </c>
      <c r="P15" s="21">
        <v>0.98906970000000005</v>
      </c>
      <c r="Q15" s="21">
        <v>1.2045539999999999</v>
      </c>
      <c r="R15" s="21">
        <v>0.51774810000000004</v>
      </c>
      <c r="S15" s="21"/>
      <c r="T15" s="21">
        <v>0.84014909999999998</v>
      </c>
      <c r="U15" s="21">
        <v>0.73715779999999997</v>
      </c>
      <c r="V15" s="21">
        <v>2.0338319999999999</v>
      </c>
      <c r="W15" s="21">
        <v>0.2515482</v>
      </c>
      <c r="X15" s="21">
        <v>3.5663930000000001</v>
      </c>
      <c r="Y15" s="21"/>
      <c r="Z15" s="21">
        <v>0.75392899999999996</v>
      </c>
      <c r="AA15" s="21">
        <v>0.81759029999999999</v>
      </c>
      <c r="AB15" s="21">
        <v>0.98398549999999996</v>
      </c>
      <c r="AC15" s="21">
        <v>1.110511</v>
      </c>
      <c r="AD15" s="21">
        <v>0.49299300000000001</v>
      </c>
      <c r="AE15" s="21"/>
    </row>
    <row r="16" spans="1:31" x14ac:dyDescent="0.25">
      <c r="A16" s="18"/>
      <c r="B16" s="21">
        <v>0.77320370000000005</v>
      </c>
      <c r="C16" s="21">
        <v>1.092309</v>
      </c>
      <c r="D16" s="21">
        <v>0.33604980000000001</v>
      </c>
      <c r="E16" s="21">
        <v>0.49365979999999998</v>
      </c>
      <c r="F16" s="21">
        <v>1.82517</v>
      </c>
      <c r="G16" s="21"/>
      <c r="H16" s="21">
        <v>1.0660879999999999</v>
      </c>
      <c r="I16" s="21">
        <v>0.85802080000000003</v>
      </c>
      <c r="J16" s="21">
        <v>0.59415499999999999</v>
      </c>
      <c r="K16" s="21">
        <v>0.65407029999999999</v>
      </c>
      <c r="L16" s="21">
        <v>1.4315310000000001</v>
      </c>
      <c r="M16" s="21"/>
      <c r="N16" s="21">
        <v>0.75409420000000005</v>
      </c>
      <c r="O16" s="21">
        <v>1.0463340000000001</v>
      </c>
      <c r="P16" s="21">
        <v>0.49030030000000002</v>
      </c>
      <c r="Q16" s="21">
        <v>0.53518520000000003</v>
      </c>
      <c r="R16" s="21">
        <v>1.01814</v>
      </c>
      <c r="S16" s="21"/>
      <c r="T16" s="21">
        <v>0.80296900000000004</v>
      </c>
      <c r="U16" s="21">
        <v>0.15074009999999999</v>
      </c>
      <c r="V16" s="21">
        <v>0.14405299999999999</v>
      </c>
      <c r="W16" s="21">
        <v>1.111264</v>
      </c>
      <c r="X16" s="21">
        <v>0.56382129999999997</v>
      </c>
      <c r="Y16" s="21"/>
      <c r="Z16" s="21">
        <v>1.353826</v>
      </c>
      <c r="AA16" s="21">
        <v>0.90983950000000002</v>
      </c>
      <c r="AB16" s="21">
        <v>0.60592069999999998</v>
      </c>
      <c r="AC16" s="21">
        <v>0.74882420000000005</v>
      </c>
      <c r="AD16" s="21">
        <v>1.070065</v>
      </c>
      <c r="AE16" s="21"/>
    </row>
    <row r="17" spans="1:31" x14ac:dyDescent="0.25">
      <c r="A17" s="18"/>
      <c r="B17" s="21">
        <v>1.3246180000000001</v>
      </c>
      <c r="C17" s="21">
        <v>0.39064710000000002</v>
      </c>
      <c r="D17" s="21">
        <v>0.66612000000000005</v>
      </c>
      <c r="E17" s="21">
        <v>1.377138</v>
      </c>
      <c r="F17" s="21">
        <v>2.559212</v>
      </c>
      <c r="G17" s="21"/>
      <c r="H17" s="21">
        <v>0.65975519999999999</v>
      </c>
      <c r="I17" s="21">
        <v>0.42850480000000002</v>
      </c>
      <c r="J17" s="21">
        <v>1.2426809999999999</v>
      </c>
      <c r="K17" s="21">
        <v>2.2689940000000002</v>
      </c>
      <c r="L17" s="21">
        <v>1.6588229999999999</v>
      </c>
      <c r="M17" s="21"/>
      <c r="N17" s="21">
        <v>1.0269140000000001</v>
      </c>
      <c r="O17" s="21">
        <v>0.92457100000000003</v>
      </c>
      <c r="P17" s="21">
        <v>0.53615429999999997</v>
      </c>
      <c r="Q17" s="21">
        <v>3.8519299999999999</v>
      </c>
      <c r="R17" s="21">
        <v>0.70723210000000003</v>
      </c>
      <c r="S17" s="21"/>
      <c r="T17" s="21">
        <v>0.13489570000000001</v>
      </c>
      <c r="U17" s="21">
        <v>0.96916069999999999</v>
      </c>
      <c r="V17" s="21">
        <v>2.9744160000000002</v>
      </c>
      <c r="W17" s="21">
        <v>3.3990809999999998</v>
      </c>
      <c r="X17" s="21">
        <v>0.28793360000000001</v>
      </c>
      <c r="Y17" s="21"/>
      <c r="Z17" s="21">
        <v>0.92801140000000004</v>
      </c>
      <c r="AA17" s="21">
        <v>0.54289509999999996</v>
      </c>
      <c r="AB17" s="21">
        <v>1.1166100000000001</v>
      </c>
      <c r="AC17" s="21">
        <v>2.427997</v>
      </c>
      <c r="AD17" s="21">
        <v>1.046726</v>
      </c>
      <c r="AE17" s="21"/>
    </row>
    <row r="18" spans="1:31" x14ac:dyDescent="0.25">
      <c r="A18" s="18"/>
      <c r="B18" s="21">
        <v>0.62563599999999997</v>
      </c>
      <c r="C18" s="21">
        <v>1.2332369999999999</v>
      </c>
      <c r="D18" s="21">
        <v>1.2449049999999999</v>
      </c>
      <c r="E18" s="21"/>
      <c r="F18" s="21">
        <v>1.747698</v>
      </c>
      <c r="G18" s="21"/>
      <c r="H18" s="21">
        <v>1.012478</v>
      </c>
      <c r="I18" s="21">
        <v>0.65072540000000001</v>
      </c>
      <c r="J18" s="21">
        <v>0.97610019999999997</v>
      </c>
      <c r="K18" s="21"/>
      <c r="L18" s="21">
        <v>1.27077</v>
      </c>
      <c r="M18" s="21"/>
      <c r="N18" s="21">
        <v>0.98343599999999998</v>
      </c>
      <c r="O18" s="21">
        <v>1.144971</v>
      </c>
      <c r="P18" s="21">
        <v>0.64013719999999996</v>
      </c>
      <c r="Q18" s="21"/>
      <c r="R18" s="21">
        <v>0.58999290000000004</v>
      </c>
      <c r="S18" s="21"/>
      <c r="T18" s="21">
        <v>1.528035</v>
      </c>
      <c r="U18" s="21">
        <v>2.1744500000000002</v>
      </c>
      <c r="V18" s="21">
        <v>2.680669</v>
      </c>
      <c r="W18" s="21"/>
      <c r="X18" s="21">
        <v>3.1781199999999998</v>
      </c>
      <c r="Y18" s="21"/>
      <c r="Z18" s="21">
        <v>0.73632799999999998</v>
      </c>
      <c r="AA18" s="21">
        <v>1.248731</v>
      </c>
      <c r="AB18" s="21">
        <v>0.89000170000000001</v>
      </c>
      <c r="AC18" s="21"/>
      <c r="AD18" s="21">
        <v>0.61050219999999999</v>
      </c>
      <c r="AE18" s="21"/>
    </row>
    <row r="19" spans="1:31" x14ac:dyDescent="0.25">
      <c r="A19" s="18"/>
      <c r="B19" s="21"/>
      <c r="C19" s="21"/>
      <c r="D19" s="21">
        <v>2.1740810000000002</v>
      </c>
      <c r="E19" s="21"/>
      <c r="F19" s="21"/>
      <c r="G19" s="21"/>
      <c r="H19" s="21"/>
      <c r="I19" s="21"/>
      <c r="J19" s="21">
        <v>3.403403</v>
      </c>
      <c r="K19" s="21"/>
      <c r="L19" s="21"/>
      <c r="M19" s="21"/>
      <c r="N19" s="21"/>
      <c r="O19" s="21"/>
      <c r="P19" s="21">
        <v>0.84311930000000002</v>
      </c>
      <c r="Q19" s="21"/>
      <c r="R19" s="21"/>
      <c r="S19" s="21"/>
      <c r="T19" s="21"/>
      <c r="U19" s="21"/>
      <c r="V19" s="21">
        <v>0.30902829999999998</v>
      </c>
      <c r="W19" s="21"/>
      <c r="X19" s="21"/>
      <c r="Y19" s="21"/>
      <c r="Z19" s="21"/>
      <c r="AA19" s="21"/>
      <c r="AB19" s="21">
        <v>1.69425</v>
      </c>
      <c r="AC19" s="21"/>
      <c r="AD19" s="21"/>
      <c r="AE19" s="21"/>
    </row>
    <row r="20" spans="1:31" x14ac:dyDescent="0.25">
      <c r="A20" s="23" t="s">
        <v>18</v>
      </c>
      <c r="B20" s="23">
        <f>SUM(B5:B18)/14</f>
        <v>1.0000000214285714</v>
      </c>
      <c r="C20" s="23">
        <f>SUM(C5:C18)/14</f>
        <v>1.2653413428571429</v>
      </c>
      <c r="D20" s="23">
        <f>SUM(D5:D19)/15</f>
        <v>1.2532432666666666</v>
      </c>
      <c r="E20" s="23">
        <f>SUM(E5:E17)/13</f>
        <v>1.7412088307692311</v>
      </c>
      <c r="F20" s="23">
        <f>SUM(F5:F18)/14</f>
        <v>2.2455648142857143</v>
      </c>
      <c r="G20" s="23">
        <f>SUM(G5:G12)/8</f>
        <v>1.2474688250000001</v>
      </c>
      <c r="H20" s="23">
        <f>SUM(H5:H18)/14</f>
        <v>1.0000000071428572</v>
      </c>
      <c r="I20" s="23">
        <f>SUM(I5:I18)/14</f>
        <v>1.1129902071428572</v>
      </c>
      <c r="J20" s="23">
        <f>SUM(J5:J19)/15</f>
        <v>1.2731546599999999</v>
      </c>
      <c r="K20" s="23">
        <f>SUM(K5:K17)/13</f>
        <v>1.3682520846153847</v>
      </c>
      <c r="L20" s="23">
        <f>SUM(L5:L18)/14</f>
        <v>1.4472258785714287</v>
      </c>
      <c r="M20" s="23">
        <f>SUM(M5:M12)/8</f>
        <v>2.0047336875000004</v>
      </c>
      <c r="N20" s="23">
        <f>SUM(N5:N18)/14</f>
        <v>1.0000000142857142</v>
      </c>
      <c r="O20" s="23">
        <f>SUM(O5:O18)/14</f>
        <v>0.75214913571428565</v>
      </c>
      <c r="P20" s="23">
        <f>SUM(P5:P19)/15</f>
        <v>0.75480804666666657</v>
      </c>
      <c r="Q20" s="23">
        <f>SUM(Q5:Q17)/13</f>
        <v>1.0407254153846155</v>
      </c>
      <c r="R20" s="23">
        <f>SUM(R5:R18)/14</f>
        <v>0.70028847142857154</v>
      </c>
      <c r="S20" s="23">
        <f>SUM(S5:S12)/8</f>
        <v>1.0316466625</v>
      </c>
      <c r="T20" s="23">
        <f>SUM(T5:T18)/14</f>
        <v>0.999999945</v>
      </c>
      <c r="U20" s="23">
        <f>SUM(U5:U18)/14</f>
        <v>0.78370220714285721</v>
      </c>
      <c r="V20" s="23">
        <f>SUM(V5:V19)/15</f>
        <v>1.721331310666667</v>
      </c>
      <c r="W20" s="23">
        <f>SUM(W5:W17)/13</f>
        <v>0.7839441923076923</v>
      </c>
      <c r="X20" s="23">
        <f>SUM(X5:X18)/14</f>
        <v>2.530994971428572</v>
      </c>
      <c r="Y20" s="23">
        <f>SUM(Y5:Y12)/8</f>
        <v>0.55045965124999996</v>
      </c>
      <c r="Z20" s="23">
        <f>SUM(Z5:Z18)/14</f>
        <v>0.99999997142857144</v>
      </c>
      <c r="AA20" s="23">
        <f>SUM(AA5:AA18)/14</f>
        <v>0.92889844285714263</v>
      </c>
      <c r="AB20" s="23">
        <f>SUM(AB5:AB19)/15</f>
        <v>1.0320297199999999</v>
      </c>
      <c r="AC20" s="23">
        <f>SUM(AC5:AC17)/13</f>
        <v>1.1162665076923077</v>
      </c>
      <c r="AD20" s="23">
        <f>SUM(AD5:AD18)/14</f>
        <v>1.0143009571428572</v>
      </c>
      <c r="AE20" s="23">
        <f>SUM(AE5:AE12)/8</f>
        <v>1.5400579125000002</v>
      </c>
    </row>
    <row r="21" spans="1:31" x14ac:dyDescent="0.25">
      <c r="A21" s="23" t="s">
        <v>19</v>
      </c>
      <c r="B21" s="23">
        <f>STDEV(B5:B18)</f>
        <v>0.48152585585930091</v>
      </c>
      <c r="C21" s="23">
        <f t="shared" ref="C21" si="0">STDEV(C5:C18)</f>
        <v>0.9377791065214387</v>
      </c>
      <c r="D21" s="23">
        <f>STDEV(D5:D19)</f>
        <v>0.80020499039774862</v>
      </c>
      <c r="E21" s="23">
        <f>STDEV(E5:E17)</f>
        <v>1.1979880129652953</v>
      </c>
      <c r="F21" s="23">
        <f>STDEV(F5:F18)</f>
        <v>0.81596039182346214</v>
      </c>
      <c r="G21" s="23">
        <f>STDEV(G5:G12)</f>
        <v>0.86537713440798025</v>
      </c>
      <c r="H21" s="23">
        <f>STDEV(H5:H18)</f>
        <v>0.34014882621017173</v>
      </c>
      <c r="I21" s="23">
        <f>STDEV(I5:I18)</f>
        <v>0.67542493309850993</v>
      </c>
      <c r="J21" s="23">
        <f>STDEV(J5:J19)</f>
        <v>0.84689188056025289</v>
      </c>
      <c r="K21" s="23">
        <f>STDEV(K5:K17)</f>
        <v>1.0765565777288659</v>
      </c>
      <c r="L21" s="23">
        <f>STDEV(L5:L18)</f>
        <v>0.91351273906510411</v>
      </c>
      <c r="M21" s="23">
        <f>STDEV(M5:M12)</f>
        <v>1.7494281534668321</v>
      </c>
      <c r="N21" s="23">
        <f>STDEV(N5:N18)</f>
        <v>0.46391381043348323</v>
      </c>
      <c r="O21" s="23">
        <f>STDEV(O5:O18)</f>
        <v>0.21643104630138707</v>
      </c>
      <c r="P21" s="23">
        <f>STDEV(P5:P19)</f>
        <v>0.34864580068515089</v>
      </c>
      <c r="Q21" s="23">
        <f>STDEV(Q5:Q17)</f>
        <v>0.90284347500482576</v>
      </c>
      <c r="R21" s="23">
        <f t="shared" ref="R21" si="1">STDEV(R5:R12)</f>
        <v>0.25170201675667114</v>
      </c>
      <c r="S21" s="23">
        <f>STDEV(S5:S12)</f>
        <v>0.75438362318688801</v>
      </c>
      <c r="T21" s="23">
        <f>STDEV(T5:T18)</f>
        <v>0.94344935602827362</v>
      </c>
      <c r="U21" s="23">
        <f>STDEV(U5:U18)</f>
        <v>0.69362073814644831</v>
      </c>
      <c r="V21" s="23">
        <f>STDEV(V5:V19)</f>
        <v>2.041233654591128</v>
      </c>
      <c r="W21" s="23">
        <f>STDEV(W5:W17)</f>
        <v>0.84874583650962254</v>
      </c>
      <c r="X21" s="23">
        <f>STDEV(X5:X18)</f>
        <v>2.6890530036545517</v>
      </c>
      <c r="Y21" s="23">
        <f>STDEV(Y5:Y12)</f>
        <v>0.7018799362606476</v>
      </c>
      <c r="Z21" s="23">
        <f>STDEV(Z5:Z18)</f>
        <v>0.27322662251114316</v>
      </c>
      <c r="AA21" s="23">
        <f>STDEV(AA5:AA18)</f>
        <v>0.28615505850925504</v>
      </c>
      <c r="AB21" s="23">
        <f>STDEV(AB5:AB19)</f>
        <v>0.45183311818599647</v>
      </c>
      <c r="AC21" s="23">
        <f t="shared" ref="AC21:AD21" si="2">STDEV(AC5:AC12)</f>
        <v>0.54154525236839179</v>
      </c>
      <c r="AD21" s="23">
        <f t="shared" si="2"/>
        <v>0.7306866609190148</v>
      </c>
      <c r="AE21" s="23">
        <f>STDEV(AE5:AE12)</f>
        <v>1.2436662722248557</v>
      </c>
    </row>
    <row r="22" spans="1:31" x14ac:dyDescent="0.25">
      <c r="A22" s="23" t="s">
        <v>1</v>
      </c>
      <c r="B22" s="23">
        <f>(B21)/(SQRT(COUNT(B5:B18)))</f>
        <v>0.1286931982498998</v>
      </c>
      <c r="C22" s="23">
        <f>(C21)/(SQRT(COUNT(C5:C18)))</f>
        <v>0.25063200864844343</v>
      </c>
      <c r="D22" s="23">
        <f>(D21)/(SQRT(COUNT(D5:D19)))</f>
        <v>0.20661204009083642</v>
      </c>
      <c r="E22" s="23">
        <f>(E21)/(SQRT(COUNT(E5:E17)))</f>
        <v>0.33226209293366082</v>
      </c>
      <c r="F22" s="23">
        <f>(F21)/(SQRT(COUNT(F5:F18)))</f>
        <v>0.21807458767008692</v>
      </c>
      <c r="G22" s="23">
        <f>(G21)/(SQRT(COUNT(G5:G12)))</f>
        <v>0.30595702001183261</v>
      </c>
      <c r="H22" s="23">
        <f>(H21)/(SQRT(COUNT(H5:H18)))</f>
        <v>9.0908597727983903E-2</v>
      </c>
      <c r="I22" s="23">
        <f>(I21)/(SQRT(COUNT(I5:I18)))</f>
        <v>0.18051490643852391</v>
      </c>
      <c r="J22" s="23">
        <f>(J21)/(SQRT(COUNT(J5:J19)))</f>
        <v>0.21866654329654267</v>
      </c>
      <c r="K22" s="23">
        <f>(K21)/(SQRT(COUNT(K5:K17)))</f>
        <v>0.29858307245688154</v>
      </c>
      <c r="L22" s="23">
        <f>(L21)/(SQRT(COUNT(L5:L18)))</f>
        <v>0.24414654914536021</v>
      </c>
      <c r="M22" s="23">
        <f>(M21)/(SQRT(COUNT(M5:M12)))</f>
        <v>0.61851625525752851</v>
      </c>
      <c r="N22" s="23">
        <f>(N21)/(SQRT(COUNT(N5:N18)))</f>
        <v>0.12398618111677775</v>
      </c>
      <c r="O22" s="23">
        <f>(O21)/(SQRT(COUNT(O5:O18)))</f>
        <v>5.7843630222914132E-2</v>
      </c>
      <c r="P22" s="23">
        <f>(P21)/(SQRT(COUNT(P5:P19)))</f>
        <v>9.0019958651915977E-2</v>
      </c>
      <c r="Q22" s="23">
        <f>(Q21)/(SQRT(COUNT(Q5:Q17)))</f>
        <v>0.2504037263729223</v>
      </c>
      <c r="R22" s="23">
        <f>(R21)/(SQRT(COUNT(R5:R18)))</f>
        <v>6.7270193590249786E-2</v>
      </c>
      <c r="S22" s="23">
        <f>(S21)/(SQRT(COUNT(S5:S12)))</f>
        <v>0.26671488778576286</v>
      </c>
      <c r="T22" s="23">
        <f>(T21)/(SQRT(COUNT(T5:T18)))</f>
        <v>0.25214744657359345</v>
      </c>
      <c r="U22" s="23">
        <f>(U21)/(SQRT(COUNT(U5:U18)))</f>
        <v>0.18537793989323229</v>
      </c>
      <c r="V22" s="23">
        <f>(V21)/(SQRT(COUNT(V5:V19)))</f>
        <v>0.52704426332996945</v>
      </c>
      <c r="W22" s="23">
        <f>(W21)/(SQRT(COUNT(W5:W17)))</f>
        <v>0.23539974102861694</v>
      </c>
      <c r="X22" s="23">
        <f>(X21)/(SQRT(COUNT(X5:X18)))</f>
        <v>0.71867964532505058</v>
      </c>
      <c r="Y22" s="23">
        <f>(Y21)/(SQRT(COUNT(Y5:Y12)))</f>
        <v>0.24815203125434282</v>
      </c>
      <c r="Z22" s="23">
        <f>(Z21)/(SQRT(COUNT(Z5:Z18)))</f>
        <v>7.3022886455865285E-2</v>
      </c>
      <c r="AA22" s="23">
        <f>(AA21)/(SQRT(COUNT(AA5:AA18)))</f>
        <v>7.6478156316705972E-2</v>
      </c>
      <c r="AB22" s="23">
        <f>(AB21)/(SQRT(COUNT(AB5:AB19)))</f>
        <v>0.11666280946662212</v>
      </c>
      <c r="AC22" s="23">
        <f>(AC21)/(SQRT(COUNT(AC5:AC17)))</f>
        <v>0.15019762887679408</v>
      </c>
      <c r="AD22" s="23">
        <f>(AD21)/(SQRT(COUNT(AD5:AD18)))</f>
        <v>0.19528422444605842</v>
      </c>
      <c r="AE22" s="23">
        <f t="shared" ref="AE22" si="3">(AE21)/(SQRT(COUNT(AE5:AE12)))</f>
        <v>0.43970242731159509</v>
      </c>
    </row>
  </sheetData>
  <mergeCells count="5">
    <mergeCell ref="B3:G3"/>
    <mergeCell ref="H3:M3"/>
    <mergeCell ref="N3:S3"/>
    <mergeCell ref="T3:Y3"/>
    <mergeCell ref="Z3:AE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1" workbookViewId="0">
      <selection activeCell="A2" sqref="A2"/>
    </sheetView>
  </sheetViews>
  <sheetFormatPr defaultRowHeight="15" x14ac:dyDescent="0.25"/>
  <cols>
    <col min="1" max="1" width="14" bestFit="1" customWidth="1"/>
    <col min="2" max="2" width="9.5703125" bestFit="1" customWidth="1"/>
    <col min="3" max="3" width="9.85546875" bestFit="1" customWidth="1"/>
    <col min="4" max="4" width="6.42578125" bestFit="1" customWidth="1"/>
    <col min="5" max="6" width="12" bestFit="1" customWidth="1"/>
    <col min="8" max="8" width="14" bestFit="1" customWidth="1"/>
    <col min="9" max="9" width="9.5703125" bestFit="1" customWidth="1"/>
    <col min="10" max="10" width="10" bestFit="1" customWidth="1"/>
    <col min="11" max="11" width="6.42578125" bestFit="1" customWidth="1"/>
    <col min="12" max="13" width="12" bestFit="1" customWidth="1"/>
  </cols>
  <sheetData>
    <row r="1" spans="1:13" x14ac:dyDescent="0.25">
      <c r="A1" t="s">
        <v>72</v>
      </c>
    </row>
    <row r="2" spans="1:13" x14ac:dyDescent="0.25">
      <c r="A2" t="s">
        <v>73</v>
      </c>
    </row>
    <row r="3" spans="1:13" x14ac:dyDescent="0.25">
      <c r="D3" t="s">
        <v>66</v>
      </c>
      <c r="K3" t="s">
        <v>66</v>
      </c>
    </row>
    <row r="4" spans="1:13" x14ac:dyDescent="0.25">
      <c r="A4" t="s">
        <v>36</v>
      </c>
      <c r="B4" t="s">
        <v>37</v>
      </c>
      <c r="C4" s="30" t="s">
        <v>32</v>
      </c>
      <c r="D4" t="s">
        <v>33</v>
      </c>
      <c r="E4" t="s">
        <v>34</v>
      </c>
      <c r="F4" t="s">
        <v>1</v>
      </c>
      <c r="H4" t="s">
        <v>36</v>
      </c>
      <c r="I4" t="s">
        <v>37</v>
      </c>
      <c r="J4" s="30" t="s">
        <v>35</v>
      </c>
      <c r="K4" t="s">
        <v>33</v>
      </c>
      <c r="L4" t="s">
        <v>34</v>
      </c>
      <c r="M4" t="s">
        <v>1</v>
      </c>
    </row>
    <row r="5" spans="1:13" x14ac:dyDescent="0.25">
      <c r="A5">
        <v>0</v>
      </c>
      <c r="B5">
        <v>40205</v>
      </c>
      <c r="C5" s="31">
        <v>2</v>
      </c>
      <c r="D5">
        <f>AVERAGE(C5:C12)</f>
        <v>1.75</v>
      </c>
      <c r="E5">
        <f>STDEV(C5:C12)</f>
        <v>0.46291004988627571</v>
      </c>
      <c r="F5">
        <f>E5/(SQRT(COUNT(C5:C12)))</f>
        <v>0.16366341767699427</v>
      </c>
      <c r="H5">
        <v>0</v>
      </c>
      <c r="I5">
        <v>40205</v>
      </c>
      <c r="J5" s="31">
        <v>4</v>
      </c>
      <c r="K5">
        <f>AVERAGE(J5:J12)</f>
        <v>4.375</v>
      </c>
      <c r="L5">
        <f>STDEV(J5:J12)</f>
        <v>0.51754916950676566</v>
      </c>
      <c r="M5">
        <f>L5/(SQRT(COUNT(J5:J12)))</f>
        <v>0.18298126367784995</v>
      </c>
    </row>
    <row r="6" spans="1:13" x14ac:dyDescent="0.25">
      <c r="A6">
        <v>0</v>
      </c>
      <c r="B6">
        <v>40206</v>
      </c>
      <c r="C6" s="31">
        <v>2</v>
      </c>
      <c r="H6">
        <v>0</v>
      </c>
      <c r="I6">
        <v>40206</v>
      </c>
      <c r="J6" s="31">
        <v>4</v>
      </c>
    </row>
    <row r="7" spans="1:13" x14ac:dyDescent="0.25">
      <c r="A7">
        <v>0</v>
      </c>
      <c r="B7">
        <v>40218</v>
      </c>
      <c r="C7" s="31">
        <v>2</v>
      </c>
      <c r="H7">
        <v>0</v>
      </c>
      <c r="I7">
        <v>40218</v>
      </c>
      <c r="J7" s="31">
        <v>4</v>
      </c>
    </row>
    <row r="8" spans="1:13" x14ac:dyDescent="0.25">
      <c r="A8">
        <v>0</v>
      </c>
      <c r="B8">
        <v>40221</v>
      </c>
      <c r="C8" s="31">
        <v>2</v>
      </c>
      <c r="H8">
        <v>0</v>
      </c>
      <c r="I8">
        <v>40221</v>
      </c>
      <c r="J8" s="31">
        <v>5</v>
      </c>
    </row>
    <row r="9" spans="1:13" x14ac:dyDescent="0.25">
      <c r="A9">
        <v>0</v>
      </c>
      <c r="B9">
        <v>40224</v>
      </c>
      <c r="C9" s="31">
        <v>2</v>
      </c>
      <c r="H9">
        <v>0</v>
      </c>
      <c r="I9">
        <v>40224</v>
      </c>
      <c r="J9" s="31">
        <v>4</v>
      </c>
    </row>
    <row r="10" spans="1:13" x14ac:dyDescent="0.25">
      <c r="A10">
        <v>0</v>
      </c>
      <c r="B10">
        <v>40247</v>
      </c>
      <c r="C10" s="31">
        <v>2</v>
      </c>
      <c r="H10">
        <v>0</v>
      </c>
      <c r="I10">
        <v>40247</v>
      </c>
      <c r="J10" s="31">
        <v>4</v>
      </c>
    </row>
    <row r="11" spans="1:13" x14ac:dyDescent="0.25">
      <c r="A11">
        <v>0</v>
      </c>
      <c r="B11">
        <v>40271</v>
      </c>
      <c r="C11" s="31">
        <v>1</v>
      </c>
      <c r="H11">
        <v>0</v>
      </c>
      <c r="I11">
        <v>40271</v>
      </c>
      <c r="J11" s="31">
        <v>5</v>
      </c>
    </row>
    <row r="12" spans="1:13" x14ac:dyDescent="0.25">
      <c r="A12">
        <v>0</v>
      </c>
      <c r="B12">
        <v>40371</v>
      </c>
      <c r="C12" s="31">
        <v>1</v>
      </c>
      <c r="H12">
        <v>0</v>
      </c>
      <c r="I12">
        <v>40371</v>
      </c>
      <c r="J12" s="31">
        <v>5</v>
      </c>
    </row>
    <row r="13" spans="1:13" x14ac:dyDescent="0.25">
      <c r="A13">
        <v>2.2999999999999998</v>
      </c>
      <c r="B13">
        <v>40227</v>
      </c>
      <c r="C13" s="31">
        <v>2</v>
      </c>
      <c r="D13">
        <f>AVERAGE(C13:C20)</f>
        <v>1.875</v>
      </c>
      <c r="E13">
        <f>STDEV(C13:C20)</f>
        <v>0.35355339059327379</v>
      </c>
      <c r="F13">
        <f>E13/(SQRT(COUNT(C13:C20)))</f>
        <v>0.125</v>
      </c>
      <c r="H13">
        <v>2.2999999999999998</v>
      </c>
      <c r="I13">
        <v>40227</v>
      </c>
      <c r="J13" s="31">
        <v>5</v>
      </c>
      <c r="K13">
        <f>AVERAGE(J13:J20)</f>
        <v>4.75</v>
      </c>
      <c r="L13">
        <f>STDEV(J13:J20)</f>
        <v>0.46291004988627571</v>
      </c>
      <c r="M13">
        <f>L13/(SQRT(COUNT(J13:J20)))</f>
        <v>0.16366341767699427</v>
      </c>
    </row>
    <row r="14" spans="1:13" x14ac:dyDescent="0.25">
      <c r="A14">
        <v>2.2999999999999998</v>
      </c>
      <c r="B14">
        <v>40228</v>
      </c>
      <c r="C14" s="31">
        <v>2</v>
      </c>
      <c r="H14">
        <v>2.2999999999999998</v>
      </c>
      <c r="I14">
        <v>40228</v>
      </c>
      <c r="J14" s="31">
        <v>4</v>
      </c>
    </row>
    <row r="15" spans="1:13" x14ac:dyDescent="0.25">
      <c r="A15">
        <v>2.2999999999999998</v>
      </c>
      <c r="B15">
        <v>40253</v>
      </c>
      <c r="C15" s="31">
        <v>2</v>
      </c>
      <c r="H15">
        <v>2.2999999999999998</v>
      </c>
      <c r="I15">
        <v>40253</v>
      </c>
      <c r="J15" s="31">
        <v>5</v>
      </c>
    </row>
    <row r="16" spans="1:13" x14ac:dyDescent="0.25">
      <c r="A16">
        <v>2.2999999999999998</v>
      </c>
      <c r="B16">
        <v>40273</v>
      </c>
      <c r="C16" s="31">
        <v>2</v>
      </c>
      <c r="H16">
        <v>2.2999999999999998</v>
      </c>
      <c r="I16">
        <v>40273</v>
      </c>
      <c r="J16" s="31">
        <v>4</v>
      </c>
    </row>
    <row r="17" spans="1:13" x14ac:dyDescent="0.25">
      <c r="A17">
        <v>2.2999999999999998</v>
      </c>
      <c r="B17">
        <v>40274</v>
      </c>
      <c r="C17" s="31">
        <v>2</v>
      </c>
      <c r="H17">
        <v>2.2999999999999998</v>
      </c>
      <c r="I17">
        <v>40274</v>
      </c>
      <c r="J17" s="31">
        <v>5</v>
      </c>
    </row>
    <row r="18" spans="1:13" x14ac:dyDescent="0.25">
      <c r="A18">
        <v>2.2999999999999998</v>
      </c>
      <c r="B18">
        <v>40292</v>
      </c>
      <c r="C18" s="31">
        <v>2</v>
      </c>
      <c r="H18">
        <v>2.2999999999999998</v>
      </c>
      <c r="I18">
        <v>40292</v>
      </c>
      <c r="J18" s="31">
        <v>5</v>
      </c>
    </row>
    <row r="19" spans="1:13" x14ac:dyDescent="0.25">
      <c r="A19">
        <v>2.2999999999999998</v>
      </c>
      <c r="B19">
        <v>40315</v>
      </c>
      <c r="C19" s="31">
        <v>1</v>
      </c>
      <c r="H19">
        <v>2.2999999999999998</v>
      </c>
      <c r="I19">
        <v>40315</v>
      </c>
      <c r="J19" s="31">
        <v>5</v>
      </c>
    </row>
    <row r="20" spans="1:13" x14ac:dyDescent="0.25">
      <c r="A20">
        <v>2.2999999999999998</v>
      </c>
      <c r="B20">
        <v>40318</v>
      </c>
      <c r="C20" s="31">
        <v>2</v>
      </c>
      <c r="H20">
        <v>2.2999999999999998</v>
      </c>
      <c r="I20">
        <v>40318</v>
      </c>
      <c r="J20" s="31">
        <v>5</v>
      </c>
    </row>
    <row r="21" spans="1:13" x14ac:dyDescent="0.25">
      <c r="A21">
        <v>4.6900000000000004</v>
      </c>
      <c r="B21">
        <v>40199</v>
      </c>
      <c r="C21" s="31">
        <v>1</v>
      </c>
      <c r="D21">
        <f>AVERAGE(C21:C28)</f>
        <v>1.375</v>
      </c>
      <c r="E21">
        <f>STDEV(C21:C28)</f>
        <v>0.51754916950676566</v>
      </c>
      <c r="F21">
        <f>E21/(SQRT(COUNT(C21:C28)))</f>
        <v>0.18298126367784995</v>
      </c>
      <c r="H21">
        <v>4.6900000000000004</v>
      </c>
      <c r="I21">
        <v>40199</v>
      </c>
      <c r="J21" s="31">
        <v>5</v>
      </c>
      <c r="K21">
        <f>AVERAGE(J21:J28)</f>
        <v>4.625</v>
      </c>
      <c r="L21">
        <f>STDEV(J21:J28)</f>
        <v>0.74402380914284494</v>
      </c>
      <c r="M21">
        <f>L21/(SQRT(COUNT(J21:J28)))</f>
        <v>0.26305214040457559</v>
      </c>
    </row>
    <row r="22" spans="1:13" x14ac:dyDescent="0.25">
      <c r="A22">
        <v>4.6900000000000004</v>
      </c>
      <c r="B22">
        <v>40209</v>
      </c>
      <c r="C22" s="31">
        <v>1</v>
      </c>
      <c r="H22">
        <v>4.6900000000000004</v>
      </c>
      <c r="I22">
        <v>40209</v>
      </c>
      <c r="J22" s="31">
        <v>5</v>
      </c>
    </row>
    <row r="23" spans="1:13" x14ac:dyDescent="0.25">
      <c r="A23">
        <v>4.6900000000000004</v>
      </c>
      <c r="B23">
        <v>40210</v>
      </c>
      <c r="C23" s="31">
        <v>1</v>
      </c>
      <c r="H23">
        <v>4.6900000000000004</v>
      </c>
      <c r="I23">
        <v>40210</v>
      </c>
      <c r="J23" s="31">
        <v>5</v>
      </c>
    </row>
    <row r="24" spans="1:13" x14ac:dyDescent="0.25">
      <c r="A24">
        <v>4.6900000000000004</v>
      </c>
      <c r="B24">
        <v>40216</v>
      </c>
      <c r="C24" s="31">
        <v>2</v>
      </c>
      <c r="H24">
        <v>4.6900000000000004</v>
      </c>
      <c r="I24">
        <v>40216</v>
      </c>
      <c r="J24" s="31">
        <v>5</v>
      </c>
    </row>
    <row r="25" spans="1:13" x14ac:dyDescent="0.25">
      <c r="A25">
        <v>4.6900000000000004</v>
      </c>
      <c r="B25">
        <v>40264</v>
      </c>
      <c r="C25" s="31">
        <v>2</v>
      </c>
      <c r="H25">
        <v>4.6900000000000004</v>
      </c>
      <c r="I25">
        <v>40264</v>
      </c>
      <c r="J25" s="31">
        <v>3</v>
      </c>
    </row>
    <row r="26" spans="1:13" x14ac:dyDescent="0.25">
      <c r="A26">
        <v>4.6900000000000004</v>
      </c>
      <c r="B26">
        <v>40275</v>
      </c>
      <c r="C26" s="31">
        <v>1</v>
      </c>
      <c r="H26">
        <v>4.6900000000000004</v>
      </c>
      <c r="I26">
        <v>40275</v>
      </c>
      <c r="J26" s="31">
        <v>5</v>
      </c>
    </row>
    <row r="27" spans="1:13" x14ac:dyDescent="0.25">
      <c r="A27">
        <v>4.6900000000000004</v>
      </c>
      <c r="B27">
        <v>40276</v>
      </c>
      <c r="C27" s="31">
        <v>1</v>
      </c>
      <c r="H27">
        <v>4.6900000000000004</v>
      </c>
      <c r="I27">
        <v>40276</v>
      </c>
      <c r="J27" s="31">
        <v>5</v>
      </c>
    </row>
    <row r="28" spans="1:13" x14ac:dyDescent="0.25">
      <c r="A28">
        <v>4.6900000000000004</v>
      </c>
      <c r="B28">
        <v>40293</v>
      </c>
      <c r="C28" s="31">
        <v>2</v>
      </c>
      <c r="H28">
        <v>4.6900000000000004</v>
      </c>
      <c r="I28">
        <v>40293</v>
      </c>
      <c r="J28" s="31">
        <v>4</v>
      </c>
    </row>
    <row r="29" spans="1:13" x14ac:dyDescent="0.25">
      <c r="A29">
        <v>9.375</v>
      </c>
      <c r="B29">
        <v>40201</v>
      </c>
      <c r="C29" s="31">
        <v>1</v>
      </c>
      <c r="D29">
        <f>AVERAGE(C29:C36)</f>
        <v>1.25</v>
      </c>
      <c r="E29">
        <f>STDEV(C29:C36)</f>
        <v>0.46291004988627571</v>
      </c>
      <c r="F29">
        <f>E29/(SQRT(COUNT(C29:C36)))</f>
        <v>0.16366341767699427</v>
      </c>
      <c r="H29">
        <v>9.375</v>
      </c>
      <c r="I29">
        <v>40201</v>
      </c>
      <c r="J29" s="31">
        <v>5</v>
      </c>
      <c r="K29">
        <f>AVERAGE(J29:J36)</f>
        <v>4.75</v>
      </c>
      <c r="L29">
        <f>STDEV(J29:J36)</f>
        <v>0.46291004988627571</v>
      </c>
      <c r="M29">
        <f>L29/(SQRT(COUNT(J29:J36)))</f>
        <v>0.16366341767699427</v>
      </c>
    </row>
    <row r="30" spans="1:13" x14ac:dyDescent="0.25">
      <c r="A30">
        <v>9.375</v>
      </c>
      <c r="B30">
        <v>40217</v>
      </c>
      <c r="C30" s="31">
        <v>1</v>
      </c>
      <c r="H30">
        <v>9.375</v>
      </c>
      <c r="I30">
        <v>40217</v>
      </c>
      <c r="J30" s="31">
        <v>5</v>
      </c>
    </row>
    <row r="31" spans="1:13" x14ac:dyDescent="0.25">
      <c r="A31">
        <v>9.375</v>
      </c>
      <c r="B31">
        <v>40233</v>
      </c>
      <c r="C31" s="31">
        <v>2</v>
      </c>
      <c r="H31">
        <v>9.375</v>
      </c>
      <c r="I31">
        <v>40233</v>
      </c>
      <c r="J31" s="31">
        <v>4</v>
      </c>
    </row>
    <row r="32" spans="1:13" x14ac:dyDescent="0.25">
      <c r="A32">
        <v>9.375</v>
      </c>
      <c r="B32">
        <v>40234</v>
      </c>
      <c r="C32" s="31">
        <v>1</v>
      </c>
      <c r="H32">
        <v>9.375</v>
      </c>
      <c r="I32">
        <v>40234</v>
      </c>
      <c r="J32" s="31">
        <v>5</v>
      </c>
    </row>
    <row r="33" spans="1:13" x14ac:dyDescent="0.25">
      <c r="A33">
        <v>9.375</v>
      </c>
      <c r="B33">
        <v>40254</v>
      </c>
      <c r="C33" s="31">
        <v>1</v>
      </c>
      <c r="H33">
        <v>9.375</v>
      </c>
      <c r="I33">
        <v>40254</v>
      </c>
      <c r="J33" s="31">
        <v>5</v>
      </c>
    </row>
    <row r="34" spans="1:13" x14ac:dyDescent="0.25">
      <c r="A34">
        <v>9.375</v>
      </c>
      <c r="B34">
        <v>40269</v>
      </c>
      <c r="C34" s="31">
        <v>2</v>
      </c>
      <c r="H34">
        <v>9.375</v>
      </c>
      <c r="I34">
        <v>40269</v>
      </c>
      <c r="J34" s="31">
        <v>4</v>
      </c>
    </row>
    <row r="35" spans="1:13" x14ac:dyDescent="0.25">
      <c r="A35">
        <v>9.375</v>
      </c>
      <c r="B35">
        <v>40282</v>
      </c>
      <c r="C35" s="31">
        <v>1</v>
      </c>
      <c r="H35">
        <v>9.375</v>
      </c>
      <c r="I35">
        <v>40282</v>
      </c>
      <c r="J35" s="31">
        <v>5</v>
      </c>
    </row>
    <row r="36" spans="1:13" x14ac:dyDescent="0.25">
      <c r="A36">
        <v>9.375</v>
      </c>
      <c r="B36">
        <v>40307</v>
      </c>
      <c r="C36" s="31">
        <v>1</v>
      </c>
      <c r="H36">
        <v>9.375</v>
      </c>
      <c r="I36">
        <v>40307</v>
      </c>
      <c r="J36" s="31">
        <v>5</v>
      </c>
    </row>
    <row r="37" spans="1:13" x14ac:dyDescent="0.25">
      <c r="A37">
        <v>37.5</v>
      </c>
      <c r="B37">
        <v>40214</v>
      </c>
      <c r="C37" s="31">
        <v>1</v>
      </c>
      <c r="D37">
        <f>AVERAGE(C37:C44)</f>
        <v>1.625</v>
      </c>
      <c r="E37">
        <f>STDEV(C37:C44)</f>
        <v>0.51754916950676566</v>
      </c>
      <c r="F37">
        <f>E37/(SQRT(COUNT(C37:C44)))</f>
        <v>0.18298126367784995</v>
      </c>
      <c r="H37">
        <v>37.5</v>
      </c>
      <c r="I37">
        <v>40214</v>
      </c>
      <c r="J37" s="31">
        <v>5</v>
      </c>
      <c r="K37">
        <f>AVERAGE(J37:J44)</f>
        <v>4.5</v>
      </c>
      <c r="L37">
        <f>STDEV(J37:J44)</f>
        <v>0.7559289460184544</v>
      </c>
      <c r="M37">
        <f>L37/(SQRT(COUNT(J37:J44)))</f>
        <v>0.26726124191242434</v>
      </c>
    </row>
    <row r="38" spans="1:13" x14ac:dyDescent="0.25">
      <c r="A38">
        <v>37.5</v>
      </c>
      <c r="B38">
        <v>40238</v>
      </c>
      <c r="C38" s="31">
        <v>2</v>
      </c>
      <c r="H38">
        <v>37.5</v>
      </c>
      <c r="I38">
        <v>40238</v>
      </c>
      <c r="J38" s="31">
        <v>4</v>
      </c>
    </row>
    <row r="39" spans="1:13" x14ac:dyDescent="0.25">
      <c r="A39">
        <v>37.5</v>
      </c>
      <c r="B39">
        <v>40281</v>
      </c>
      <c r="C39" s="31">
        <v>1</v>
      </c>
      <c r="H39">
        <v>37.5</v>
      </c>
      <c r="I39">
        <v>40281</v>
      </c>
      <c r="J39" s="31">
        <v>5</v>
      </c>
    </row>
    <row r="40" spans="1:13" x14ac:dyDescent="0.25">
      <c r="A40">
        <v>37.5</v>
      </c>
      <c r="B40">
        <v>40285</v>
      </c>
      <c r="C40" s="31">
        <v>2</v>
      </c>
      <c r="H40">
        <v>37.5</v>
      </c>
      <c r="I40">
        <v>40285</v>
      </c>
      <c r="J40" s="31">
        <v>4</v>
      </c>
    </row>
    <row r="41" spans="1:13" x14ac:dyDescent="0.25">
      <c r="A41">
        <v>37.5</v>
      </c>
      <c r="B41">
        <v>40286</v>
      </c>
      <c r="C41" s="31">
        <v>2</v>
      </c>
      <c r="H41">
        <v>37.5</v>
      </c>
      <c r="I41">
        <v>40286</v>
      </c>
      <c r="J41" s="31">
        <v>3</v>
      </c>
    </row>
    <row r="42" spans="1:13" x14ac:dyDescent="0.25">
      <c r="A42">
        <v>37.5</v>
      </c>
      <c r="B42">
        <v>40291</v>
      </c>
      <c r="C42" s="31">
        <v>2</v>
      </c>
      <c r="H42">
        <v>37.5</v>
      </c>
      <c r="I42">
        <v>40291</v>
      </c>
      <c r="J42" s="31">
        <v>5</v>
      </c>
    </row>
    <row r="43" spans="1:13" x14ac:dyDescent="0.25">
      <c r="A43">
        <v>37.5</v>
      </c>
      <c r="B43">
        <v>40312</v>
      </c>
      <c r="C43" s="31">
        <v>2</v>
      </c>
      <c r="H43">
        <v>37.5</v>
      </c>
      <c r="I43">
        <v>40312</v>
      </c>
      <c r="J43" s="31">
        <v>5</v>
      </c>
    </row>
    <row r="44" spans="1:13" x14ac:dyDescent="0.25">
      <c r="A44">
        <v>37.5</v>
      </c>
      <c r="B44">
        <v>40313</v>
      </c>
      <c r="C44" s="31">
        <v>1</v>
      </c>
      <c r="H44">
        <v>37.5</v>
      </c>
      <c r="I44">
        <v>40313</v>
      </c>
      <c r="J44" s="3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BW Mean and SEM Figure 1</vt:lpstr>
      <vt:lpstr>Percent cyclicity Figure 2</vt:lpstr>
      <vt:lpstr>PDPE Fig 4</vt:lpstr>
      <vt:lpstr>Fig 5</vt:lpstr>
      <vt:lpstr>Cyclicity Month 5 Fig 3A</vt:lpstr>
      <vt:lpstr>Cyclicity Month 11 Fig 3B</vt:lpstr>
      <vt:lpstr>Gene Expression Fig 6</vt:lpstr>
      <vt:lpstr>Table 1 Histological Eval</vt:lpstr>
      <vt:lpstr>Sheet6</vt:lpstr>
      <vt:lpstr>Sheet7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Lachendro, Erik</dc:creator>
  <cp:lastModifiedBy>newuser</cp:lastModifiedBy>
  <dcterms:created xsi:type="dcterms:W3CDTF">2016-10-04T18:49:14Z</dcterms:created>
  <dcterms:modified xsi:type="dcterms:W3CDTF">2017-04-03T19:00:05Z</dcterms:modified>
</cp:coreProperties>
</file>