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L:\Priv\Fathead Team Experiments\FHM93 &amp; FHM96-Iopanoic acid exposures [complete]\Science Hub\"/>
    </mc:Choice>
  </mc:AlternateContent>
  <bookViews>
    <workbookView xWindow="0" yWindow="0" windowWidth="19200" windowHeight="11955" activeTab="13"/>
  </bookViews>
  <sheets>
    <sheet name="Embryo QPCR" sheetId="1" r:id="rId1"/>
    <sheet name="Larval QPCR" sheetId="2" r:id="rId2"/>
    <sheet name="Embryo T3 T4" sheetId="3" r:id="rId3"/>
    <sheet name="Larval T3 T4" sheetId="4" r:id="rId4"/>
    <sheet name="T3 T4 QAQC Samples" sheetId="14" r:id="rId5"/>
    <sheet name="Embryo body &amp; Posterior SB" sheetId="7" r:id="rId6"/>
    <sheet name="Larval body &amp; Ant &amp; Post SB" sheetId="8" r:id="rId7"/>
    <sheet name="Histology vs live SB measures" sheetId="11" r:id="rId8"/>
    <sheet name="Embryo mortality" sheetId="12" r:id="rId9"/>
    <sheet name="Larval mortality" sheetId="13" r:id="rId10"/>
    <sheet name="Embryo Exp Chemistry" sheetId="5" r:id="rId11"/>
    <sheet name="Larval Exp Chemistry" sheetId="6" r:id="rId12"/>
    <sheet name="Embryo water quality" sheetId="10" r:id="rId13"/>
    <sheet name="Larval water quality" sheetId="9" r:id="rId1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9" i="6" l="1"/>
  <c r="I7" i="6"/>
  <c r="I8" i="6"/>
  <c r="I6" i="6"/>
  <c r="I5" i="6"/>
  <c r="S9" i="5" l="1"/>
  <c r="AL14" i="12" l="1"/>
  <c r="AO10" i="12"/>
  <c r="W46" i="13"/>
  <c r="D46" i="13"/>
  <c r="E46" i="13" s="1"/>
  <c r="F46" i="13" s="1"/>
  <c r="G46" i="13" s="1"/>
  <c r="H46" i="13" s="1"/>
  <c r="I46" i="13" s="1"/>
  <c r="J46" i="13" s="1"/>
  <c r="K46" i="13" s="1"/>
  <c r="L46" i="13" s="1"/>
  <c r="M46" i="13" s="1"/>
  <c r="N46" i="13" s="1"/>
  <c r="O46" i="13" s="1"/>
  <c r="P46" i="13" s="1"/>
  <c r="Q46" i="13" s="1"/>
  <c r="R46" i="13" s="1"/>
  <c r="W45" i="13"/>
  <c r="H45" i="13"/>
  <c r="I45" i="13" s="1"/>
  <c r="J45" i="13" s="1"/>
  <c r="K45" i="13" s="1"/>
  <c r="L45" i="13" s="1"/>
  <c r="M45" i="13" s="1"/>
  <c r="N45" i="13" s="1"/>
  <c r="O45" i="13" s="1"/>
  <c r="P45" i="13" s="1"/>
  <c r="Q45" i="13" s="1"/>
  <c r="R45" i="13" s="1"/>
  <c r="D45" i="13"/>
  <c r="E45" i="13" s="1"/>
  <c r="F45" i="13" s="1"/>
  <c r="G45" i="13" s="1"/>
  <c r="W44" i="13"/>
  <c r="D44" i="13"/>
  <c r="E44" i="13" s="1"/>
  <c r="F44" i="13" s="1"/>
  <c r="G44" i="13" s="1"/>
  <c r="H44" i="13" s="1"/>
  <c r="I44" i="13" s="1"/>
  <c r="J44" i="13" s="1"/>
  <c r="K44" i="13" s="1"/>
  <c r="L44" i="13" s="1"/>
  <c r="M44" i="13" s="1"/>
  <c r="N44" i="13" s="1"/>
  <c r="O44" i="13" s="1"/>
  <c r="P44" i="13" s="1"/>
  <c r="Q44" i="13" s="1"/>
  <c r="R44" i="13" s="1"/>
  <c r="W43" i="13"/>
  <c r="Y43" i="13" s="1"/>
  <c r="Z43" i="13" s="1"/>
  <c r="D43" i="13"/>
  <c r="E43" i="13" s="1"/>
  <c r="F43" i="13" s="1"/>
  <c r="G43" i="13" s="1"/>
  <c r="H43" i="13" s="1"/>
  <c r="I43" i="13" s="1"/>
  <c r="J43" i="13" s="1"/>
  <c r="K43" i="13" s="1"/>
  <c r="L43" i="13" s="1"/>
  <c r="M43" i="13" s="1"/>
  <c r="N43" i="13" s="1"/>
  <c r="O43" i="13" s="1"/>
  <c r="P43" i="13" s="1"/>
  <c r="Q43" i="13" s="1"/>
  <c r="R43" i="13" s="1"/>
  <c r="W42" i="13"/>
  <c r="D42" i="13"/>
  <c r="E42" i="13" s="1"/>
  <c r="F42" i="13" s="1"/>
  <c r="G42" i="13" s="1"/>
  <c r="H42" i="13" s="1"/>
  <c r="I42" i="13" s="1"/>
  <c r="J42" i="13" s="1"/>
  <c r="K42" i="13" s="1"/>
  <c r="L42" i="13" s="1"/>
  <c r="M42" i="13" s="1"/>
  <c r="N42" i="13" s="1"/>
  <c r="O42" i="13" s="1"/>
  <c r="P42" i="13" s="1"/>
  <c r="Q42" i="13" s="1"/>
  <c r="R42" i="13" s="1"/>
  <c r="W41" i="13"/>
  <c r="D41" i="13"/>
  <c r="E41" i="13" s="1"/>
  <c r="F41" i="13" s="1"/>
  <c r="G41" i="13" s="1"/>
  <c r="H41" i="13" s="1"/>
  <c r="I41" i="13" s="1"/>
  <c r="J41" i="13" s="1"/>
  <c r="K41" i="13" s="1"/>
  <c r="L41" i="13" s="1"/>
  <c r="M41" i="13" s="1"/>
  <c r="N41" i="13" s="1"/>
  <c r="O41" i="13" s="1"/>
  <c r="P41" i="13" s="1"/>
  <c r="Q41" i="13" s="1"/>
  <c r="R41" i="13" s="1"/>
  <c r="W40" i="13"/>
  <c r="D40" i="13"/>
  <c r="E40" i="13" s="1"/>
  <c r="F40" i="13" s="1"/>
  <c r="G40" i="13" s="1"/>
  <c r="H40" i="13" s="1"/>
  <c r="I40" i="13" s="1"/>
  <c r="J40" i="13" s="1"/>
  <c r="K40" i="13" s="1"/>
  <c r="L40" i="13" s="1"/>
  <c r="M40" i="13" s="1"/>
  <c r="N40" i="13" s="1"/>
  <c r="O40" i="13" s="1"/>
  <c r="P40" i="13" s="1"/>
  <c r="Q40" i="13" s="1"/>
  <c r="R40" i="13" s="1"/>
  <c r="W39" i="13"/>
  <c r="X39" i="13" s="1"/>
  <c r="D39" i="13"/>
  <c r="E39" i="13" s="1"/>
  <c r="F39" i="13" s="1"/>
  <c r="G39" i="13" s="1"/>
  <c r="H39" i="13" s="1"/>
  <c r="I39" i="13" s="1"/>
  <c r="J39" i="13" s="1"/>
  <c r="K39" i="13" s="1"/>
  <c r="L39" i="13" s="1"/>
  <c r="M39" i="13" s="1"/>
  <c r="N39" i="13" s="1"/>
  <c r="O39" i="13" s="1"/>
  <c r="P39" i="13" s="1"/>
  <c r="Q39" i="13" s="1"/>
  <c r="R39" i="13" s="1"/>
  <c r="W38" i="13"/>
  <c r="D38" i="13"/>
  <c r="E38" i="13" s="1"/>
  <c r="F38" i="13" s="1"/>
  <c r="G38" i="13" s="1"/>
  <c r="H38" i="13" s="1"/>
  <c r="I38" i="13" s="1"/>
  <c r="J38" i="13" s="1"/>
  <c r="K38" i="13" s="1"/>
  <c r="L38" i="13" s="1"/>
  <c r="M38" i="13" s="1"/>
  <c r="N38" i="13" s="1"/>
  <c r="O38" i="13" s="1"/>
  <c r="P38" i="13" s="1"/>
  <c r="Q38" i="13" s="1"/>
  <c r="R38" i="13" s="1"/>
  <c r="W37" i="13"/>
  <c r="D37" i="13"/>
  <c r="E37" i="13" s="1"/>
  <c r="F37" i="13" s="1"/>
  <c r="G37" i="13" s="1"/>
  <c r="H37" i="13" s="1"/>
  <c r="I37" i="13" s="1"/>
  <c r="J37" i="13" s="1"/>
  <c r="K37" i="13" s="1"/>
  <c r="L37" i="13" s="1"/>
  <c r="M37" i="13" s="1"/>
  <c r="N37" i="13" s="1"/>
  <c r="O37" i="13" s="1"/>
  <c r="P37" i="13" s="1"/>
  <c r="Q37" i="13" s="1"/>
  <c r="R37" i="13" s="1"/>
  <c r="W36" i="13"/>
  <c r="D36" i="13"/>
  <c r="E36" i="13" s="1"/>
  <c r="F36" i="13" s="1"/>
  <c r="G36" i="13" s="1"/>
  <c r="H36" i="13" s="1"/>
  <c r="I36" i="13" s="1"/>
  <c r="J36" i="13" s="1"/>
  <c r="K36" i="13" s="1"/>
  <c r="L36" i="13" s="1"/>
  <c r="M36" i="13" s="1"/>
  <c r="N36" i="13" s="1"/>
  <c r="O36" i="13" s="1"/>
  <c r="P36" i="13" s="1"/>
  <c r="Q36" i="13" s="1"/>
  <c r="R36" i="13" s="1"/>
  <c r="W35" i="13"/>
  <c r="D35" i="13"/>
  <c r="E35" i="13" s="1"/>
  <c r="F35" i="13" s="1"/>
  <c r="G35" i="13" s="1"/>
  <c r="H35" i="13" s="1"/>
  <c r="I35" i="13" s="1"/>
  <c r="J35" i="13" s="1"/>
  <c r="K35" i="13" s="1"/>
  <c r="L35" i="13" s="1"/>
  <c r="M35" i="13" s="1"/>
  <c r="N35" i="13" s="1"/>
  <c r="O35" i="13" s="1"/>
  <c r="P35" i="13" s="1"/>
  <c r="Q35" i="13" s="1"/>
  <c r="R35" i="13" s="1"/>
  <c r="W34" i="13"/>
  <c r="D34" i="13"/>
  <c r="E34" i="13" s="1"/>
  <c r="F34" i="13" s="1"/>
  <c r="G34" i="13" s="1"/>
  <c r="H34" i="13" s="1"/>
  <c r="I34" i="13" s="1"/>
  <c r="J34" i="13" s="1"/>
  <c r="K34" i="13" s="1"/>
  <c r="L34" i="13" s="1"/>
  <c r="M34" i="13" s="1"/>
  <c r="N34" i="13" s="1"/>
  <c r="O34" i="13" s="1"/>
  <c r="P34" i="13" s="1"/>
  <c r="Q34" i="13" s="1"/>
  <c r="R34" i="13" s="1"/>
  <c r="W33" i="13"/>
  <c r="E33" i="13"/>
  <c r="F33" i="13" s="1"/>
  <c r="G33" i="13" s="1"/>
  <c r="H33" i="13" s="1"/>
  <c r="I33" i="13" s="1"/>
  <c r="J33" i="13" s="1"/>
  <c r="K33" i="13" s="1"/>
  <c r="L33" i="13" s="1"/>
  <c r="M33" i="13" s="1"/>
  <c r="N33" i="13" s="1"/>
  <c r="O33" i="13" s="1"/>
  <c r="P33" i="13" s="1"/>
  <c r="Q33" i="13" s="1"/>
  <c r="R33" i="13" s="1"/>
  <c r="D33" i="13"/>
  <c r="D32" i="13"/>
  <c r="E32" i="13" s="1"/>
  <c r="F32" i="13" s="1"/>
  <c r="G32" i="13" s="1"/>
  <c r="H32" i="13" s="1"/>
  <c r="I32" i="13" s="1"/>
  <c r="J32" i="13" s="1"/>
  <c r="K32" i="13" s="1"/>
  <c r="L32" i="13" s="1"/>
  <c r="M32" i="13" s="1"/>
  <c r="N32" i="13" s="1"/>
  <c r="O32" i="13" s="1"/>
  <c r="P32" i="13" s="1"/>
  <c r="Q32" i="13" s="1"/>
  <c r="R32" i="13" s="1"/>
  <c r="Y31" i="13"/>
  <c r="Z31" i="13" s="1"/>
  <c r="W31" i="13"/>
  <c r="D31" i="13"/>
  <c r="E31" i="13" s="1"/>
  <c r="F31" i="13" s="1"/>
  <c r="G31" i="13" s="1"/>
  <c r="H31" i="13" s="1"/>
  <c r="I31" i="13" s="1"/>
  <c r="J31" i="13" s="1"/>
  <c r="K31" i="13" s="1"/>
  <c r="L31" i="13" s="1"/>
  <c r="M31" i="13" s="1"/>
  <c r="N31" i="13" s="1"/>
  <c r="O31" i="13" s="1"/>
  <c r="P31" i="13" s="1"/>
  <c r="Q31" i="13" s="1"/>
  <c r="R31" i="13" s="1"/>
  <c r="B55" i="13"/>
  <c r="B56" i="13" s="1"/>
  <c r="X31" i="13" l="1"/>
  <c r="Y35" i="13"/>
  <c r="Z35" i="13" s="1"/>
  <c r="X35" i="13"/>
  <c r="Y39" i="13"/>
  <c r="Z39" i="13" s="1"/>
  <c r="X43" i="13"/>
  <c r="AM25" i="12" l="1"/>
  <c r="AL25" i="12"/>
  <c r="AM24" i="12"/>
  <c r="AL24" i="12"/>
  <c r="AM23" i="12"/>
  <c r="AL23" i="12"/>
  <c r="AM22" i="12"/>
  <c r="AL22" i="12"/>
  <c r="AO22" i="12" s="1"/>
  <c r="AM21" i="12"/>
  <c r="AL21" i="12"/>
  <c r="AM20" i="12"/>
  <c r="AL20" i="12"/>
  <c r="AM19" i="12"/>
  <c r="AL19" i="12"/>
  <c r="AM18" i="12"/>
  <c r="AL18" i="12"/>
  <c r="AM17" i="12"/>
  <c r="AL17" i="12"/>
  <c r="AM16" i="12"/>
  <c r="AL16" i="12"/>
  <c r="AM15" i="12"/>
  <c r="AL15" i="12"/>
  <c r="AM14" i="12"/>
  <c r="AO14" i="12"/>
  <c r="AM13" i="12"/>
  <c r="AL13" i="12"/>
  <c r="AM12" i="12"/>
  <c r="AL12" i="12"/>
  <c r="AM11" i="12"/>
  <c r="AL11" i="12"/>
  <c r="AM10" i="12"/>
  <c r="AL10" i="12"/>
  <c r="AP10" i="12" s="1"/>
  <c r="AP14" i="12" l="1"/>
  <c r="AP18" i="12"/>
  <c r="AP22" i="12"/>
  <c r="AO18" i="12"/>
  <c r="B13" i="6" l="1"/>
  <c r="H7" i="6"/>
  <c r="H6" i="6"/>
  <c r="H5" i="6"/>
  <c r="T17" i="5"/>
  <c r="S17" i="5"/>
  <c r="S13" i="5" l="1"/>
  <c r="O41" i="6" l="1"/>
  <c r="K41" i="6"/>
  <c r="I41" i="6"/>
  <c r="O40" i="6"/>
  <c r="K40" i="6"/>
  <c r="I40" i="6"/>
  <c r="G40" i="6"/>
  <c r="D40" i="6"/>
  <c r="O39" i="6"/>
  <c r="K39" i="6"/>
  <c r="I39" i="6"/>
  <c r="G39" i="6"/>
  <c r="D39" i="6"/>
  <c r="H8" i="6"/>
  <c r="Q41" i="6" l="1"/>
  <c r="R40" i="6"/>
  <c r="R41" i="6"/>
  <c r="Q40" i="6"/>
  <c r="Q39" i="6"/>
  <c r="Q28" i="5" l="1"/>
  <c r="R28" i="5" s="1"/>
  <c r="C28" i="5"/>
  <c r="D28" i="5" s="1"/>
  <c r="S28" i="5" s="1"/>
  <c r="R27" i="5"/>
  <c r="Q27" i="5"/>
  <c r="C27" i="5"/>
  <c r="D27" i="5" s="1"/>
  <c r="Q26" i="5"/>
  <c r="R26" i="5" s="1"/>
  <c r="D26" i="5"/>
  <c r="S26" i="5" s="1"/>
  <c r="C26" i="5"/>
  <c r="T13" i="5"/>
  <c r="T9" i="5"/>
  <c r="T27" i="5" l="1"/>
  <c r="S27" i="5"/>
  <c r="T26" i="5"/>
  <c r="T28" i="5"/>
</calcChain>
</file>

<file path=xl/sharedStrings.xml><?xml version="1.0" encoding="utf-8"?>
<sst xmlns="http://schemas.openxmlformats.org/spreadsheetml/2006/main" count="1605" uniqueCount="262">
  <si>
    <t>IOP Embryo Study</t>
  </si>
  <si>
    <t>QPCR results</t>
  </si>
  <si>
    <t>Sample #</t>
  </si>
  <si>
    <t>Treatment</t>
  </si>
  <si>
    <t>Rep</t>
  </si>
  <si>
    <t>Dio1 mRNA (mean relative # copies)</t>
  </si>
  <si>
    <t>360617</t>
  </si>
  <si>
    <t>360621</t>
  </si>
  <si>
    <t>360625</t>
  </si>
  <si>
    <t>360629</t>
  </si>
  <si>
    <t>360618</t>
  </si>
  <si>
    <t>360622</t>
  </si>
  <si>
    <t>360626</t>
  </si>
  <si>
    <t>360630</t>
  </si>
  <si>
    <t>360619</t>
  </si>
  <si>
    <t>360623</t>
  </si>
  <si>
    <t>360627</t>
  </si>
  <si>
    <t>360631</t>
  </si>
  <si>
    <t>360620</t>
  </si>
  <si>
    <t>360624</t>
  </si>
  <si>
    <t>360628</t>
  </si>
  <si>
    <t>360632</t>
  </si>
  <si>
    <t>Dio2 mRNA (mean relative # copies)</t>
  </si>
  <si>
    <t>Dio3 mRNA (mean relative # copies)</t>
  </si>
  <si>
    <t>TPO mRNA (mean relative # copies)</t>
  </si>
  <si>
    <t>IOP Larval Study</t>
  </si>
  <si>
    <t>370005</t>
  </si>
  <si>
    <t>370009</t>
  </si>
  <si>
    <t>370013</t>
  </si>
  <si>
    <t>370017</t>
  </si>
  <si>
    <t>370006</t>
  </si>
  <si>
    <t>370010</t>
  </si>
  <si>
    <t>370014</t>
  </si>
  <si>
    <t>370018</t>
  </si>
  <si>
    <t>370007</t>
  </si>
  <si>
    <t>370011</t>
  </si>
  <si>
    <t>370015</t>
  </si>
  <si>
    <t>370019</t>
  </si>
  <si>
    <t>370008</t>
  </si>
  <si>
    <t>370012</t>
  </si>
  <si>
    <t>370016</t>
  </si>
  <si>
    <t>370020</t>
  </si>
  <si>
    <t>370021</t>
  </si>
  <si>
    <t>370025</t>
  </si>
  <si>
    <t>370029</t>
  </si>
  <si>
    <t>370033</t>
  </si>
  <si>
    <t>370022</t>
  </si>
  <si>
    <t>370026</t>
  </si>
  <si>
    <t>370030</t>
  </si>
  <si>
    <t>370034</t>
  </si>
  <si>
    <t>370023</t>
  </si>
  <si>
    <t>370027</t>
  </si>
  <si>
    <t>370031</t>
  </si>
  <si>
    <t>370035</t>
  </si>
  <si>
    <t>370024</t>
  </si>
  <si>
    <t>370028</t>
  </si>
  <si>
    <t>370032</t>
  </si>
  <si>
    <t>370036</t>
  </si>
  <si>
    <t>370037</t>
  </si>
  <si>
    <t>370041</t>
  </si>
  <si>
    <t>370045</t>
  </si>
  <si>
    <t>370049</t>
  </si>
  <si>
    <t>370038</t>
  </si>
  <si>
    <t>370042</t>
  </si>
  <si>
    <t>370046</t>
  </si>
  <si>
    <t>370050</t>
  </si>
  <si>
    <t>370039</t>
  </si>
  <si>
    <t>370043</t>
  </si>
  <si>
    <t>370047</t>
  </si>
  <si>
    <t>370051</t>
  </si>
  <si>
    <t>370040</t>
  </si>
  <si>
    <t>370044</t>
  </si>
  <si>
    <t>370048</t>
  </si>
  <si>
    <t>370052</t>
  </si>
  <si>
    <t>370053</t>
  </si>
  <si>
    <t>370057</t>
  </si>
  <si>
    <t>370061</t>
  </si>
  <si>
    <t>370065</t>
  </si>
  <si>
    <t>370054</t>
  </si>
  <si>
    <t>370058</t>
  </si>
  <si>
    <t>370062</t>
  </si>
  <si>
    <t>370066</t>
  </si>
  <si>
    <t>370055</t>
  </si>
  <si>
    <t>370059</t>
  </si>
  <si>
    <t>370063</t>
  </si>
  <si>
    <t>370067</t>
  </si>
  <si>
    <t>370056</t>
  </si>
  <si>
    <t>370060</t>
  </si>
  <si>
    <t>370064</t>
  </si>
  <si>
    <t>370068</t>
  </si>
  <si>
    <t>Time point (dpf)</t>
  </si>
  <si>
    <t>10 dpf</t>
  </si>
  <si>
    <t>14 dpf</t>
  </si>
  <si>
    <t>18 dpf</t>
  </si>
  <si>
    <t>21 dpf</t>
  </si>
  <si>
    <t>Tube #</t>
  </si>
  <si>
    <t>Sample</t>
  </si>
  <si>
    <t>Treatment (mg/L)</t>
  </si>
  <si>
    <t>Embryo Wt. (g)</t>
  </si>
  <si>
    <t>0 (~24 hpf)</t>
  </si>
  <si>
    <t>4 dpf</t>
  </si>
  <si>
    <t>6 dpf</t>
  </si>
  <si>
    <t>IOP Embryo study</t>
  </si>
  <si>
    <t>T3 and T4 measurements</t>
  </si>
  <si>
    <t>Method Blank</t>
  </si>
  <si>
    <t>Extraction ID</t>
  </si>
  <si>
    <t>Sample ID</t>
  </si>
  <si>
    <t>Treatment (mg IOP/L)</t>
  </si>
  <si>
    <t>Larvae weight (g)</t>
  </si>
  <si>
    <t>ng T3/g Larvae</t>
  </si>
  <si>
    <t>ng T4/g Larvae</t>
  </si>
  <si>
    <t>T0 (6 dpf)</t>
  </si>
  <si>
    <t>Control</t>
  </si>
  <si>
    <t>Larval Spike</t>
  </si>
  <si>
    <t>Larval Control</t>
  </si>
  <si>
    <t>SD</t>
  </si>
  <si>
    <t>Exposure started</t>
  </si>
  <si>
    <t>Mean</t>
  </si>
  <si>
    <t>dup</t>
  </si>
  <si>
    <t>1:30PM</t>
  </si>
  <si>
    <t>5:00PM</t>
  </si>
  <si>
    <t>0.6-1</t>
  </si>
  <si>
    <t>0.6-2</t>
  </si>
  <si>
    <t>0.6-3</t>
  </si>
  <si>
    <t>0.6-4</t>
  </si>
  <si>
    <t>1.9-1</t>
  </si>
  <si>
    <t>1.9-2</t>
  </si>
  <si>
    <t>1.9-3</t>
  </si>
  <si>
    <t>1.9-4</t>
  </si>
  <si>
    <t>6.0-1</t>
  </si>
  <si>
    <t>6.0-2</t>
  </si>
  <si>
    <t>6.0-3</t>
  </si>
  <si>
    <t>6.0-4</t>
  </si>
  <si>
    <t>control-1</t>
  </si>
  <si>
    <t>nd</t>
  </si>
  <si>
    <t>control-2</t>
  </si>
  <si>
    <t>control-3</t>
  </si>
  <si>
    <t>control-4</t>
  </si>
  <si>
    <t>% recovery</t>
  </si>
  <si>
    <t>Mean % recovery</t>
  </si>
  <si>
    <t>SD % recovery</t>
  </si>
  <si>
    <t>0.6 SPIKE</t>
  </si>
  <si>
    <t>1.9 SPIKE</t>
  </si>
  <si>
    <t>6.0 SPIKE</t>
  </si>
  <si>
    <t>Analytical chemistry (Tank measurements)</t>
  </si>
  <si>
    <t>Averages:</t>
  </si>
  <si>
    <t>0.6 mg/L</t>
  </si>
  <si>
    <t>All concentrations in mg/L</t>
  </si>
  <si>
    <t>1.9 mg/L</t>
  </si>
  <si>
    <t>6.0 mg/L</t>
  </si>
  <si>
    <t xml:space="preserve">Stock </t>
  </si>
  <si>
    <t>T0</t>
  </si>
  <si>
    <t>12/2 Dup</t>
  </si>
  <si>
    <t>12/3 Dup</t>
  </si>
  <si>
    <t>12/7 Dup</t>
  </si>
  <si>
    <t>12/11 Dup</t>
  </si>
  <si>
    <t>12/14 Dup</t>
  </si>
  <si>
    <t>12/18 Dup</t>
  </si>
  <si>
    <t>Stock (Blue Tank Line)</t>
  </si>
  <si>
    <t>% Recovery</t>
  </si>
  <si>
    <t>SD % Recovery</t>
  </si>
  <si>
    <t>IOP larval exposure</t>
  </si>
  <si>
    <t xml:space="preserve">Samples analyzed on Agilent 1100 </t>
  </si>
  <si>
    <t>IOP larval Exposure</t>
  </si>
  <si>
    <t>Water Quality</t>
  </si>
  <si>
    <r>
      <t>Temperature (</t>
    </r>
    <r>
      <rPr>
        <b/>
        <sz val="11"/>
        <color theme="1"/>
        <rFont val="Calibri"/>
        <family val="2"/>
      </rPr>
      <t>°C)</t>
    </r>
  </si>
  <si>
    <t>DO (mg/L)</t>
  </si>
  <si>
    <t>pH</t>
  </si>
  <si>
    <t>Tank Flow (mL/min)</t>
  </si>
  <si>
    <t>Date:</t>
  </si>
  <si>
    <t>Time:</t>
  </si>
  <si>
    <t>10:00AM</t>
  </si>
  <si>
    <t>D.O. (mg/L)</t>
  </si>
  <si>
    <t>Tank flow (ml/min)</t>
  </si>
  <si>
    <t>39 then 43 after cleaning</t>
  </si>
  <si>
    <t>8:30AM</t>
  </si>
  <si>
    <t>IOP embryo exposure</t>
  </si>
  <si>
    <t>Body and swim bladder lengths</t>
  </si>
  <si>
    <t>Body length (mm)</t>
  </si>
  <si>
    <t>Measurements from Image-Pro (live)</t>
  </si>
  <si>
    <t>Posterior Swim bladder length (mm)</t>
  </si>
  <si>
    <t>IOP larval study</t>
  </si>
  <si>
    <t>Body length=tip of nose to end of tail musculature (caudal fin excluded)</t>
  </si>
  <si>
    <t>Swim bladder lengths= longest portion of each swim bladder</t>
  </si>
  <si>
    <t>Body length and swim bladder measurements</t>
  </si>
  <si>
    <t>Image</t>
  </si>
  <si>
    <t>Anterior SB length (mm)</t>
  </si>
  <si>
    <t>Posterior SB length (mm)</t>
  </si>
  <si>
    <t>a</t>
  </si>
  <si>
    <t>b</t>
  </si>
  <si>
    <t>c</t>
  </si>
  <si>
    <t>d</t>
  </si>
  <si>
    <t>e</t>
  </si>
  <si>
    <t>f</t>
  </si>
  <si>
    <t>g</t>
  </si>
  <si>
    <t>h</t>
  </si>
  <si>
    <t>No body measurement (only zoomed photo)</t>
  </si>
  <si>
    <t>Image Pro Premier (live)</t>
  </si>
  <si>
    <t>No image for body length</t>
  </si>
  <si>
    <t>2</t>
  </si>
  <si>
    <t>No body length measurement</t>
  </si>
  <si>
    <t>IOP Larval study</t>
  </si>
  <si>
    <t>Histological vs. live swim bladder measurements</t>
  </si>
  <si>
    <t>Histology Anterior SB (mm)</t>
  </si>
  <si>
    <t>Histology Posterior SB (mm)</t>
  </si>
  <si>
    <t>Live Anterior SB (mm)</t>
  </si>
  <si>
    <t>Live Posterior SB (mm)</t>
  </si>
  <si>
    <t>Treatment (concentration-tank rep)</t>
  </si>
  <si>
    <t>days post fertilization (dpf)</t>
  </si>
  <si>
    <t># embryos at start:</t>
  </si>
  <si>
    <t>Mortalities</t>
  </si>
  <si>
    <t>% mortality</t>
  </si>
  <si>
    <t>9:00AM</t>
  </si>
  <si>
    <t>Basket A</t>
  </si>
  <si>
    <t>Basket B</t>
  </si>
  <si>
    <t>Reps 3 and 4 hadn't been loaded yet.</t>
  </si>
  <si>
    <t>Mortality record</t>
  </si>
  <si>
    <t>Mean % mortality</t>
  </si>
  <si>
    <t>SD % mortality</t>
  </si>
  <si>
    <t>Time point</t>
  </si>
  <si>
    <t># sampled/tank</t>
  </si>
  <si>
    <t>Total sampled/tank</t>
  </si>
  <si>
    <t>Total that should be remaining after sampling (assuming no mortality)</t>
  </si>
  <si>
    <t>SE % mortality</t>
  </si>
  <si>
    <t>Conclusions: In most tanks, there were 0-4 fish that were unaccounted for by test termination; high tank rep 4 had 7 fish unaccounted for.</t>
  </si>
  <si>
    <t>Mortality</t>
  </si>
  <si>
    <t>(Mortality based on number of fish remaining at test termination; Calculated by tank)</t>
  </si>
  <si>
    <t>Loaded fish</t>
  </si>
  <si>
    <t>20 fish sampled</t>
  </si>
  <si>
    <t>16 fish sampled</t>
  </si>
  <si>
    <t>12 fish sampled</t>
  </si>
  <si>
    <t>13 fish sampled</t>
  </si>
  <si>
    <t>Observed mortalities:</t>
  </si>
  <si>
    <t xml:space="preserve">Calculated survivors: </t>
  </si>
  <si>
    <t xml:space="preserve">Observed # fish remaining in tanks </t>
  </si>
  <si>
    <t>Calculated # fish remaining in tank</t>
  </si>
  <si>
    <t>Tank rep</t>
  </si>
  <si>
    <t>% mortality based on observed fish numbers at test termination</t>
  </si>
  <si>
    <t>Tank Rep</t>
  </si>
  <si>
    <t>Impaired swim bladder inflation in early-life stage fathead minnows exposed to a deiodinase inhibitor, iopanoic acid</t>
  </si>
  <si>
    <t>Cavallin, JE, Ankley, GT, Blackwell, BR, Blanksma, C, Fay, KA, Jensen, KM, Kahl, MD, Knapen, D, Kosian, PA, Poole, S, Randolph, EC, Schroeder, AL, Vergauwen, L, Villeneuve, DL</t>
  </si>
  <si>
    <t>Time point (days post-fertilization)</t>
  </si>
  <si>
    <t>T3 (ng/g)</t>
  </si>
  <si>
    <t>T4 (ng/g)</t>
  </si>
  <si>
    <t>&lt;LLOQ</t>
  </si>
  <si>
    <t>T3 Spike Recovery (%)</t>
  </si>
  <si>
    <t>T4 Spike Recovery (%)</t>
  </si>
  <si>
    <t>T3/T4 Spike (ng)</t>
  </si>
  <si>
    <t>T3 (ng/vial)</t>
  </si>
  <si>
    <t>T4 (ng/vial)</t>
  </si>
  <si>
    <t>N</t>
  </si>
  <si>
    <t>Y</t>
  </si>
  <si>
    <t>Experiment ID</t>
  </si>
  <si>
    <t>Embryo</t>
  </si>
  <si>
    <t>Larva</t>
  </si>
  <si>
    <t>Tissue Mass</t>
  </si>
  <si>
    <t>IOP Study</t>
  </si>
  <si>
    <t>QA/QC Samples from both embryo and larval study</t>
  </si>
  <si>
    <t>Extraction ID #</t>
  </si>
  <si>
    <t>T3&lt;LLOQ</t>
  </si>
  <si>
    <t>T4&lt;LLOQ</t>
  </si>
  <si>
    <t>LLOQ = Lower limit of quantitation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</si>
</sst>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
    <numFmt numFmtId="166" formatCode="0.000000000"/>
    <numFmt numFmtId="167" formatCode="0.0%"/>
  </numFmts>
  <fonts count="14" x14ac:knownFonts="1">
    <font>
      <sz val="11"/>
      <color theme="1"/>
      <name val="Calibri"/>
      <family val="2"/>
      <scheme val="minor"/>
    </font>
    <font>
      <b/>
      <sz val="11"/>
      <color theme="1"/>
      <name val="Calibri"/>
      <family val="2"/>
      <scheme val="minor"/>
    </font>
    <font>
      <b/>
      <sz val="11"/>
      <color theme="1"/>
      <name val="Calibri"/>
      <family val="2"/>
    </font>
    <font>
      <sz val="8"/>
      <color indexed="64"/>
      <name val="Microsoft Sans Serif"/>
      <family val="2"/>
    </font>
    <font>
      <sz val="11"/>
      <color theme="1"/>
      <name val="Calibri"/>
      <family val="2"/>
      <scheme val="minor"/>
    </font>
    <font>
      <sz val="11"/>
      <color rgb="FFFF0000"/>
      <name val="Calibri"/>
      <family val="2"/>
      <scheme val="minor"/>
    </font>
    <font>
      <sz val="11"/>
      <color theme="1"/>
      <name val="Calibri"/>
      <family val="2"/>
    </font>
    <font>
      <b/>
      <sz val="11"/>
      <color rgb="FFFF0000"/>
      <name val="Calibri"/>
      <family val="2"/>
      <scheme val="minor"/>
    </font>
    <font>
      <sz val="10"/>
      <name val="Arial"/>
      <family val="2"/>
    </font>
    <font>
      <sz val="10"/>
      <color indexed="8"/>
      <name val="Arial"/>
      <family val="2"/>
    </font>
    <font>
      <sz val="10"/>
      <name val="Arial"/>
      <family val="2"/>
    </font>
    <font>
      <b/>
      <u/>
      <sz val="11"/>
      <color theme="1"/>
      <name val="Calibri"/>
      <family val="2"/>
      <scheme val="minor"/>
    </font>
    <font>
      <b/>
      <sz val="12"/>
      <color theme="1"/>
      <name val="Times New Roman"/>
      <family val="1"/>
    </font>
    <font>
      <sz val="12"/>
      <color theme="1"/>
      <name val="Times New Roman"/>
      <family val="1"/>
    </font>
  </fonts>
  <fills count="2">
    <fill>
      <patternFill patternType="none"/>
    </fill>
    <fill>
      <patternFill patternType="gray125"/>
    </fill>
  </fills>
  <borders count="2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diagonal/>
    </border>
    <border>
      <left/>
      <right/>
      <top/>
      <bottom style="thin">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top style="medium">
        <color indexed="64"/>
      </top>
      <bottom/>
      <diagonal/>
    </border>
    <border>
      <left style="medium">
        <color indexed="64"/>
      </left>
      <right style="hair">
        <color indexed="64"/>
      </right>
      <top/>
      <bottom/>
      <diagonal/>
    </border>
    <border>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right/>
      <top style="thin">
        <color indexed="64"/>
      </top>
      <bottom/>
      <diagonal/>
    </border>
    <border>
      <left style="medium">
        <color indexed="64"/>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0" fontId="8" fillId="0" borderId="0"/>
  </cellStyleXfs>
  <cellXfs count="149">
    <xf numFmtId="0" fontId="0" fillId="0" borderId="0" xfId="0"/>
    <xf numFmtId="0" fontId="1" fillId="0" borderId="0" xfId="0" applyFont="1"/>
    <xf numFmtId="2" fontId="0" fillId="0" borderId="0" xfId="0" applyNumberFormat="1"/>
    <xf numFmtId="0" fontId="1" fillId="0" borderId="0" xfId="0" applyFont="1" applyFill="1"/>
    <xf numFmtId="0" fontId="0" fillId="0" borderId="0" xfId="0" applyFill="1"/>
    <xf numFmtId="2" fontId="0" fillId="0" borderId="0" xfId="0" applyNumberFormat="1" applyFill="1"/>
    <xf numFmtId="0" fontId="0" fillId="0" borderId="0" xfId="0" applyAlignment="1">
      <alignment horizontal="left"/>
    </xf>
    <xf numFmtId="0" fontId="0" fillId="0" borderId="0" xfId="0"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0" fillId="0" borderId="0" xfId="0" applyNumberFormat="1"/>
    <xf numFmtId="164" fontId="0" fillId="0" borderId="0" xfId="0" applyNumberFormat="1" applyFill="1"/>
    <xf numFmtId="0" fontId="1" fillId="0" borderId="0" xfId="0" applyFont="1" applyAlignment="1">
      <alignment horizontal="left"/>
    </xf>
    <xf numFmtId="164" fontId="0" fillId="0" borderId="0" xfId="0" applyNumberFormat="1"/>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0" borderId="0" xfId="0" applyAlignment="1">
      <alignment wrapText="1"/>
    </xf>
    <xf numFmtId="0" fontId="0" fillId="0" borderId="2" xfId="0" applyBorder="1"/>
    <xf numFmtId="0" fontId="0" fillId="0" borderId="2" xfId="0" applyBorder="1" applyAlignment="1">
      <alignment horizontal="right"/>
    </xf>
    <xf numFmtId="14" fontId="0" fillId="0" borderId="2" xfId="0" applyNumberFormat="1" applyBorder="1"/>
    <xf numFmtId="0" fontId="0" fillId="0" borderId="4" xfId="0" applyBorder="1"/>
    <xf numFmtId="0" fontId="0" fillId="0" borderId="3" xfId="0" applyBorder="1"/>
    <xf numFmtId="0" fontId="0" fillId="0" borderId="2" xfId="0" applyFill="1" applyBorder="1"/>
    <xf numFmtId="0" fontId="1" fillId="0" borderId="2" xfId="0" applyFont="1" applyBorder="1" applyAlignment="1">
      <alignment horizontal="center" vertical="center" wrapText="1"/>
    </xf>
    <xf numFmtId="0" fontId="0" fillId="0" borderId="2" xfId="0" applyFill="1" applyBorder="1" applyAlignment="1">
      <alignment horizontal="right"/>
    </xf>
    <xf numFmtId="0" fontId="0" fillId="0" borderId="4" xfId="0" applyFill="1" applyBorder="1" applyAlignment="1">
      <alignment horizontal="right"/>
    </xf>
    <xf numFmtId="0" fontId="0" fillId="0" borderId="3" xfId="0" applyFill="1" applyBorder="1"/>
    <xf numFmtId="0" fontId="0" fillId="0" borderId="4" xfId="0" applyFill="1" applyBorder="1"/>
    <xf numFmtId="0" fontId="6" fillId="0" borderId="0" xfId="0" applyFont="1"/>
    <xf numFmtId="0" fontId="1" fillId="0" borderId="5" xfId="0" applyFont="1" applyBorder="1"/>
    <xf numFmtId="14" fontId="1" fillId="0" borderId="0" xfId="0" applyNumberFormat="1" applyFont="1"/>
    <xf numFmtId="0" fontId="7" fillId="0" borderId="0" xfId="0" applyFont="1"/>
    <xf numFmtId="0" fontId="1" fillId="0" borderId="6" xfId="0" applyFont="1" applyBorder="1"/>
    <xf numFmtId="0" fontId="1" fillId="0" borderId="7" xfId="0" applyFont="1" applyBorder="1"/>
    <xf numFmtId="20" fontId="0" fillId="0" borderId="0" xfId="0" applyNumberFormat="1"/>
    <xf numFmtId="0" fontId="1" fillId="0" borderId="8" xfId="0" applyFont="1" applyBorder="1"/>
    <xf numFmtId="0" fontId="1" fillId="0" borderId="9"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Alignment="1"/>
    <xf numFmtId="0" fontId="0" fillId="0" borderId="0" xfId="0" applyAlignment="1">
      <alignment horizontal="right"/>
    </xf>
    <xf numFmtId="165" fontId="0" fillId="0" borderId="0" xfId="0" applyNumberFormat="1" applyAlignment="1">
      <alignment horizontal="right"/>
    </xf>
    <xf numFmtId="0" fontId="0" fillId="0" borderId="0" xfId="0" applyAlignment="1">
      <alignment horizontal="center" vertical="center"/>
    </xf>
    <xf numFmtId="14" fontId="0" fillId="0" borderId="0" xfId="0" applyNumberFormat="1" applyAlignment="1">
      <alignment horizontal="center" vertical="center"/>
    </xf>
    <xf numFmtId="166" fontId="0" fillId="0" borderId="0" xfId="0" applyNumberFormat="1"/>
    <xf numFmtId="0" fontId="0" fillId="0" borderId="12" xfId="0" applyBorder="1" applyAlignment="1">
      <alignment horizontal="right"/>
    </xf>
    <xf numFmtId="166" fontId="5" fillId="0" borderId="0" xfId="0" applyNumberFormat="1" applyFont="1"/>
    <xf numFmtId="14" fontId="0" fillId="0" borderId="13" xfId="0" applyNumberFormat="1" applyBorder="1"/>
    <xf numFmtId="0" fontId="0" fillId="0" borderId="0" xfId="0" applyBorder="1"/>
    <xf numFmtId="166" fontId="0" fillId="0" borderId="15" xfId="0" applyNumberFormat="1" applyBorder="1"/>
    <xf numFmtId="166" fontId="5" fillId="0" borderId="15" xfId="0" applyNumberFormat="1" applyFont="1" applyBorder="1"/>
    <xf numFmtId="0" fontId="0" fillId="0" borderId="15" xfId="0" applyBorder="1"/>
    <xf numFmtId="9" fontId="0" fillId="0" borderId="15" xfId="1" applyFont="1" applyBorder="1"/>
    <xf numFmtId="0" fontId="0" fillId="0" borderId="1" xfId="0" applyBorder="1"/>
    <xf numFmtId="0" fontId="0" fillId="0" borderId="16" xfId="0" applyBorder="1" applyAlignment="1">
      <alignment horizontal="right"/>
    </xf>
    <xf numFmtId="166" fontId="0" fillId="0" borderId="0" xfId="0" applyNumberFormat="1" applyBorder="1"/>
    <xf numFmtId="0" fontId="0" fillId="0" borderId="5" xfId="0" applyBorder="1" applyAlignment="1">
      <alignment horizontal="right"/>
    </xf>
    <xf numFmtId="0" fontId="0" fillId="0" borderId="17" xfId="0" applyBorder="1" applyAlignment="1">
      <alignment horizontal="right"/>
    </xf>
    <xf numFmtId="166" fontId="0" fillId="0" borderId="1" xfId="0" applyNumberFormat="1" applyBorder="1"/>
    <xf numFmtId="0" fontId="0" fillId="0" borderId="18" xfId="0" applyBorder="1" applyAlignment="1">
      <alignment horizontal="right"/>
    </xf>
    <xf numFmtId="166" fontId="0" fillId="0" borderId="19" xfId="0" applyNumberFormat="1" applyBorder="1"/>
    <xf numFmtId="0" fontId="0" fillId="0" borderId="19" xfId="0" applyBorder="1"/>
    <xf numFmtId="0" fontId="0" fillId="0" borderId="20" xfId="0" applyBorder="1" applyAlignment="1">
      <alignment horizontal="right"/>
    </xf>
    <xf numFmtId="0" fontId="0" fillId="0" borderId="21" xfId="0" applyBorder="1"/>
    <xf numFmtId="0" fontId="0" fillId="0" borderId="22" xfId="0" applyBorder="1" applyAlignment="1">
      <alignment horizontal="right"/>
    </xf>
    <xf numFmtId="1" fontId="0" fillId="0" borderId="23" xfId="0" applyNumberFormat="1" applyBorder="1"/>
    <xf numFmtId="0" fontId="0" fillId="0" borderId="23" xfId="0" applyBorder="1"/>
    <xf numFmtId="1" fontId="0" fillId="0" borderId="0" xfId="0" applyNumberFormat="1" applyBorder="1"/>
    <xf numFmtId="0" fontId="0" fillId="0" borderId="0" xfId="0" applyFill="1" applyBorder="1"/>
    <xf numFmtId="0" fontId="0" fillId="0" borderId="24" xfId="0" applyBorder="1" applyAlignment="1">
      <alignment horizontal="right"/>
    </xf>
    <xf numFmtId="1" fontId="0" fillId="0" borderId="13" xfId="0" applyNumberFormat="1" applyBorder="1"/>
    <xf numFmtId="0" fontId="0" fillId="0" borderId="13" xfId="0" applyBorder="1"/>
    <xf numFmtId="0" fontId="0" fillId="0" borderId="25" xfId="0" applyBorder="1"/>
    <xf numFmtId="0" fontId="0" fillId="0" borderId="23" xfId="0" applyBorder="1" applyAlignment="1">
      <alignment horizontal="right"/>
    </xf>
    <xf numFmtId="166" fontId="0" fillId="0" borderId="23" xfId="0" applyNumberFormat="1" applyBorder="1"/>
    <xf numFmtId="0" fontId="0" fillId="0" borderId="0" xfId="0" applyBorder="1" applyAlignment="1">
      <alignment horizontal="right"/>
    </xf>
    <xf numFmtId="0" fontId="0" fillId="0" borderId="13" xfId="0" applyBorder="1" applyAlignment="1">
      <alignment horizontal="right"/>
    </xf>
    <xf numFmtId="0" fontId="0" fillId="0" borderId="0" xfId="0" applyFill="1" applyBorder="1" applyAlignment="1">
      <alignment horizontal="right"/>
    </xf>
    <xf numFmtId="2" fontId="1" fillId="0" borderId="0" xfId="0" applyNumberFormat="1" applyFont="1"/>
    <xf numFmtId="17" fontId="1" fillId="0" borderId="0" xfId="0" applyNumberFormat="1" applyFont="1"/>
    <xf numFmtId="0" fontId="1" fillId="0" borderId="2" xfId="0" applyFont="1" applyBorder="1"/>
    <xf numFmtId="20" fontId="1" fillId="0" borderId="0" xfId="0" applyNumberFormat="1" applyFont="1"/>
    <xf numFmtId="0" fontId="1" fillId="0" borderId="0" xfId="0" applyNumberFormat="1" applyFont="1" applyFill="1" applyBorder="1"/>
    <xf numFmtId="165" fontId="0" fillId="0" borderId="0" xfId="0" applyNumberFormat="1" applyFill="1" applyBorder="1"/>
    <xf numFmtId="0" fontId="0" fillId="0" borderId="0" xfId="0" applyNumberFormat="1" applyFill="1" applyBorder="1"/>
    <xf numFmtId="49" fontId="0" fillId="0" borderId="0" xfId="0" applyNumberFormat="1" applyFill="1"/>
    <xf numFmtId="0" fontId="0" fillId="0" borderId="0" xfId="0" applyNumberFormat="1" applyFill="1" applyBorder="1" applyAlignment="1">
      <alignment horizontal="right"/>
    </xf>
    <xf numFmtId="49" fontId="0" fillId="0" borderId="0" xfId="0" applyNumberFormat="1" applyFill="1" applyBorder="1" applyAlignment="1">
      <alignment horizontal="right"/>
    </xf>
    <xf numFmtId="2" fontId="0" fillId="0" borderId="0" xfId="0" applyNumberFormat="1" applyFill="1" applyBorder="1"/>
    <xf numFmtId="0" fontId="9" fillId="0" borderId="0" xfId="2" applyNumberFormat="1" applyFont="1" applyAlignment="1">
      <alignment vertical="center"/>
    </xf>
    <xf numFmtId="0" fontId="9" fillId="0" borderId="0" xfId="2" applyNumberFormat="1" applyFont="1" applyFill="1" applyAlignment="1">
      <alignment vertical="center"/>
    </xf>
    <xf numFmtId="0" fontId="9" fillId="0" borderId="0" xfId="2" applyNumberFormat="1" applyFont="1" applyFill="1" applyAlignment="1">
      <alignment horizontal="left" vertical="top"/>
    </xf>
    <xf numFmtId="165" fontId="9" fillId="0" borderId="0" xfId="2" applyNumberFormat="1" applyFont="1" applyFill="1" applyAlignment="1">
      <alignment horizontal="left" vertical="top"/>
    </xf>
    <xf numFmtId="0" fontId="1" fillId="0" borderId="0" xfId="0" applyFont="1" applyFill="1" applyBorder="1"/>
    <xf numFmtId="17" fontId="0" fillId="0" borderId="0" xfId="0" applyNumberFormat="1" applyFill="1" applyBorder="1"/>
    <xf numFmtId="165" fontId="1" fillId="0" borderId="0" xfId="0" applyNumberFormat="1" applyFont="1" applyFill="1" applyBorder="1"/>
    <xf numFmtId="0" fontId="3" fillId="0" borderId="0" xfId="0" applyFont="1" applyBorder="1" applyAlignment="1">
      <alignment horizontal="right" vertical="top"/>
    </xf>
    <xf numFmtId="0" fontId="0" fillId="0" borderId="14" xfId="0" applyBorder="1" applyAlignment="1">
      <alignment horizontal="left"/>
    </xf>
    <xf numFmtId="0" fontId="1" fillId="0" borderId="16" xfId="0" applyFont="1" applyBorder="1"/>
    <xf numFmtId="0" fontId="1" fillId="0" borderId="24" xfId="0" applyFont="1" applyBorder="1"/>
    <xf numFmtId="20" fontId="0" fillId="0" borderId="13" xfId="0" applyNumberFormat="1" applyBorder="1"/>
    <xf numFmtId="0" fontId="5" fillId="0" borderId="13" xfId="0" applyFont="1" applyBorder="1"/>
    <xf numFmtId="17" fontId="0" fillId="0" borderId="0" xfId="0" applyNumberFormat="1"/>
    <xf numFmtId="0" fontId="1" fillId="0" borderId="0" xfId="0" applyFont="1" applyBorder="1"/>
    <xf numFmtId="0" fontId="0" fillId="0" borderId="2" xfId="0" applyBorder="1" applyAlignment="1">
      <alignment horizontal="left"/>
    </xf>
    <xf numFmtId="0" fontId="0" fillId="0" borderId="6" xfId="0" applyBorder="1"/>
    <xf numFmtId="0" fontId="0" fillId="0" borderId="7" xfId="0" applyBorder="1"/>
    <xf numFmtId="0" fontId="1" fillId="0" borderId="0" xfId="0" applyFont="1" applyAlignment="1">
      <alignment wrapText="1"/>
    </xf>
    <xf numFmtId="2" fontId="1" fillId="0" borderId="8" xfId="0" applyNumberFormat="1" applyFont="1" applyBorder="1"/>
    <xf numFmtId="0" fontId="10" fillId="0" borderId="0" xfId="0" applyFont="1" applyAlignment="1">
      <alignment horizontal="center"/>
    </xf>
    <xf numFmtId="0" fontId="10" fillId="0" borderId="0" xfId="0" applyFont="1"/>
    <xf numFmtId="2" fontId="1" fillId="0" borderId="10" xfId="0" applyNumberFormat="1" applyFont="1" applyBorder="1"/>
    <xf numFmtId="2" fontId="1" fillId="0" borderId="0" xfId="0" applyNumberFormat="1" applyFont="1" applyBorder="1"/>
    <xf numFmtId="0" fontId="10" fillId="0" borderId="9" xfId="0" applyFont="1" applyBorder="1" applyAlignment="1">
      <alignment horizontal="center"/>
    </xf>
    <xf numFmtId="2" fontId="1" fillId="0" borderId="1" xfId="0" applyNumberFormat="1" applyFont="1" applyBorder="1"/>
    <xf numFmtId="0" fontId="11" fillId="0" borderId="0" xfId="0" applyFont="1"/>
    <xf numFmtId="14" fontId="0" fillId="0" borderId="2" xfId="0" applyNumberFormat="1" applyFont="1" applyBorder="1"/>
    <xf numFmtId="0" fontId="0" fillId="0" borderId="2" xfId="0" applyFont="1" applyBorder="1"/>
    <xf numFmtId="0" fontId="1" fillId="0" borderId="0" xfId="0" applyFont="1" applyFill="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26" xfId="0" applyBorder="1"/>
    <xf numFmtId="0" fontId="1" fillId="0" borderId="27" xfId="0" applyFont="1" applyBorder="1"/>
    <xf numFmtId="0" fontId="0" fillId="0" borderId="27" xfId="0" applyBorder="1"/>
    <xf numFmtId="0" fontId="1" fillId="0" borderId="26" xfId="0" applyFont="1" applyBorder="1"/>
    <xf numFmtId="0" fontId="0" fillId="0" borderId="0" xfId="0" applyFill="1" applyAlignment="1">
      <alignment horizontal="center"/>
    </xf>
    <xf numFmtId="0" fontId="1" fillId="0" borderId="1" xfId="0" applyFont="1" applyFill="1" applyBorder="1" applyAlignment="1">
      <alignment horizontal="center" vertical="center"/>
    </xf>
    <xf numFmtId="14" fontId="0" fillId="0" borderId="0" xfId="0" applyNumberFormat="1" applyFill="1"/>
    <xf numFmtId="14" fontId="0" fillId="0" borderId="0" xfId="0" applyNumberFormat="1" applyFill="1" applyAlignment="1">
      <alignment horizontal="center"/>
    </xf>
    <xf numFmtId="0" fontId="1" fillId="0" borderId="1" xfId="0" applyFont="1" applyFill="1" applyBorder="1" applyAlignment="1">
      <alignment horizontal="center" vertical="center" wrapText="1"/>
    </xf>
    <xf numFmtId="0" fontId="0" fillId="0" borderId="0" xfId="0" applyFill="1" applyAlignment="1">
      <alignment horizontal="left"/>
    </xf>
    <xf numFmtId="167" fontId="0" fillId="0" borderId="0" xfId="1" applyNumberFormat="1" applyFont="1"/>
    <xf numFmtId="0" fontId="0" fillId="0" borderId="3" xfId="0" applyBorder="1" applyAlignment="1">
      <alignment horizontal="right"/>
    </xf>
    <xf numFmtId="0" fontId="0" fillId="0" borderId="0" xfId="0" applyFill="1" applyBorder="1" applyAlignment="1">
      <alignment wrapText="1"/>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wrapText="1"/>
    </xf>
    <xf numFmtId="164" fontId="0" fillId="0" borderId="0" xfId="0" applyNumberFormat="1" applyBorder="1"/>
    <xf numFmtId="0" fontId="1" fillId="0" borderId="0" xfId="0" applyFont="1" applyFill="1" applyBorder="1" applyAlignment="1"/>
    <xf numFmtId="165" fontId="3" fillId="0" borderId="0" xfId="0" applyNumberFormat="1" applyFont="1" applyBorder="1" applyAlignment="1">
      <alignment horizontal="right" vertical="top"/>
    </xf>
    <xf numFmtId="165" fontId="0" fillId="0" borderId="0" xfId="0" applyNumberFormat="1" applyBorder="1"/>
    <xf numFmtId="165" fontId="0" fillId="0" borderId="0" xfId="0" applyNumberFormat="1"/>
    <xf numFmtId="0" fontId="0" fillId="0" borderId="0" xfId="0" applyBorder="1" applyAlignment="1">
      <alignment horizontal="left"/>
    </xf>
    <xf numFmtId="167" fontId="0" fillId="0" borderId="0" xfId="0" applyNumberFormat="1"/>
    <xf numFmtId="0" fontId="0" fillId="0" borderId="0"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1" fillId="0" borderId="0" xfId="0" applyFont="1" applyAlignment="1">
      <alignment horizontal="left"/>
    </xf>
  </cellXfs>
  <cellStyles count="3">
    <cellStyle name="Normal" xfId="0" builtinId="0"/>
    <cellStyle name="Normal_All data"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16</xdr:col>
      <xdr:colOff>380495</xdr:colOff>
      <xdr:row>22</xdr:row>
      <xdr:rowOff>161524</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0" y="1162050"/>
          <a:ext cx="4038095" cy="3209524"/>
        </a:xfrm>
        <a:prstGeom prst="rect">
          <a:avLst/>
        </a:prstGeom>
      </xdr:spPr>
    </xdr:pic>
    <xdr:clientData/>
  </xdr:twoCellAnchor>
  <xdr:twoCellAnchor>
    <xdr:from>
      <xdr:col>10</xdr:col>
      <xdr:colOff>0</xdr:colOff>
      <xdr:row>23</xdr:row>
      <xdr:rowOff>180975</xdr:rowOff>
    </xdr:from>
    <xdr:to>
      <xdr:col>16</xdr:col>
      <xdr:colOff>447675</xdr:colOff>
      <xdr:row>29</xdr:row>
      <xdr:rowOff>114300</xdr:rowOff>
    </xdr:to>
    <xdr:sp macro="" textlink="">
      <xdr:nvSpPr>
        <xdr:cNvPr id="3" name="TextBox 2"/>
        <xdr:cNvSpPr txBox="1"/>
      </xdr:nvSpPr>
      <xdr:spPr>
        <a:xfrm>
          <a:off x="6096000" y="4581525"/>
          <a:ext cx="4105275"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Figure 1.</a:t>
          </a:r>
          <a:r>
            <a:rPr lang="en-US" sz="1100">
              <a:solidFill>
                <a:schemeClr val="dk1"/>
              </a:solidFill>
              <a:effectLst/>
              <a:latin typeface="+mn-lt"/>
              <a:ea typeface="+mn-ea"/>
              <a:cs typeface="+mn-cs"/>
            </a:rPr>
            <a:t> Effects of iopanoic acid (IOP) exposure on fathead minnow embryo thyroperoxidase (</a:t>
          </a:r>
          <a:r>
            <a:rPr lang="en-US" sz="1100" i="1">
              <a:solidFill>
                <a:schemeClr val="dk1"/>
              </a:solidFill>
              <a:effectLst/>
              <a:latin typeface="+mn-lt"/>
              <a:ea typeface="+mn-ea"/>
              <a:cs typeface="+mn-cs"/>
            </a:rPr>
            <a:t>tpo</a:t>
          </a:r>
          <a:r>
            <a:rPr lang="en-US" sz="1100">
              <a:solidFill>
                <a:schemeClr val="dk1"/>
              </a:solidFill>
              <a:effectLst/>
              <a:latin typeface="+mn-lt"/>
              <a:ea typeface="+mn-ea"/>
              <a:cs typeface="+mn-cs"/>
            </a:rPr>
            <a:t>) mRNA transcript abundance at 6 days post-fertilization.  Bars represent mean ± SE of n=4 pooled whole body samples per treatment.  Different letters indicate significant differences (p &lt; 0.05) among treatments.</a:t>
          </a:r>
        </a:p>
        <a:p>
          <a:endParaRPr lang="en-US" sz="1100"/>
        </a:p>
      </xdr:txBody>
    </xdr:sp>
    <xdr:clientData/>
  </xdr:twoCellAnchor>
  <xdr:twoCellAnchor editAs="oneCell">
    <xdr:from>
      <xdr:col>17</xdr:col>
      <xdr:colOff>533400</xdr:colOff>
      <xdr:row>5</xdr:row>
      <xdr:rowOff>38100</xdr:rowOff>
    </xdr:from>
    <xdr:to>
      <xdr:col>22</xdr:col>
      <xdr:colOff>466352</xdr:colOff>
      <xdr:row>37</xdr:row>
      <xdr:rowOff>27814</xdr:rowOff>
    </xdr:to>
    <xdr:pic>
      <xdr:nvPicPr>
        <xdr:cNvPr id="4" name="Picture 3"/>
        <xdr:cNvPicPr>
          <a:picLocks noChangeAspect="1"/>
        </xdr:cNvPicPr>
      </xdr:nvPicPr>
      <xdr:blipFill>
        <a:blip xmlns:r="http://schemas.openxmlformats.org/officeDocument/2006/relationships" r:embed="rId2"/>
        <a:stretch>
          <a:fillRect/>
        </a:stretch>
      </xdr:blipFill>
      <xdr:spPr>
        <a:xfrm>
          <a:off x="10896600" y="1009650"/>
          <a:ext cx="2980952" cy="6085714"/>
        </a:xfrm>
        <a:prstGeom prst="rect">
          <a:avLst/>
        </a:prstGeom>
      </xdr:spPr>
    </xdr:pic>
    <xdr:clientData/>
  </xdr:twoCellAnchor>
  <xdr:twoCellAnchor>
    <xdr:from>
      <xdr:col>18</xdr:col>
      <xdr:colOff>1</xdr:colOff>
      <xdr:row>38</xdr:row>
      <xdr:rowOff>190499</xdr:rowOff>
    </xdr:from>
    <xdr:to>
      <xdr:col>23</xdr:col>
      <xdr:colOff>19051</xdr:colOff>
      <xdr:row>47</xdr:row>
      <xdr:rowOff>161924</xdr:rowOff>
    </xdr:to>
    <xdr:sp macro="" textlink="">
      <xdr:nvSpPr>
        <xdr:cNvPr id="5" name="TextBox 4"/>
        <xdr:cNvSpPr txBox="1"/>
      </xdr:nvSpPr>
      <xdr:spPr>
        <a:xfrm>
          <a:off x="10972801" y="7448549"/>
          <a:ext cx="3067050"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Supplementary Figure S5.</a:t>
          </a:r>
          <a:r>
            <a:rPr lang="en-US" sz="1100">
              <a:solidFill>
                <a:schemeClr val="dk1"/>
              </a:solidFill>
              <a:effectLst/>
              <a:latin typeface="+mn-lt"/>
              <a:ea typeface="+mn-ea"/>
              <a:cs typeface="+mn-cs"/>
            </a:rPr>
            <a:t> Effects of iopanoic acid (IOP) exposure on fathead minnow embryo mRNA transcript abundance at 6 days post-fertilization. (A) deiodinase 1 (</a:t>
          </a:r>
          <a:r>
            <a:rPr lang="en-US" sz="1100" i="1">
              <a:solidFill>
                <a:schemeClr val="dk1"/>
              </a:solidFill>
              <a:effectLst/>
              <a:latin typeface="+mn-lt"/>
              <a:ea typeface="+mn-ea"/>
              <a:cs typeface="+mn-cs"/>
            </a:rPr>
            <a:t>dio1</a:t>
          </a:r>
          <a:r>
            <a:rPr lang="en-US" sz="1100">
              <a:solidFill>
                <a:schemeClr val="dk1"/>
              </a:solidFill>
              <a:effectLst/>
              <a:latin typeface="+mn-lt"/>
              <a:ea typeface="+mn-ea"/>
              <a:cs typeface="+mn-cs"/>
            </a:rPr>
            <a:t>), (B) deiodinase 2 (</a:t>
          </a:r>
          <a:r>
            <a:rPr lang="en-US" sz="1100" i="1">
              <a:solidFill>
                <a:schemeClr val="dk1"/>
              </a:solidFill>
              <a:effectLst/>
              <a:latin typeface="+mn-lt"/>
              <a:ea typeface="+mn-ea"/>
              <a:cs typeface="+mn-cs"/>
            </a:rPr>
            <a:t>dio2</a:t>
          </a:r>
          <a:r>
            <a:rPr lang="en-US" sz="1100">
              <a:solidFill>
                <a:schemeClr val="dk1"/>
              </a:solidFill>
              <a:effectLst/>
              <a:latin typeface="+mn-lt"/>
              <a:ea typeface="+mn-ea"/>
              <a:cs typeface="+mn-cs"/>
            </a:rPr>
            <a:t>), and (C) deiodinase 3 (</a:t>
          </a:r>
          <a:r>
            <a:rPr lang="en-US" sz="1100" i="1">
              <a:solidFill>
                <a:schemeClr val="dk1"/>
              </a:solidFill>
              <a:effectLst/>
              <a:latin typeface="+mn-lt"/>
              <a:ea typeface="+mn-ea"/>
              <a:cs typeface="+mn-cs"/>
            </a:rPr>
            <a:t>dio3</a:t>
          </a:r>
          <a:r>
            <a:rPr lang="en-US" sz="1100">
              <a:solidFill>
                <a:schemeClr val="dk1"/>
              </a:solidFill>
              <a:effectLst/>
              <a:latin typeface="+mn-lt"/>
              <a:ea typeface="+mn-ea"/>
              <a:cs typeface="+mn-cs"/>
            </a:rPr>
            <a:t>). Bars represent mean ± SE of n=4 pooled whole body samples per treatment. Different letters indicate significant differences (p &lt; 0.05) among treatments.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190500</xdr:colOff>
      <xdr:row>5</xdr:row>
      <xdr:rowOff>152400</xdr:rowOff>
    </xdr:from>
    <xdr:to>
      <xdr:col>21</xdr:col>
      <xdr:colOff>418309</xdr:colOff>
      <xdr:row>31</xdr:row>
      <xdr:rowOff>142257</xdr:rowOff>
    </xdr:to>
    <xdr:pic>
      <xdr:nvPicPr>
        <xdr:cNvPr id="2" name="Picture 1"/>
        <xdr:cNvPicPr>
          <a:picLocks noChangeAspect="1"/>
        </xdr:cNvPicPr>
      </xdr:nvPicPr>
      <xdr:blipFill>
        <a:blip xmlns:r="http://schemas.openxmlformats.org/officeDocument/2006/relationships" r:embed="rId1"/>
        <a:stretch>
          <a:fillRect/>
        </a:stretch>
      </xdr:blipFill>
      <xdr:spPr>
        <a:xfrm>
          <a:off x="6896100" y="1123950"/>
          <a:ext cx="6323809" cy="4942857"/>
        </a:xfrm>
        <a:prstGeom prst="rect">
          <a:avLst/>
        </a:prstGeom>
      </xdr:spPr>
    </xdr:pic>
    <xdr:clientData/>
  </xdr:twoCellAnchor>
  <xdr:twoCellAnchor>
    <xdr:from>
      <xdr:col>11</xdr:col>
      <xdr:colOff>304800</xdr:colOff>
      <xdr:row>32</xdr:row>
      <xdr:rowOff>142875</xdr:rowOff>
    </xdr:from>
    <xdr:to>
      <xdr:col>21</xdr:col>
      <xdr:colOff>466725</xdr:colOff>
      <xdr:row>37</xdr:row>
      <xdr:rowOff>161925</xdr:rowOff>
    </xdr:to>
    <xdr:sp macro="" textlink="">
      <xdr:nvSpPr>
        <xdr:cNvPr id="3" name="TextBox 2"/>
        <xdr:cNvSpPr txBox="1"/>
      </xdr:nvSpPr>
      <xdr:spPr>
        <a:xfrm>
          <a:off x="7010400" y="6257925"/>
          <a:ext cx="625792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Figure 2.</a:t>
          </a:r>
          <a:r>
            <a:rPr lang="en-US" sz="1100">
              <a:solidFill>
                <a:schemeClr val="dk1"/>
              </a:solidFill>
              <a:effectLst/>
              <a:latin typeface="+mn-lt"/>
              <a:ea typeface="+mn-ea"/>
              <a:cs typeface="+mn-cs"/>
            </a:rPr>
            <a:t> Effects of iopanoic acid exposure (IOP; 0 mg/L, 0.6 mg/L, 1.9 mg/L, and 6.0 mg/L) on fathead minnow larval expression of mRNA transcripts for (A) thyroperoxidase (</a:t>
          </a:r>
          <a:r>
            <a:rPr lang="en-US" sz="1100" i="1">
              <a:solidFill>
                <a:schemeClr val="dk1"/>
              </a:solidFill>
              <a:effectLst/>
              <a:latin typeface="+mn-lt"/>
              <a:ea typeface="+mn-ea"/>
              <a:cs typeface="+mn-cs"/>
            </a:rPr>
            <a:t>tpo</a:t>
          </a:r>
          <a:r>
            <a:rPr lang="en-US" sz="1100">
              <a:solidFill>
                <a:schemeClr val="dk1"/>
              </a:solidFill>
              <a:effectLst/>
              <a:latin typeface="+mn-lt"/>
              <a:ea typeface="+mn-ea"/>
              <a:cs typeface="+mn-cs"/>
            </a:rPr>
            <a:t>), (B) deiodinase 1 (</a:t>
          </a:r>
          <a:r>
            <a:rPr lang="en-US" sz="1100" i="1">
              <a:solidFill>
                <a:schemeClr val="dk1"/>
              </a:solidFill>
              <a:effectLst/>
              <a:latin typeface="+mn-lt"/>
              <a:ea typeface="+mn-ea"/>
              <a:cs typeface="+mn-cs"/>
            </a:rPr>
            <a:t>dio1</a:t>
          </a:r>
          <a:r>
            <a:rPr lang="en-US" sz="1100">
              <a:solidFill>
                <a:schemeClr val="dk1"/>
              </a:solidFill>
              <a:effectLst/>
              <a:latin typeface="+mn-lt"/>
              <a:ea typeface="+mn-ea"/>
              <a:cs typeface="+mn-cs"/>
            </a:rPr>
            <a:t>), (C) deiodinase 2 (</a:t>
          </a:r>
          <a:r>
            <a:rPr lang="en-US" sz="1100" i="1">
              <a:solidFill>
                <a:schemeClr val="dk1"/>
              </a:solidFill>
              <a:effectLst/>
              <a:latin typeface="+mn-lt"/>
              <a:ea typeface="+mn-ea"/>
              <a:cs typeface="+mn-cs"/>
            </a:rPr>
            <a:t>dio2</a:t>
          </a:r>
          <a:r>
            <a:rPr lang="en-US" sz="1100">
              <a:solidFill>
                <a:schemeClr val="dk1"/>
              </a:solidFill>
              <a:effectLst/>
              <a:latin typeface="+mn-lt"/>
              <a:ea typeface="+mn-ea"/>
              <a:cs typeface="+mn-cs"/>
            </a:rPr>
            <a:t>), (D) deiodinase 3 (</a:t>
          </a:r>
          <a:r>
            <a:rPr lang="en-US" sz="1100" i="1">
              <a:solidFill>
                <a:schemeClr val="dk1"/>
              </a:solidFill>
              <a:effectLst/>
              <a:latin typeface="+mn-lt"/>
              <a:ea typeface="+mn-ea"/>
              <a:cs typeface="+mn-cs"/>
            </a:rPr>
            <a:t>dio3</a:t>
          </a:r>
          <a:r>
            <a:rPr lang="en-US" sz="1100">
              <a:solidFill>
                <a:schemeClr val="dk1"/>
              </a:solidFill>
              <a:effectLst/>
              <a:latin typeface="+mn-lt"/>
              <a:ea typeface="+mn-ea"/>
              <a:cs typeface="+mn-cs"/>
            </a:rPr>
            <a:t>) at 10, 14, 18, and 21 days post-fertilization (dpf).  Data points represent the mean ± SE of n=4 pooled whole body larval samples per treatment. * indicates significant differences (p &lt; 0.05) between control and IOP treatments.</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6</xdr:row>
      <xdr:rowOff>0</xdr:rowOff>
    </xdr:from>
    <xdr:to>
      <xdr:col>16</xdr:col>
      <xdr:colOff>61307</xdr:colOff>
      <xdr:row>32</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0563225" y="1162050"/>
          <a:ext cx="4328507" cy="5343525"/>
        </a:xfrm>
        <a:prstGeom prst="rect">
          <a:avLst/>
        </a:prstGeom>
      </xdr:spPr>
    </xdr:pic>
    <xdr:clientData/>
  </xdr:twoCellAnchor>
  <xdr:twoCellAnchor>
    <xdr:from>
      <xdr:col>9</xdr:col>
      <xdr:colOff>38100</xdr:colOff>
      <xdr:row>32</xdr:row>
      <xdr:rowOff>180974</xdr:rowOff>
    </xdr:from>
    <xdr:to>
      <xdr:col>17</xdr:col>
      <xdr:colOff>209550</xdr:colOff>
      <xdr:row>39</xdr:row>
      <xdr:rowOff>76199</xdr:rowOff>
    </xdr:to>
    <xdr:sp macro="" textlink="">
      <xdr:nvSpPr>
        <xdr:cNvPr id="3" name="TextBox 2"/>
        <xdr:cNvSpPr txBox="1"/>
      </xdr:nvSpPr>
      <xdr:spPr>
        <a:xfrm>
          <a:off x="10601325" y="6686549"/>
          <a:ext cx="50482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Figure 3</a:t>
          </a:r>
          <a:r>
            <a:rPr lang="en-US" sz="1100">
              <a:solidFill>
                <a:schemeClr val="dk1"/>
              </a:solidFill>
              <a:effectLst/>
              <a:latin typeface="+mn-lt"/>
              <a:ea typeface="+mn-ea"/>
              <a:cs typeface="+mn-cs"/>
            </a:rPr>
            <a:t>. Effects of iopanoic acid exposure (IOP; 0 mg/L, 0.6 mg/L, 1.9 mg/L, and 6.0 mg/L) on whole-body thyroid hormone concentrations in pooled fathead minnows at 4 and 6 days post-fertilization (dpf).  (A) 3,5,3'-triiodothyronine (T3) concentrations; (B) thyroxine (T4) concentrations.  Data points represent the mean ± SE of n=4 pooled whole body samples per treatment.  Different letters indicate significant differences (p &lt; 0.05) among treatments.</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695325</xdr:colOff>
      <xdr:row>5</xdr:row>
      <xdr:rowOff>180976</xdr:rowOff>
    </xdr:from>
    <xdr:to>
      <xdr:col>17</xdr:col>
      <xdr:colOff>57150</xdr:colOff>
      <xdr:row>31</xdr:row>
      <xdr:rowOff>55162</xdr:rowOff>
    </xdr:to>
    <xdr:pic>
      <xdr:nvPicPr>
        <xdr:cNvPr id="2" name="Picture 1"/>
        <xdr:cNvPicPr>
          <a:picLocks noChangeAspect="1"/>
        </xdr:cNvPicPr>
      </xdr:nvPicPr>
      <xdr:blipFill>
        <a:blip xmlns:r="http://schemas.openxmlformats.org/officeDocument/2006/relationships" r:embed="rId1"/>
        <a:stretch>
          <a:fillRect/>
        </a:stretch>
      </xdr:blipFill>
      <xdr:spPr>
        <a:xfrm>
          <a:off x="8058150" y="1152526"/>
          <a:ext cx="4619625" cy="5227236"/>
        </a:xfrm>
        <a:prstGeom prst="rect">
          <a:avLst/>
        </a:prstGeom>
      </xdr:spPr>
    </xdr:pic>
    <xdr:clientData/>
  </xdr:twoCellAnchor>
  <xdr:twoCellAnchor>
    <xdr:from>
      <xdr:col>9</xdr:col>
      <xdr:colOff>352425</xdr:colOff>
      <xdr:row>32</xdr:row>
      <xdr:rowOff>76200</xdr:rowOff>
    </xdr:from>
    <xdr:to>
      <xdr:col>17</xdr:col>
      <xdr:colOff>581025</xdr:colOff>
      <xdr:row>39</xdr:row>
      <xdr:rowOff>38100</xdr:rowOff>
    </xdr:to>
    <xdr:sp macro="" textlink="">
      <xdr:nvSpPr>
        <xdr:cNvPr id="3" name="TextBox 2"/>
        <xdr:cNvSpPr txBox="1"/>
      </xdr:nvSpPr>
      <xdr:spPr>
        <a:xfrm>
          <a:off x="7715250" y="6591300"/>
          <a:ext cx="5486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Figure 4.</a:t>
          </a:r>
          <a:r>
            <a:rPr lang="en-US" sz="1100">
              <a:solidFill>
                <a:schemeClr val="dk1"/>
              </a:solidFill>
              <a:effectLst/>
              <a:latin typeface="+mn-lt"/>
              <a:ea typeface="+mn-ea"/>
              <a:cs typeface="+mn-cs"/>
            </a:rPr>
            <a:t> Effects of iopanoic acid exposure (IOP; 0 mg/L, 0.6 mg/L, 1.9 mg/L, and 6.0 mg/L) on whole-body thyroid hormone concentrations in pooled fathead minnow larvae at 6 (T0), 10, 14, 18, and 21 days post-fertilization (dpf).  (A) 3,5,3'-triiodothyronine (T3) concentrations; (B) thyroxine (T4) concentrations.  Data points represent the mean ± SE of n=4 pooled whole body samples per treatment.  Different letters indicate significant differences (p &lt; 0.05) among treatments.</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8</xdr:row>
      <xdr:rowOff>0</xdr:rowOff>
    </xdr:from>
    <xdr:to>
      <xdr:col>13</xdr:col>
      <xdr:colOff>316557</xdr:colOff>
      <xdr:row>38</xdr:row>
      <xdr:rowOff>161190</xdr:rowOff>
    </xdr:to>
    <xdr:pic>
      <xdr:nvPicPr>
        <xdr:cNvPr id="2" name="Picture 1"/>
        <xdr:cNvPicPr>
          <a:picLocks noChangeAspect="1"/>
        </xdr:cNvPicPr>
      </xdr:nvPicPr>
      <xdr:blipFill>
        <a:blip xmlns:r="http://schemas.openxmlformats.org/officeDocument/2006/relationships" r:embed="rId1"/>
        <a:stretch>
          <a:fillRect/>
        </a:stretch>
      </xdr:blipFill>
      <xdr:spPr>
        <a:xfrm>
          <a:off x="5300382" y="1546412"/>
          <a:ext cx="4552381" cy="5876190"/>
        </a:xfrm>
        <a:prstGeom prst="rect">
          <a:avLst/>
        </a:prstGeom>
      </xdr:spPr>
    </xdr:pic>
    <xdr:clientData/>
  </xdr:twoCellAnchor>
  <xdr:twoCellAnchor>
    <xdr:from>
      <xdr:col>6</xdr:col>
      <xdr:colOff>22412</xdr:colOff>
      <xdr:row>40</xdr:row>
      <xdr:rowOff>100853</xdr:rowOff>
    </xdr:from>
    <xdr:to>
      <xdr:col>13</xdr:col>
      <xdr:colOff>324970</xdr:colOff>
      <xdr:row>46</xdr:row>
      <xdr:rowOff>145676</xdr:rowOff>
    </xdr:to>
    <xdr:sp macro="" textlink="">
      <xdr:nvSpPr>
        <xdr:cNvPr id="3" name="TextBox 2"/>
        <xdr:cNvSpPr txBox="1"/>
      </xdr:nvSpPr>
      <xdr:spPr>
        <a:xfrm>
          <a:off x="5322794" y="7743265"/>
          <a:ext cx="4538382" cy="1187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Figure 5.</a:t>
          </a:r>
          <a:r>
            <a:rPr lang="en-US" sz="1100">
              <a:solidFill>
                <a:schemeClr val="dk1"/>
              </a:solidFill>
              <a:effectLst/>
              <a:latin typeface="+mn-lt"/>
              <a:ea typeface="+mn-ea"/>
              <a:cs typeface="+mn-cs"/>
            </a:rPr>
            <a:t> Effects of iopanoic acid exposure (IOP; 0 mg/L, 0.6 mg/L, 1.9 mg/L, and 6.0 mg/L) on the posterior swim bladder in fathead minnows at 6 days post-fertilization.  (A) mean percent inflation of posterior swim bladders (n=4 reps of 25 fish); (B) mean length of inflated posterior swim bladders (n=86-99).  Bars represent mean ± SE.  Different letters indicate significant differences (p &lt; 0.05) among treatments.</a:t>
          </a:r>
        </a:p>
        <a:p>
          <a:endParaRPr lang="en-US" sz="1100"/>
        </a:p>
      </xdr:txBody>
    </xdr:sp>
    <xdr:clientData/>
  </xdr:twoCellAnchor>
  <xdr:twoCellAnchor editAs="oneCell">
    <xdr:from>
      <xdr:col>16</xdr:col>
      <xdr:colOff>0</xdr:colOff>
      <xdr:row>8</xdr:row>
      <xdr:rowOff>0</xdr:rowOff>
    </xdr:from>
    <xdr:to>
      <xdr:col>21</xdr:col>
      <xdr:colOff>460126</xdr:colOff>
      <xdr:row>22</xdr:row>
      <xdr:rowOff>85381</xdr:rowOff>
    </xdr:to>
    <xdr:pic>
      <xdr:nvPicPr>
        <xdr:cNvPr id="4" name="Picture 3"/>
        <xdr:cNvPicPr>
          <a:picLocks noChangeAspect="1"/>
        </xdr:cNvPicPr>
      </xdr:nvPicPr>
      <xdr:blipFill>
        <a:blip xmlns:r="http://schemas.openxmlformats.org/officeDocument/2006/relationships" r:embed="rId2"/>
        <a:stretch>
          <a:fillRect/>
        </a:stretch>
      </xdr:blipFill>
      <xdr:spPr>
        <a:xfrm>
          <a:off x="11351559" y="1546412"/>
          <a:ext cx="3485714" cy="2752381"/>
        </a:xfrm>
        <a:prstGeom prst="rect">
          <a:avLst/>
        </a:prstGeom>
      </xdr:spPr>
    </xdr:pic>
    <xdr:clientData/>
  </xdr:twoCellAnchor>
  <xdr:twoCellAnchor>
    <xdr:from>
      <xdr:col>16</xdr:col>
      <xdr:colOff>0</xdr:colOff>
      <xdr:row>23</xdr:row>
      <xdr:rowOff>0</xdr:rowOff>
    </xdr:from>
    <xdr:to>
      <xdr:col>21</xdr:col>
      <xdr:colOff>393887</xdr:colOff>
      <xdr:row>28</xdr:row>
      <xdr:rowOff>161925</xdr:rowOff>
    </xdr:to>
    <xdr:sp macro="" textlink="">
      <xdr:nvSpPr>
        <xdr:cNvPr id="5" name="TextBox 4"/>
        <xdr:cNvSpPr txBox="1"/>
      </xdr:nvSpPr>
      <xdr:spPr>
        <a:xfrm>
          <a:off x="11351559" y="4403912"/>
          <a:ext cx="341947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Supplementary Figure S3.</a:t>
          </a:r>
          <a:r>
            <a:rPr lang="en-US" sz="1100">
              <a:solidFill>
                <a:schemeClr val="dk1"/>
              </a:solidFill>
              <a:effectLst/>
              <a:latin typeface="+mn-lt"/>
              <a:ea typeface="+mn-ea"/>
              <a:cs typeface="+mn-cs"/>
            </a:rPr>
            <a:t> Effects of iopanoic acid (IOP) exposure on body length of fathead minnows at 6 days post-fertilization. Bars represent mean ± SE. Different letters indicate significant differences (p &lt; 0.05) among treatments.</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424001</xdr:colOff>
      <xdr:row>8</xdr:row>
      <xdr:rowOff>28576</xdr:rowOff>
    </xdr:from>
    <xdr:to>
      <xdr:col>14</xdr:col>
      <xdr:colOff>75658</xdr:colOff>
      <xdr:row>36</xdr:row>
      <xdr:rowOff>180976</xdr:rowOff>
    </xdr:to>
    <xdr:pic>
      <xdr:nvPicPr>
        <xdr:cNvPr id="2" name="Picture 1"/>
        <xdr:cNvPicPr>
          <a:picLocks noChangeAspect="1"/>
        </xdr:cNvPicPr>
      </xdr:nvPicPr>
      <xdr:blipFill>
        <a:blip xmlns:r="http://schemas.openxmlformats.org/officeDocument/2006/relationships" r:embed="rId1"/>
        <a:stretch>
          <a:fillRect/>
        </a:stretch>
      </xdr:blipFill>
      <xdr:spPr>
        <a:xfrm>
          <a:off x="7310576" y="1571626"/>
          <a:ext cx="3918857" cy="5486400"/>
        </a:xfrm>
        <a:prstGeom prst="rect">
          <a:avLst/>
        </a:prstGeom>
      </xdr:spPr>
    </xdr:pic>
    <xdr:clientData/>
  </xdr:twoCellAnchor>
  <xdr:twoCellAnchor editAs="oneCell">
    <xdr:from>
      <xdr:col>15</xdr:col>
      <xdr:colOff>0</xdr:colOff>
      <xdr:row>8</xdr:row>
      <xdr:rowOff>0</xdr:rowOff>
    </xdr:from>
    <xdr:to>
      <xdr:col>20</xdr:col>
      <xdr:colOff>437714</xdr:colOff>
      <xdr:row>47</xdr:row>
      <xdr:rowOff>65738</xdr:rowOff>
    </xdr:to>
    <xdr:pic>
      <xdr:nvPicPr>
        <xdr:cNvPr id="3" name="Picture 2"/>
        <xdr:cNvPicPr>
          <a:picLocks noChangeAspect="1"/>
        </xdr:cNvPicPr>
      </xdr:nvPicPr>
      <xdr:blipFill>
        <a:blip xmlns:r="http://schemas.openxmlformats.org/officeDocument/2006/relationships" r:embed="rId2"/>
        <a:stretch>
          <a:fillRect/>
        </a:stretch>
      </xdr:blipFill>
      <xdr:spPr>
        <a:xfrm>
          <a:off x="11763375" y="1543050"/>
          <a:ext cx="3485714" cy="7495238"/>
        </a:xfrm>
        <a:prstGeom prst="rect">
          <a:avLst/>
        </a:prstGeom>
      </xdr:spPr>
    </xdr:pic>
    <xdr:clientData/>
  </xdr:twoCellAnchor>
  <xdr:twoCellAnchor>
    <xdr:from>
      <xdr:col>15</xdr:col>
      <xdr:colOff>123826</xdr:colOff>
      <xdr:row>48</xdr:row>
      <xdr:rowOff>104775</xdr:rowOff>
    </xdr:from>
    <xdr:to>
      <xdr:col>20</xdr:col>
      <xdr:colOff>600076</xdr:colOff>
      <xdr:row>61</xdr:row>
      <xdr:rowOff>123825</xdr:rowOff>
    </xdr:to>
    <xdr:sp macro="" textlink="">
      <xdr:nvSpPr>
        <xdr:cNvPr id="4" name="TextBox 3"/>
        <xdr:cNvSpPr txBox="1"/>
      </xdr:nvSpPr>
      <xdr:spPr>
        <a:xfrm>
          <a:off x="11887201" y="9267825"/>
          <a:ext cx="3524250"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Figure 7.</a:t>
          </a:r>
          <a:r>
            <a:rPr lang="en-US" sz="1100">
              <a:solidFill>
                <a:schemeClr val="dk1"/>
              </a:solidFill>
              <a:effectLst/>
              <a:latin typeface="+mn-lt"/>
              <a:ea typeface="+mn-ea"/>
              <a:cs typeface="+mn-cs"/>
            </a:rPr>
            <a:t> Effects of iopanoic acid exposure (IOP; 0 mg/L, 0.6 mg/L, 1.9 mg/L, and 6.0 mg/L) on the mean length of inflated anterior (black bars) and posterior (white bars) swim bladders in fathead minnow larvae at (A) 14 days post-fertilization (dpf) (n=27-64), (B) 18 dpf (n=36-48), and (C) 21 dpf (n=8).  Bars represent mean ± SE.  Significant (p &lt; 0.05) differences between treatments are indicated with lower case letters for anterior swim bladders and upper case letters for posterior swim bladders.  Swim bladder lengths for 14 and 18 dpf samples were obtained via live measurements with a camera, and 21 dpf swim bladder lengths were obtained through histological measurements due to lack of transparency of the fish at 21 dpf. </a:t>
          </a:r>
        </a:p>
        <a:p>
          <a:endParaRPr lang="en-US" sz="1100"/>
        </a:p>
      </xdr:txBody>
    </xdr:sp>
    <xdr:clientData/>
  </xdr:twoCellAnchor>
  <xdr:twoCellAnchor>
    <xdr:from>
      <xdr:col>8</xdr:col>
      <xdr:colOff>1</xdr:colOff>
      <xdr:row>38</xdr:row>
      <xdr:rowOff>0</xdr:rowOff>
    </xdr:from>
    <xdr:to>
      <xdr:col>14</xdr:col>
      <xdr:colOff>19051</xdr:colOff>
      <xdr:row>46</xdr:row>
      <xdr:rowOff>76200</xdr:rowOff>
    </xdr:to>
    <xdr:sp macro="" textlink="">
      <xdr:nvSpPr>
        <xdr:cNvPr id="5" name="TextBox 4"/>
        <xdr:cNvSpPr txBox="1"/>
      </xdr:nvSpPr>
      <xdr:spPr>
        <a:xfrm>
          <a:off x="7496176" y="7258050"/>
          <a:ext cx="3676650"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Figure 6.</a:t>
          </a:r>
          <a:r>
            <a:rPr lang="en-US" sz="1100">
              <a:solidFill>
                <a:schemeClr val="dk1"/>
              </a:solidFill>
              <a:effectLst/>
              <a:latin typeface="+mn-lt"/>
              <a:ea typeface="+mn-ea"/>
              <a:cs typeface="+mn-cs"/>
            </a:rPr>
            <a:t> Effects of iopanoic acid exposure (IOP; 0 mg/L, 0.6 mg/L, 1.9 mg/L, and 6.0 mg/L) on the mean percent inflation of anterior swim bladders in fathead minnow larvae at (A) 14 days post-fertilization (dpf) (n=4 reps of 16 fish), and (B) 18 dpf (n=4 reps of 12 fish).  Bars represent mean ± SE.  Different letters indicate significant differences (p &lt; 0.05) among treatments.</a:t>
          </a:r>
        </a:p>
        <a:p>
          <a:endParaRPr lang="en-US" sz="1100"/>
        </a:p>
      </xdr:txBody>
    </xdr:sp>
    <xdr:clientData/>
  </xdr:twoCellAnchor>
  <xdr:twoCellAnchor editAs="oneCell">
    <xdr:from>
      <xdr:col>21</xdr:col>
      <xdr:colOff>552450</xdr:colOff>
      <xdr:row>8</xdr:row>
      <xdr:rowOff>95250</xdr:rowOff>
    </xdr:from>
    <xdr:to>
      <xdr:col>26</xdr:col>
      <xdr:colOff>371117</xdr:colOff>
      <xdr:row>45</xdr:row>
      <xdr:rowOff>46750</xdr:rowOff>
    </xdr:to>
    <xdr:pic>
      <xdr:nvPicPr>
        <xdr:cNvPr id="8" name="Picture 7"/>
        <xdr:cNvPicPr>
          <a:picLocks noChangeAspect="1"/>
        </xdr:cNvPicPr>
      </xdr:nvPicPr>
      <xdr:blipFill>
        <a:blip xmlns:r="http://schemas.openxmlformats.org/officeDocument/2006/relationships" r:embed="rId3"/>
        <a:stretch>
          <a:fillRect/>
        </a:stretch>
      </xdr:blipFill>
      <xdr:spPr>
        <a:xfrm>
          <a:off x="15973425" y="1638300"/>
          <a:ext cx="2866667" cy="7000000"/>
        </a:xfrm>
        <a:prstGeom prst="rect">
          <a:avLst/>
        </a:prstGeom>
      </xdr:spPr>
    </xdr:pic>
    <xdr:clientData/>
  </xdr:twoCellAnchor>
  <xdr:twoCellAnchor>
    <xdr:from>
      <xdr:col>21</xdr:col>
      <xdr:colOff>600075</xdr:colOff>
      <xdr:row>46</xdr:row>
      <xdr:rowOff>104776</xdr:rowOff>
    </xdr:from>
    <xdr:to>
      <xdr:col>26</xdr:col>
      <xdr:colOff>400050</xdr:colOff>
      <xdr:row>52</xdr:row>
      <xdr:rowOff>161926</xdr:rowOff>
    </xdr:to>
    <xdr:sp macro="" textlink="">
      <xdr:nvSpPr>
        <xdr:cNvPr id="9" name="TextBox 8"/>
        <xdr:cNvSpPr txBox="1"/>
      </xdr:nvSpPr>
      <xdr:spPr>
        <a:xfrm>
          <a:off x="16021050" y="8886826"/>
          <a:ext cx="284797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Supplementary Figure S4. </a:t>
          </a:r>
          <a:r>
            <a:rPr lang="en-US" sz="1100">
              <a:solidFill>
                <a:schemeClr val="dk1"/>
              </a:solidFill>
              <a:effectLst/>
              <a:latin typeface="+mn-lt"/>
              <a:ea typeface="+mn-ea"/>
              <a:cs typeface="+mn-cs"/>
            </a:rPr>
            <a:t>Effects of iopanoic acid (IOP) exposure on body length of fathead minnows at (A) 14 days post-fertilization (dpf), (B) 18 dpf, and (C) 21 dpf. Bars represent mean ± SE. Different letters indicate significant differences (p &lt; 0.05) among treatments.</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6</xdr:row>
      <xdr:rowOff>0</xdr:rowOff>
    </xdr:from>
    <xdr:to>
      <xdr:col>15</xdr:col>
      <xdr:colOff>599543</xdr:colOff>
      <xdr:row>41</xdr:row>
      <xdr:rowOff>180119</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29850" y="1162050"/>
          <a:ext cx="4257143" cy="6847619"/>
        </a:xfrm>
        <a:prstGeom prst="rect">
          <a:avLst/>
        </a:prstGeom>
      </xdr:spPr>
    </xdr:pic>
    <xdr:clientData/>
  </xdr:twoCellAnchor>
  <xdr:twoCellAnchor>
    <xdr:from>
      <xdr:col>9</xdr:col>
      <xdr:colOff>0</xdr:colOff>
      <xdr:row>43</xdr:row>
      <xdr:rowOff>47625</xdr:rowOff>
    </xdr:from>
    <xdr:to>
      <xdr:col>15</xdr:col>
      <xdr:colOff>590550</xdr:colOff>
      <xdr:row>51</xdr:row>
      <xdr:rowOff>133350</xdr:rowOff>
    </xdr:to>
    <xdr:sp macro="" textlink="">
      <xdr:nvSpPr>
        <xdr:cNvPr id="3" name="TextBox 2"/>
        <xdr:cNvSpPr txBox="1"/>
      </xdr:nvSpPr>
      <xdr:spPr>
        <a:xfrm>
          <a:off x="10229850" y="8258175"/>
          <a:ext cx="4248150"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Supplementary Figure S1.</a:t>
          </a:r>
          <a:r>
            <a:rPr lang="en-US" sz="1100">
              <a:solidFill>
                <a:schemeClr val="dk1"/>
              </a:solidFill>
              <a:effectLst/>
              <a:latin typeface="+mn-lt"/>
              <a:ea typeface="+mn-ea"/>
              <a:cs typeface="+mn-cs"/>
            </a:rPr>
            <a:t> Comparison of measurement techniques for assessing anterior swim bladder length in fathead minnows exposed to iopanoic acid (IOP) at (A) 14 days post-fertilization (dpf), (B) 18 dpf, and (C) 21 dpf.  Swim bladder lengths were derived from photographs of live organisms (n=8 per treatment) at the time of sampling (white bars) and by measurement of histological sections (gray bars). No live measurements were acquired at 21 dpf due to lack of transparency of fish. Whiskers represent the 5</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and 95</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percentile.   </a:t>
          </a:r>
        </a:p>
        <a:p>
          <a:endParaRPr lang="en-US" sz="1100"/>
        </a:p>
      </xdr:txBody>
    </xdr:sp>
    <xdr:clientData/>
  </xdr:twoCellAnchor>
  <xdr:twoCellAnchor editAs="oneCell">
    <xdr:from>
      <xdr:col>16</xdr:col>
      <xdr:colOff>571500</xdr:colOff>
      <xdr:row>5</xdr:row>
      <xdr:rowOff>133350</xdr:rowOff>
    </xdr:from>
    <xdr:to>
      <xdr:col>23</xdr:col>
      <xdr:colOff>209062</xdr:colOff>
      <xdr:row>39</xdr:row>
      <xdr:rowOff>94445</xdr:rowOff>
    </xdr:to>
    <xdr:pic>
      <xdr:nvPicPr>
        <xdr:cNvPr id="4" name="Picture 3"/>
        <xdr:cNvPicPr>
          <a:picLocks noChangeAspect="1"/>
        </xdr:cNvPicPr>
      </xdr:nvPicPr>
      <xdr:blipFill>
        <a:blip xmlns:r="http://schemas.openxmlformats.org/officeDocument/2006/relationships" r:embed="rId2"/>
        <a:stretch>
          <a:fillRect/>
        </a:stretch>
      </xdr:blipFill>
      <xdr:spPr>
        <a:xfrm>
          <a:off x="15068550" y="1104900"/>
          <a:ext cx="3904762" cy="6438095"/>
        </a:xfrm>
        <a:prstGeom prst="rect">
          <a:avLst/>
        </a:prstGeom>
      </xdr:spPr>
    </xdr:pic>
    <xdr:clientData/>
  </xdr:twoCellAnchor>
  <xdr:twoCellAnchor>
    <xdr:from>
      <xdr:col>17</xdr:col>
      <xdr:colOff>0</xdr:colOff>
      <xdr:row>42</xdr:row>
      <xdr:rowOff>0</xdr:rowOff>
    </xdr:from>
    <xdr:to>
      <xdr:col>23</xdr:col>
      <xdr:colOff>590550</xdr:colOff>
      <xdr:row>50</xdr:row>
      <xdr:rowOff>85725</xdr:rowOff>
    </xdr:to>
    <xdr:sp macro="" textlink="">
      <xdr:nvSpPr>
        <xdr:cNvPr id="5" name="TextBox 4"/>
        <xdr:cNvSpPr txBox="1"/>
      </xdr:nvSpPr>
      <xdr:spPr>
        <a:xfrm>
          <a:off x="15106650" y="8020050"/>
          <a:ext cx="4248150"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Supplementary Figure S2</a:t>
          </a:r>
          <a:r>
            <a:rPr lang="en-US" sz="1100">
              <a:solidFill>
                <a:schemeClr val="dk1"/>
              </a:solidFill>
              <a:effectLst/>
              <a:latin typeface="+mn-lt"/>
              <a:ea typeface="+mn-ea"/>
              <a:cs typeface="+mn-cs"/>
            </a:rPr>
            <a:t>. Comparison of measurement techniques for assessing posterior swim bladder length in fathead minnows exposed to iopanoic acid (IOP) at (A) 14 days post-fertilization (dpf), (B) 18 dpf, and (C) 21 dpf.  Swim bladder lengths were derived from photographs of live organisms (n=8 per treatment) at the time of sampling (white bars) and by measurement of histological sections (gray bars). No live measurements were acquired at 21 dpf due to lack of transparency of fish. Whiskers represent the 5</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and 95</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percentile.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E31" sqref="E31"/>
    </sheetView>
  </sheetViews>
  <sheetFormatPr defaultRowHeight="15" x14ac:dyDescent="0.25"/>
  <cols>
    <col min="1" max="3" width="9.140625" style="4"/>
  </cols>
  <sheetData>
    <row r="1" spans="1:7" ht="15.75" x14ac:dyDescent="0.25">
      <c r="A1" s="121" t="s">
        <v>239</v>
      </c>
    </row>
    <row r="2" spans="1:7" ht="15.75" x14ac:dyDescent="0.25">
      <c r="A2" s="122" t="s">
        <v>240</v>
      </c>
    </row>
    <row r="4" spans="1:7" x14ac:dyDescent="0.25">
      <c r="A4" s="3" t="s">
        <v>0</v>
      </c>
    </row>
    <row r="5" spans="1:7" x14ac:dyDescent="0.25">
      <c r="A5" s="3" t="s">
        <v>1</v>
      </c>
    </row>
    <row r="7" spans="1:7" x14ac:dyDescent="0.25">
      <c r="A7" s="3" t="s">
        <v>2</v>
      </c>
      <c r="B7" s="3" t="s">
        <v>107</v>
      </c>
      <c r="C7" s="3" t="s">
        <v>238</v>
      </c>
      <c r="D7" s="1" t="s">
        <v>5</v>
      </c>
      <c r="E7" s="1" t="s">
        <v>22</v>
      </c>
      <c r="F7" s="1" t="s">
        <v>23</v>
      </c>
      <c r="G7" s="1" t="s">
        <v>24</v>
      </c>
    </row>
    <row r="8" spans="1:7" x14ac:dyDescent="0.25">
      <c r="A8" s="4" t="s">
        <v>6</v>
      </c>
      <c r="B8" s="4">
        <v>0</v>
      </c>
      <c r="C8" s="4">
        <v>1</v>
      </c>
      <c r="D8" s="2">
        <v>10861.1611328125</v>
      </c>
      <c r="E8" s="2">
        <v>371.8258056640625</v>
      </c>
      <c r="F8" s="2">
        <v>45455.6015625</v>
      </c>
      <c r="G8" s="2">
        <v>819.32470703125</v>
      </c>
    </row>
    <row r="9" spans="1:7" x14ac:dyDescent="0.25">
      <c r="A9" s="4" t="s">
        <v>7</v>
      </c>
      <c r="B9" s="4">
        <v>0</v>
      </c>
      <c r="C9" s="4">
        <v>2</v>
      </c>
      <c r="D9" s="2">
        <v>17052.88671875</v>
      </c>
      <c r="E9" s="2">
        <v>401.76016235351563</v>
      </c>
      <c r="F9" s="2">
        <v>29192.171875</v>
      </c>
      <c r="G9" s="2">
        <v>1055.3270263671875</v>
      </c>
    </row>
    <row r="10" spans="1:7" x14ac:dyDescent="0.25">
      <c r="A10" s="4" t="s">
        <v>8</v>
      </c>
      <c r="B10" s="4">
        <v>0</v>
      </c>
      <c r="C10" s="4">
        <v>3</v>
      </c>
      <c r="D10" s="2">
        <v>16942.63525390625</v>
      </c>
      <c r="E10" s="2">
        <v>493.92413330078125</v>
      </c>
      <c r="F10" s="2">
        <v>36864.20703125</v>
      </c>
      <c r="G10" s="2">
        <v>732.3763427734375</v>
      </c>
    </row>
    <row r="11" spans="1:7" x14ac:dyDescent="0.25">
      <c r="A11" s="4" t="s">
        <v>9</v>
      </c>
      <c r="B11" s="4">
        <v>0</v>
      </c>
      <c r="C11" s="4">
        <v>4</v>
      </c>
      <c r="D11" s="2">
        <v>11378.58447265625</v>
      </c>
      <c r="E11" s="2">
        <v>219.71694946289063</v>
      </c>
      <c r="F11" s="2">
        <v>25292.62890625</v>
      </c>
      <c r="G11" s="2">
        <v>646.09765625</v>
      </c>
    </row>
    <row r="12" spans="1:7" x14ac:dyDescent="0.25">
      <c r="A12" s="4" t="s">
        <v>10</v>
      </c>
      <c r="B12" s="4">
        <v>0.6</v>
      </c>
      <c r="C12" s="4">
        <v>1</v>
      </c>
      <c r="D12" s="2">
        <v>15076.66748046875</v>
      </c>
      <c r="E12" s="2">
        <v>281.80841064453125</v>
      </c>
      <c r="F12" s="2">
        <v>40578.765625</v>
      </c>
      <c r="G12" s="2">
        <v>665.15631103515625</v>
      </c>
    </row>
    <row r="13" spans="1:7" x14ac:dyDescent="0.25">
      <c r="A13" s="4" t="s">
        <v>11</v>
      </c>
      <c r="B13" s="4">
        <v>0.6</v>
      </c>
      <c r="C13" s="4">
        <v>2</v>
      </c>
      <c r="D13" s="2">
        <v>19331.04296875</v>
      </c>
      <c r="E13" s="2">
        <v>301.39630126953125</v>
      </c>
      <c r="F13" s="2">
        <v>37734.76171875</v>
      </c>
      <c r="G13" s="2">
        <v>746.1663818359375</v>
      </c>
    </row>
    <row r="14" spans="1:7" x14ac:dyDescent="0.25">
      <c r="A14" s="4" t="s">
        <v>12</v>
      </c>
      <c r="B14" s="4">
        <v>0.6</v>
      </c>
      <c r="C14" s="4">
        <v>3</v>
      </c>
      <c r="D14" s="2">
        <v>14597.9921875</v>
      </c>
      <c r="E14" s="2">
        <v>427.96124267578125</v>
      </c>
      <c r="F14" s="2">
        <v>44897.375</v>
      </c>
      <c r="G14" s="2">
        <v>603.630126953125</v>
      </c>
    </row>
    <row r="15" spans="1:7" x14ac:dyDescent="0.25">
      <c r="A15" s="4" t="s">
        <v>13</v>
      </c>
      <c r="B15" s="4">
        <v>0.6</v>
      </c>
      <c r="C15" s="4">
        <v>4</v>
      </c>
      <c r="D15" s="2">
        <v>15494.1494140625</v>
      </c>
      <c r="E15" s="2">
        <v>261.84246826171875</v>
      </c>
      <c r="F15" s="2">
        <v>23403.0859375</v>
      </c>
      <c r="G15" s="2">
        <v>599.072021484375</v>
      </c>
    </row>
    <row r="16" spans="1:7" x14ac:dyDescent="0.25">
      <c r="A16" s="4" t="s">
        <v>14</v>
      </c>
      <c r="B16" s="4">
        <v>1.9</v>
      </c>
      <c r="C16" s="4">
        <v>1</v>
      </c>
      <c r="D16" s="2">
        <v>11458.02880859375</v>
      </c>
      <c r="E16" s="2">
        <v>340.46026611328125</v>
      </c>
      <c r="F16" s="2">
        <v>32675.845703125</v>
      </c>
      <c r="G16" s="2">
        <v>645.0762939453125</v>
      </c>
    </row>
    <row r="17" spans="1:7" x14ac:dyDescent="0.25">
      <c r="A17" s="4" t="s">
        <v>15</v>
      </c>
      <c r="B17" s="4">
        <v>1.9</v>
      </c>
      <c r="C17" s="4">
        <v>2</v>
      </c>
      <c r="D17" s="2">
        <v>13269.08447265625</v>
      </c>
      <c r="E17" s="2">
        <v>317.4696044921875</v>
      </c>
      <c r="F17" s="2">
        <v>44929.734375</v>
      </c>
      <c r="G17" s="2">
        <v>609.527587890625</v>
      </c>
    </row>
    <row r="18" spans="1:7" x14ac:dyDescent="0.25">
      <c r="A18" s="4" t="s">
        <v>16</v>
      </c>
      <c r="B18" s="4">
        <v>1.9</v>
      </c>
      <c r="C18" s="4">
        <v>3</v>
      </c>
      <c r="D18" s="2">
        <v>16053.08984375</v>
      </c>
      <c r="E18" s="2">
        <v>197.34600830078125</v>
      </c>
      <c r="F18" s="2">
        <v>40202.9140625</v>
      </c>
      <c r="G18" s="2">
        <v>376.4219970703125</v>
      </c>
    </row>
    <row r="19" spans="1:7" x14ac:dyDescent="0.25">
      <c r="A19" s="4" t="s">
        <v>17</v>
      </c>
      <c r="B19" s="4">
        <v>1.9</v>
      </c>
      <c r="C19" s="4">
        <v>4</v>
      </c>
      <c r="D19" s="2">
        <v>21999.849609375</v>
      </c>
      <c r="E19" s="2">
        <v>308.42620849609375</v>
      </c>
      <c r="F19" s="2">
        <v>43332.46875</v>
      </c>
      <c r="G19" s="2">
        <v>430.56268310546875</v>
      </c>
    </row>
    <row r="20" spans="1:7" x14ac:dyDescent="0.25">
      <c r="A20" s="4" t="s">
        <v>18</v>
      </c>
      <c r="B20" s="4">
        <v>6</v>
      </c>
      <c r="C20" s="4">
        <v>1</v>
      </c>
      <c r="D20" s="2">
        <v>17673.8056640625</v>
      </c>
      <c r="E20" s="2">
        <v>286.5611572265625</v>
      </c>
      <c r="F20" s="2">
        <v>39690.1953125</v>
      </c>
      <c r="G20" s="2">
        <v>466.56005859375</v>
      </c>
    </row>
    <row r="21" spans="1:7" x14ac:dyDescent="0.25">
      <c r="A21" s="4" t="s">
        <v>19</v>
      </c>
      <c r="B21" s="4">
        <v>6</v>
      </c>
      <c r="C21" s="4">
        <v>2</v>
      </c>
      <c r="D21" s="2">
        <v>23998.5673828125</v>
      </c>
      <c r="E21" s="2">
        <v>359.052001953125</v>
      </c>
      <c r="F21" s="2">
        <v>37878.34375</v>
      </c>
      <c r="G21" s="2">
        <v>671.81402587890625</v>
      </c>
    </row>
    <row r="22" spans="1:7" x14ac:dyDescent="0.25">
      <c r="A22" s="4" t="s">
        <v>20</v>
      </c>
      <c r="B22" s="4">
        <v>6</v>
      </c>
      <c r="C22" s="4">
        <v>3</v>
      </c>
      <c r="D22" s="2">
        <v>12907.34814453125</v>
      </c>
      <c r="E22" s="2">
        <v>209.37950134277344</v>
      </c>
      <c r="F22" s="2">
        <v>42075.43359375</v>
      </c>
      <c r="G22" s="2">
        <v>342.240966796875</v>
      </c>
    </row>
    <row r="23" spans="1:7" x14ac:dyDescent="0.25">
      <c r="A23" s="4" t="s">
        <v>21</v>
      </c>
      <c r="B23" s="4">
        <v>6</v>
      </c>
      <c r="C23" s="4">
        <v>4</v>
      </c>
      <c r="D23" s="2">
        <v>23635.931640625</v>
      </c>
      <c r="E23" s="2">
        <v>324.93026733398438</v>
      </c>
      <c r="F23" s="2">
        <v>27989.0546875</v>
      </c>
      <c r="G23" s="2">
        <v>494.3643798828125</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topLeftCell="N16" zoomScale="70" zoomScaleNormal="70" workbookViewId="0">
      <selection activeCell="A30" sqref="A30"/>
    </sheetView>
  </sheetViews>
  <sheetFormatPr defaultRowHeight="15" x14ac:dyDescent="0.25"/>
  <cols>
    <col min="1" max="17" width="12.7109375" customWidth="1"/>
    <col min="18" max="18" width="16" customWidth="1"/>
    <col min="19" max="19" width="10.7109375" bestFit="1" customWidth="1"/>
    <col min="20" max="20" width="26.7109375" customWidth="1"/>
    <col min="21" max="21" width="10.7109375" bestFit="1" customWidth="1"/>
    <col min="23" max="23" width="26.42578125" customWidth="1"/>
    <col min="24" max="24" width="17.140625" customWidth="1"/>
    <col min="25" max="25" width="16.42578125" customWidth="1"/>
  </cols>
  <sheetData>
    <row r="1" spans="1:24" ht="15.75" x14ac:dyDescent="0.25">
      <c r="A1" s="121" t="s">
        <v>239</v>
      </c>
    </row>
    <row r="2" spans="1:24" ht="15.75" x14ac:dyDescent="0.25">
      <c r="A2" s="122" t="s">
        <v>240</v>
      </c>
    </row>
    <row r="4" spans="1:24" x14ac:dyDescent="0.25">
      <c r="A4" s="95" t="s">
        <v>161</v>
      </c>
    </row>
    <row r="5" spans="1:24" x14ac:dyDescent="0.25">
      <c r="A5" s="70" t="s">
        <v>216</v>
      </c>
    </row>
    <row r="6" spans="1:24" x14ac:dyDescent="0.25">
      <c r="A6" s="104"/>
    </row>
    <row r="7" spans="1:24" x14ac:dyDescent="0.25">
      <c r="A7" s="117" t="s">
        <v>232</v>
      </c>
    </row>
    <row r="8" spans="1:24" x14ac:dyDescent="0.25">
      <c r="C8" s="1" t="s">
        <v>227</v>
      </c>
      <c r="D8" s="1" t="s">
        <v>232</v>
      </c>
    </row>
    <row r="9" spans="1:24" x14ac:dyDescent="0.25">
      <c r="A9" s="17" t="s">
        <v>107</v>
      </c>
      <c r="B9" s="17" t="s">
        <v>236</v>
      </c>
      <c r="C9" s="19">
        <v>42341</v>
      </c>
      <c r="D9" s="19">
        <v>42342</v>
      </c>
      <c r="E9" s="19">
        <v>42343</v>
      </c>
      <c r="F9" s="19">
        <v>42344</v>
      </c>
      <c r="G9" s="19">
        <v>42345</v>
      </c>
      <c r="H9" s="19">
        <v>42346</v>
      </c>
      <c r="I9" s="19">
        <v>42347</v>
      </c>
      <c r="J9" s="19">
        <v>42348</v>
      </c>
      <c r="K9" s="19">
        <v>42349</v>
      </c>
      <c r="L9" s="19">
        <v>42350</v>
      </c>
      <c r="M9" s="19">
        <v>42351</v>
      </c>
      <c r="N9" s="19">
        <v>42352</v>
      </c>
      <c r="O9" s="19">
        <v>42353</v>
      </c>
      <c r="P9" s="19">
        <v>42354</v>
      </c>
      <c r="Q9" s="19">
        <v>42355</v>
      </c>
      <c r="R9" s="19">
        <v>42356</v>
      </c>
      <c r="T9" s="10"/>
      <c r="W9" s="1"/>
      <c r="X9" s="1"/>
    </row>
    <row r="10" spans="1:24" x14ac:dyDescent="0.25">
      <c r="A10" s="17">
        <v>0</v>
      </c>
      <c r="B10" s="17">
        <v>1</v>
      </c>
      <c r="C10" s="17">
        <v>72</v>
      </c>
      <c r="D10" s="17">
        <v>0</v>
      </c>
      <c r="E10" s="17">
        <v>0</v>
      </c>
      <c r="F10" s="17">
        <v>0</v>
      </c>
      <c r="G10" s="17">
        <v>0</v>
      </c>
      <c r="H10" s="17">
        <v>0</v>
      </c>
      <c r="I10" s="17">
        <v>0</v>
      </c>
      <c r="J10" s="17">
        <v>0</v>
      </c>
      <c r="K10" s="17">
        <v>0</v>
      </c>
      <c r="L10" s="17">
        <v>0</v>
      </c>
      <c r="M10" s="17">
        <v>0</v>
      </c>
      <c r="N10" s="17">
        <v>0</v>
      </c>
      <c r="O10" s="17">
        <v>0</v>
      </c>
      <c r="P10" s="17">
        <v>0</v>
      </c>
      <c r="Q10" s="17">
        <v>0</v>
      </c>
      <c r="R10" s="17">
        <v>0</v>
      </c>
      <c r="V10" s="2"/>
      <c r="W10" s="80"/>
      <c r="X10" s="80"/>
    </row>
    <row r="11" spans="1:24" x14ac:dyDescent="0.25">
      <c r="A11" s="17">
        <v>0</v>
      </c>
      <c r="B11" s="17">
        <v>2</v>
      </c>
      <c r="C11" s="17">
        <v>72</v>
      </c>
      <c r="D11" s="17">
        <v>0</v>
      </c>
      <c r="E11" s="17">
        <v>0</v>
      </c>
      <c r="F11" s="17">
        <v>0</v>
      </c>
      <c r="G11" s="17">
        <v>0</v>
      </c>
      <c r="H11" s="17">
        <v>0</v>
      </c>
      <c r="I11" s="17">
        <v>0</v>
      </c>
      <c r="J11" s="17">
        <v>0</v>
      </c>
      <c r="K11" s="17">
        <v>0</v>
      </c>
      <c r="L11" s="17">
        <v>0</v>
      </c>
      <c r="M11" s="17">
        <v>0</v>
      </c>
      <c r="N11" s="17">
        <v>0</v>
      </c>
      <c r="O11" s="17">
        <v>0</v>
      </c>
      <c r="P11" s="17">
        <v>0</v>
      </c>
      <c r="Q11" s="17">
        <v>0</v>
      </c>
      <c r="R11" s="17">
        <v>0</v>
      </c>
      <c r="V11" s="2"/>
      <c r="W11" s="80"/>
      <c r="X11" s="80"/>
    </row>
    <row r="12" spans="1:24" x14ac:dyDescent="0.25">
      <c r="A12" s="17">
        <v>0</v>
      </c>
      <c r="B12" s="17">
        <v>3</v>
      </c>
      <c r="C12" s="17">
        <v>72</v>
      </c>
      <c r="D12" s="17">
        <v>0</v>
      </c>
      <c r="E12" s="17">
        <v>0</v>
      </c>
      <c r="F12" s="17">
        <v>0</v>
      </c>
      <c r="G12" s="17">
        <v>0</v>
      </c>
      <c r="H12" s="17">
        <v>0</v>
      </c>
      <c r="I12" s="17">
        <v>0</v>
      </c>
      <c r="J12" s="17">
        <v>0</v>
      </c>
      <c r="K12" s="17">
        <v>0</v>
      </c>
      <c r="L12" s="17">
        <v>0</v>
      </c>
      <c r="M12" s="17">
        <v>0</v>
      </c>
      <c r="N12" s="17">
        <v>0</v>
      </c>
      <c r="O12" s="17">
        <v>0</v>
      </c>
      <c r="P12" s="17">
        <v>0</v>
      </c>
      <c r="Q12" s="17">
        <v>0</v>
      </c>
      <c r="R12" s="17">
        <v>0</v>
      </c>
      <c r="V12" s="2"/>
      <c r="W12" s="80"/>
      <c r="X12" s="80"/>
    </row>
    <row r="13" spans="1:24" x14ac:dyDescent="0.25">
      <c r="A13" s="17">
        <v>0</v>
      </c>
      <c r="B13" s="17">
        <v>4</v>
      </c>
      <c r="C13" s="17">
        <v>72</v>
      </c>
      <c r="D13" s="17">
        <v>0</v>
      </c>
      <c r="E13" s="17">
        <v>0</v>
      </c>
      <c r="F13" s="17">
        <v>0</v>
      </c>
      <c r="G13" s="17">
        <v>2</v>
      </c>
      <c r="H13" s="17">
        <v>0</v>
      </c>
      <c r="I13" s="17">
        <v>0</v>
      </c>
      <c r="J13" s="17">
        <v>0</v>
      </c>
      <c r="K13" s="17">
        <v>0</v>
      </c>
      <c r="L13" s="17">
        <v>0</v>
      </c>
      <c r="M13" s="17">
        <v>0</v>
      </c>
      <c r="N13" s="17">
        <v>0</v>
      </c>
      <c r="O13" s="17">
        <v>0</v>
      </c>
      <c r="P13" s="17">
        <v>0</v>
      </c>
      <c r="Q13" s="17">
        <v>0</v>
      </c>
      <c r="R13" s="17">
        <v>0</v>
      </c>
      <c r="V13" s="2"/>
      <c r="W13" s="80"/>
      <c r="X13" s="80"/>
    </row>
    <row r="14" spans="1:24" x14ac:dyDescent="0.25">
      <c r="A14" s="17">
        <v>0.6</v>
      </c>
      <c r="B14" s="17">
        <v>1</v>
      </c>
      <c r="C14" s="17">
        <v>72</v>
      </c>
      <c r="D14" s="17">
        <v>0</v>
      </c>
      <c r="E14" s="22">
        <v>0</v>
      </c>
      <c r="F14" s="22">
        <v>0</v>
      </c>
      <c r="G14" s="22">
        <v>1</v>
      </c>
      <c r="H14" s="22">
        <v>0</v>
      </c>
      <c r="I14" s="22">
        <v>0</v>
      </c>
      <c r="J14" s="22">
        <v>0</v>
      </c>
      <c r="K14" s="17">
        <v>0</v>
      </c>
      <c r="L14" s="17">
        <v>0</v>
      </c>
      <c r="M14" s="17">
        <v>0</v>
      </c>
      <c r="N14" s="17">
        <v>0</v>
      </c>
      <c r="O14" s="17">
        <v>1</v>
      </c>
      <c r="P14" s="17">
        <v>0</v>
      </c>
      <c r="Q14" s="17">
        <v>0</v>
      </c>
      <c r="R14" s="17">
        <v>0</v>
      </c>
      <c r="V14" s="2"/>
      <c r="W14" s="80"/>
      <c r="X14" s="80"/>
    </row>
    <row r="15" spans="1:24" x14ac:dyDescent="0.25">
      <c r="A15" s="17">
        <v>0.6</v>
      </c>
      <c r="B15" s="17">
        <v>2</v>
      </c>
      <c r="C15" s="17">
        <v>72</v>
      </c>
      <c r="D15" s="17">
        <v>0</v>
      </c>
      <c r="E15" s="24">
        <v>0</v>
      </c>
      <c r="F15" s="24">
        <v>1</v>
      </c>
      <c r="G15" s="24">
        <v>1</v>
      </c>
      <c r="H15" s="24">
        <v>0</v>
      </c>
      <c r="I15" s="24">
        <v>0</v>
      </c>
      <c r="J15" s="24">
        <v>1</v>
      </c>
      <c r="K15" s="17">
        <v>0</v>
      </c>
      <c r="L15" s="17">
        <v>0</v>
      </c>
      <c r="M15" s="17">
        <v>0</v>
      </c>
      <c r="N15" s="17">
        <v>0</v>
      </c>
      <c r="O15" s="17">
        <v>0</v>
      </c>
      <c r="P15" s="17">
        <v>0</v>
      </c>
      <c r="Q15" s="17">
        <v>0</v>
      </c>
      <c r="R15" s="17">
        <v>0</v>
      </c>
      <c r="V15" s="2"/>
      <c r="W15" s="80"/>
      <c r="X15" s="80"/>
    </row>
    <row r="16" spans="1:24" x14ac:dyDescent="0.25">
      <c r="A16" s="17">
        <v>0.6</v>
      </c>
      <c r="B16" s="17">
        <v>3</v>
      </c>
      <c r="C16" s="17">
        <v>72</v>
      </c>
      <c r="D16" s="17">
        <v>0</v>
      </c>
      <c r="E16" s="24">
        <v>0</v>
      </c>
      <c r="F16" s="24">
        <v>0</v>
      </c>
      <c r="G16" s="24">
        <v>0</v>
      </c>
      <c r="H16" s="24">
        <v>0</v>
      </c>
      <c r="I16" s="24">
        <v>0</v>
      </c>
      <c r="J16" s="24">
        <v>0</v>
      </c>
      <c r="K16" s="17">
        <v>0</v>
      </c>
      <c r="L16" s="17">
        <v>0</v>
      </c>
      <c r="M16" s="17">
        <v>0</v>
      </c>
      <c r="N16" s="17">
        <v>0</v>
      </c>
      <c r="O16" s="17">
        <v>0</v>
      </c>
      <c r="P16" s="17">
        <v>0</v>
      </c>
      <c r="Q16" s="17">
        <v>0</v>
      </c>
      <c r="R16" s="17">
        <v>0</v>
      </c>
      <c r="V16" s="2"/>
      <c r="W16" s="80"/>
      <c r="X16" s="80"/>
    </row>
    <row r="17" spans="1:31" x14ac:dyDescent="0.25">
      <c r="A17" s="17">
        <v>0.6</v>
      </c>
      <c r="B17" s="17">
        <v>4</v>
      </c>
      <c r="C17" s="17">
        <v>72</v>
      </c>
      <c r="D17" s="17">
        <v>0</v>
      </c>
      <c r="E17" s="24">
        <v>0</v>
      </c>
      <c r="F17" s="24">
        <v>0</v>
      </c>
      <c r="G17" s="24">
        <v>1</v>
      </c>
      <c r="H17" s="24">
        <v>0</v>
      </c>
      <c r="I17" s="24">
        <v>0</v>
      </c>
      <c r="J17" s="24">
        <v>1</v>
      </c>
      <c r="K17" s="17">
        <v>0</v>
      </c>
      <c r="L17" s="17">
        <v>0</v>
      </c>
      <c r="M17" s="17">
        <v>0</v>
      </c>
      <c r="N17" s="17">
        <v>0</v>
      </c>
      <c r="O17" s="17">
        <v>0</v>
      </c>
      <c r="P17" s="17">
        <v>0</v>
      </c>
      <c r="Q17" s="17">
        <v>0</v>
      </c>
      <c r="R17" s="17">
        <v>0</v>
      </c>
      <c r="V17" s="2"/>
      <c r="W17" s="80"/>
      <c r="X17" s="80"/>
    </row>
    <row r="18" spans="1:31" x14ac:dyDescent="0.25">
      <c r="A18" s="17">
        <v>1.9</v>
      </c>
      <c r="B18" s="17">
        <v>1</v>
      </c>
      <c r="C18" s="17">
        <v>72</v>
      </c>
      <c r="D18" s="17">
        <v>0</v>
      </c>
      <c r="E18" s="24">
        <v>0</v>
      </c>
      <c r="F18" s="24">
        <v>0</v>
      </c>
      <c r="G18" s="24">
        <v>0</v>
      </c>
      <c r="H18" s="24">
        <v>0</v>
      </c>
      <c r="I18" s="24">
        <v>0</v>
      </c>
      <c r="J18" s="24">
        <v>0</v>
      </c>
      <c r="K18" s="17">
        <v>0</v>
      </c>
      <c r="L18" s="17">
        <v>0</v>
      </c>
      <c r="M18" s="17">
        <v>0</v>
      </c>
      <c r="N18" s="17">
        <v>0</v>
      </c>
      <c r="O18" s="17">
        <v>0</v>
      </c>
      <c r="P18" s="17">
        <v>0</v>
      </c>
      <c r="Q18" s="17">
        <v>0</v>
      </c>
      <c r="R18" s="17">
        <v>0</v>
      </c>
      <c r="V18" s="2"/>
      <c r="W18" s="80"/>
      <c r="X18" s="80"/>
    </row>
    <row r="19" spans="1:31" x14ac:dyDescent="0.25">
      <c r="A19" s="17">
        <v>1.9</v>
      </c>
      <c r="B19" s="17">
        <v>2</v>
      </c>
      <c r="C19" s="17">
        <v>72</v>
      </c>
      <c r="D19" s="17">
        <v>0</v>
      </c>
      <c r="E19" s="24">
        <v>0</v>
      </c>
      <c r="F19" s="24">
        <v>0</v>
      </c>
      <c r="G19" s="24">
        <v>0</v>
      </c>
      <c r="H19" s="24">
        <v>0</v>
      </c>
      <c r="I19" s="24">
        <v>0</v>
      </c>
      <c r="J19" s="24">
        <v>0</v>
      </c>
      <c r="K19" s="17">
        <v>0</v>
      </c>
      <c r="L19" s="17">
        <v>0</v>
      </c>
      <c r="M19" s="17">
        <v>0</v>
      </c>
      <c r="N19" s="17">
        <v>0</v>
      </c>
      <c r="O19" s="17">
        <v>0</v>
      </c>
      <c r="P19" s="17">
        <v>0</v>
      </c>
      <c r="Q19" s="17">
        <v>0</v>
      </c>
      <c r="R19" s="17">
        <v>0</v>
      </c>
      <c r="V19" s="2"/>
      <c r="W19" s="80"/>
      <c r="X19" s="80"/>
    </row>
    <row r="20" spans="1:31" x14ac:dyDescent="0.25">
      <c r="A20" s="17">
        <v>1.9</v>
      </c>
      <c r="B20" s="17">
        <v>3</v>
      </c>
      <c r="C20" s="17">
        <v>72</v>
      </c>
      <c r="D20" s="17">
        <v>0</v>
      </c>
      <c r="E20" s="24">
        <v>1</v>
      </c>
      <c r="F20" s="24">
        <v>0</v>
      </c>
      <c r="G20" s="24">
        <v>1</v>
      </c>
      <c r="H20" s="24">
        <v>0</v>
      </c>
      <c r="I20" s="24">
        <v>0</v>
      </c>
      <c r="J20" s="24">
        <v>0</v>
      </c>
      <c r="K20" s="17">
        <v>0</v>
      </c>
      <c r="L20" s="17">
        <v>0</v>
      </c>
      <c r="M20" s="17">
        <v>0</v>
      </c>
      <c r="N20" s="17">
        <v>0</v>
      </c>
      <c r="O20" s="17">
        <v>0</v>
      </c>
      <c r="P20" s="17">
        <v>0</v>
      </c>
      <c r="Q20" s="17">
        <v>0</v>
      </c>
      <c r="R20" s="17">
        <v>0</v>
      </c>
      <c r="V20" s="2"/>
      <c r="W20" s="80"/>
      <c r="X20" s="80"/>
    </row>
    <row r="21" spans="1:31" x14ac:dyDescent="0.25">
      <c r="A21" s="17">
        <v>1.9</v>
      </c>
      <c r="B21" s="17">
        <v>4</v>
      </c>
      <c r="C21" s="17">
        <v>72</v>
      </c>
      <c r="D21" s="17">
        <v>0</v>
      </c>
      <c r="E21" s="24">
        <v>0</v>
      </c>
      <c r="F21" s="24">
        <v>0</v>
      </c>
      <c r="G21" s="24">
        <v>0</v>
      </c>
      <c r="H21" s="24">
        <v>0</v>
      </c>
      <c r="I21" s="24">
        <v>0</v>
      </c>
      <c r="J21" s="24">
        <v>0</v>
      </c>
      <c r="K21" s="17">
        <v>0</v>
      </c>
      <c r="L21" s="17">
        <v>0</v>
      </c>
      <c r="M21" s="17">
        <v>0</v>
      </c>
      <c r="N21" s="17">
        <v>0</v>
      </c>
      <c r="O21" s="17">
        <v>0</v>
      </c>
      <c r="P21" s="17">
        <v>0</v>
      </c>
      <c r="Q21" s="17">
        <v>0</v>
      </c>
      <c r="R21" s="17">
        <v>0</v>
      </c>
      <c r="V21" s="2"/>
      <c r="W21" s="80"/>
      <c r="X21" s="80"/>
    </row>
    <row r="22" spans="1:31" x14ac:dyDescent="0.25">
      <c r="A22" s="17">
        <v>6</v>
      </c>
      <c r="B22" s="17">
        <v>1</v>
      </c>
      <c r="C22" s="17">
        <v>72</v>
      </c>
      <c r="D22" s="17">
        <v>0</v>
      </c>
      <c r="E22" s="24">
        <v>0</v>
      </c>
      <c r="F22" s="24">
        <v>1</v>
      </c>
      <c r="G22" s="24">
        <v>1</v>
      </c>
      <c r="H22" s="24">
        <v>0</v>
      </c>
      <c r="I22" s="24">
        <v>2</v>
      </c>
      <c r="J22" s="24">
        <v>0</v>
      </c>
      <c r="K22" s="17">
        <v>1</v>
      </c>
      <c r="L22" s="17">
        <v>0</v>
      </c>
      <c r="M22" s="17">
        <v>0</v>
      </c>
      <c r="N22" s="17">
        <v>0</v>
      </c>
      <c r="O22" s="17">
        <v>0</v>
      </c>
      <c r="P22" s="17">
        <v>0</v>
      </c>
      <c r="Q22" s="17">
        <v>0</v>
      </c>
      <c r="R22" s="17">
        <v>0</v>
      </c>
      <c r="V22" s="2"/>
      <c r="W22" s="80"/>
      <c r="X22" s="80"/>
    </row>
    <row r="23" spans="1:31" x14ac:dyDescent="0.25">
      <c r="A23" s="17">
        <v>6</v>
      </c>
      <c r="B23" s="17">
        <v>2</v>
      </c>
      <c r="C23" s="17">
        <v>72</v>
      </c>
      <c r="D23" s="17">
        <v>0</v>
      </c>
      <c r="E23" s="24">
        <v>0</v>
      </c>
      <c r="F23" s="24">
        <v>0</v>
      </c>
      <c r="G23" s="24">
        <v>0</v>
      </c>
      <c r="H23" s="24">
        <v>2</v>
      </c>
      <c r="I23" s="24">
        <v>0</v>
      </c>
      <c r="J23" s="24">
        <v>0</v>
      </c>
      <c r="K23" s="17">
        <v>0</v>
      </c>
      <c r="L23" s="17">
        <v>0</v>
      </c>
      <c r="M23" s="17">
        <v>0</v>
      </c>
      <c r="N23" s="17">
        <v>2</v>
      </c>
      <c r="O23" s="17">
        <v>0</v>
      </c>
      <c r="P23" s="17">
        <v>0</v>
      </c>
      <c r="Q23" s="17">
        <v>0</v>
      </c>
      <c r="R23" s="17">
        <v>0</v>
      </c>
      <c r="V23" s="2"/>
      <c r="W23" s="80"/>
      <c r="X23" s="80"/>
    </row>
    <row r="24" spans="1:31" x14ac:dyDescent="0.25">
      <c r="A24" s="17">
        <v>6</v>
      </c>
      <c r="B24" s="17">
        <v>3</v>
      </c>
      <c r="C24" s="17">
        <v>72</v>
      </c>
      <c r="D24" s="17">
        <v>0</v>
      </c>
      <c r="E24" s="22">
        <v>0</v>
      </c>
      <c r="F24" s="22">
        <v>1</v>
      </c>
      <c r="G24" s="22">
        <v>1</v>
      </c>
      <c r="H24" s="22">
        <v>0</v>
      </c>
      <c r="I24" s="22">
        <v>0</v>
      </c>
      <c r="J24" s="22">
        <v>0</v>
      </c>
      <c r="K24" s="17">
        <v>0</v>
      </c>
      <c r="L24" s="17">
        <v>0</v>
      </c>
      <c r="M24" s="17">
        <v>0</v>
      </c>
      <c r="N24" s="17">
        <v>3</v>
      </c>
      <c r="O24" s="17">
        <v>0</v>
      </c>
      <c r="P24" s="17">
        <v>0</v>
      </c>
      <c r="Q24" s="17">
        <v>2</v>
      </c>
      <c r="R24" s="17">
        <v>0</v>
      </c>
      <c r="V24" s="2"/>
      <c r="W24" s="80"/>
      <c r="X24" s="80"/>
    </row>
    <row r="25" spans="1:31" x14ac:dyDescent="0.25">
      <c r="A25" s="17">
        <v>6</v>
      </c>
      <c r="B25" s="17">
        <v>4</v>
      </c>
      <c r="C25" s="17">
        <v>72</v>
      </c>
      <c r="D25" s="17">
        <v>0</v>
      </c>
      <c r="E25" s="17">
        <v>0</v>
      </c>
      <c r="F25" s="17">
        <v>0</v>
      </c>
      <c r="G25" s="17">
        <v>0</v>
      </c>
      <c r="H25" s="17">
        <v>1</v>
      </c>
      <c r="I25" s="17">
        <v>0</v>
      </c>
      <c r="J25" s="17">
        <v>0</v>
      </c>
      <c r="K25" s="17">
        <v>0</v>
      </c>
      <c r="L25" s="17">
        <v>0</v>
      </c>
      <c r="M25" s="17">
        <v>0</v>
      </c>
      <c r="N25" s="17">
        <v>0</v>
      </c>
      <c r="O25" s="17">
        <v>0</v>
      </c>
      <c r="P25" s="17">
        <v>0</v>
      </c>
      <c r="Q25" s="17">
        <v>0</v>
      </c>
      <c r="R25" s="17">
        <v>0</v>
      </c>
      <c r="V25" s="2"/>
      <c r="W25" s="80"/>
      <c r="X25" s="80"/>
    </row>
    <row r="26" spans="1:31" x14ac:dyDescent="0.25">
      <c r="V26" s="2"/>
      <c r="W26" s="2"/>
      <c r="X26" s="2"/>
    </row>
    <row r="27" spans="1:31" x14ac:dyDescent="0.25">
      <c r="V27" s="2"/>
      <c r="W27" s="2"/>
      <c r="X27" s="2"/>
    </row>
    <row r="28" spans="1:31" ht="15.75" thickBot="1" x14ac:dyDescent="0.3">
      <c r="A28" s="117" t="s">
        <v>233</v>
      </c>
      <c r="D28" s="1"/>
      <c r="G28" s="1" t="s">
        <v>228</v>
      </c>
      <c r="H28" s="1"/>
      <c r="I28" s="1"/>
      <c r="J28" s="1"/>
      <c r="K28" s="1" t="s">
        <v>229</v>
      </c>
      <c r="L28" s="1"/>
      <c r="M28" s="1"/>
      <c r="N28" s="1"/>
      <c r="O28" s="1" t="s">
        <v>230</v>
      </c>
      <c r="P28" s="1"/>
      <c r="Q28" s="1"/>
      <c r="R28" s="1" t="s">
        <v>231</v>
      </c>
      <c r="X28" s="3"/>
    </row>
    <row r="29" spans="1:31" x14ac:dyDescent="0.25">
      <c r="C29" s="1" t="s">
        <v>227</v>
      </c>
      <c r="D29" s="1" t="s">
        <v>233</v>
      </c>
      <c r="R29" t="s">
        <v>235</v>
      </c>
      <c r="T29" s="1" t="s">
        <v>234</v>
      </c>
      <c r="X29" s="107" t="s">
        <v>226</v>
      </c>
      <c r="Y29" s="63"/>
      <c r="Z29" s="108"/>
    </row>
    <row r="30" spans="1:31" ht="45" x14ac:dyDescent="0.25">
      <c r="A30" s="17" t="s">
        <v>107</v>
      </c>
      <c r="B30" s="17" t="s">
        <v>236</v>
      </c>
      <c r="C30" s="19">
        <v>42341</v>
      </c>
      <c r="D30" s="19">
        <v>42342</v>
      </c>
      <c r="E30" s="19">
        <v>42343</v>
      </c>
      <c r="F30" s="19">
        <v>42344</v>
      </c>
      <c r="G30" s="19">
        <v>42345</v>
      </c>
      <c r="H30" s="19">
        <v>42346</v>
      </c>
      <c r="I30" s="19">
        <v>42347</v>
      </c>
      <c r="J30" s="19">
        <v>42348</v>
      </c>
      <c r="K30" s="19">
        <v>42349</v>
      </c>
      <c r="L30" s="19">
        <v>42350</v>
      </c>
      <c r="M30" s="19">
        <v>42351</v>
      </c>
      <c r="N30" s="19">
        <v>42352</v>
      </c>
      <c r="O30" s="19">
        <v>42353</v>
      </c>
      <c r="P30" s="19">
        <v>42354</v>
      </c>
      <c r="Q30" s="19">
        <v>42355</v>
      </c>
      <c r="R30" s="118">
        <v>42356</v>
      </c>
      <c r="T30" s="10">
        <v>42356</v>
      </c>
      <c r="W30" s="109" t="s">
        <v>237</v>
      </c>
      <c r="X30" s="35" t="s">
        <v>217</v>
      </c>
      <c r="Y30" s="105" t="s">
        <v>218</v>
      </c>
      <c r="Z30" s="36" t="s">
        <v>223</v>
      </c>
    </row>
    <row r="31" spans="1:31" x14ac:dyDescent="0.25">
      <c r="A31" s="17">
        <v>0</v>
      </c>
      <c r="B31" s="17">
        <v>1</v>
      </c>
      <c r="C31" s="17">
        <v>72</v>
      </c>
      <c r="D31" s="17">
        <f t="shared" ref="D31:F46" si="0">C31-D10</f>
        <v>72</v>
      </c>
      <c r="E31" s="17">
        <f t="shared" si="0"/>
        <v>72</v>
      </c>
      <c r="F31" s="17">
        <f t="shared" si="0"/>
        <v>72</v>
      </c>
      <c r="G31" s="17">
        <f t="shared" ref="G31:G41" si="1">F31-G10-20</f>
        <v>52</v>
      </c>
      <c r="H31" s="17">
        <f t="shared" ref="H31:J46" si="2">G31-H10</f>
        <v>52</v>
      </c>
      <c r="I31" s="17">
        <f t="shared" si="2"/>
        <v>52</v>
      </c>
      <c r="J31" s="17">
        <f t="shared" si="2"/>
        <v>52</v>
      </c>
      <c r="K31" s="17">
        <f t="shared" ref="K31:K46" si="3">J31-K10-16</f>
        <v>36</v>
      </c>
      <c r="L31" s="17">
        <f t="shared" ref="L31:N46" si="4">K31-L10</f>
        <v>36</v>
      </c>
      <c r="M31" s="17">
        <f t="shared" si="4"/>
        <v>36</v>
      </c>
      <c r="N31" s="17">
        <f t="shared" si="4"/>
        <v>36</v>
      </c>
      <c r="O31" s="17">
        <f>N31-O10-12</f>
        <v>24</v>
      </c>
      <c r="P31" s="17">
        <f t="shared" ref="P31:Q46" si="5">O31-P10</f>
        <v>24</v>
      </c>
      <c r="Q31" s="17">
        <f t="shared" si="5"/>
        <v>24</v>
      </c>
      <c r="R31" s="119">
        <f>Q31-R10-13</f>
        <v>11</v>
      </c>
      <c r="T31" s="1">
        <v>7</v>
      </c>
      <c r="W31" s="80">
        <f>(11-T31)/72*100</f>
        <v>5.5555555555555554</v>
      </c>
      <c r="X31" s="110">
        <f>AVERAGE(W31:W34)</f>
        <v>4.1666666666666661</v>
      </c>
      <c r="Y31" s="114">
        <f>STDEV(W31:W34)</f>
        <v>3.0003429159295649</v>
      </c>
      <c r="Z31" s="115">
        <f>Y31/SQRT(4)</f>
        <v>1.5001714579647825</v>
      </c>
      <c r="AB31" s="111"/>
      <c r="AC31" s="111"/>
      <c r="AE31" s="111"/>
    </row>
    <row r="32" spans="1:31" x14ac:dyDescent="0.25">
      <c r="A32" s="17">
        <v>0</v>
      </c>
      <c r="B32" s="17">
        <v>2</v>
      </c>
      <c r="C32" s="17">
        <v>72</v>
      </c>
      <c r="D32" s="17">
        <f t="shared" si="0"/>
        <v>72</v>
      </c>
      <c r="E32" s="17">
        <f t="shared" si="0"/>
        <v>72</v>
      </c>
      <c r="F32" s="17">
        <f t="shared" si="0"/>
        <v>72</v>
      </c>
      <c r="G32" s="17">
        <f t="shared" si="1"/>
        <v>52</v>
      </c>
      <c r="H32" s="17">
        <f t="shared" si="2"/>
        <v>52</v>
      </c>
      <c r="I32" s="17">
        <f t="shared" si="2"/>
        <v>52</v>
      </c>
      <c r="J32" s="17">
        <f t="shared" si="2"/>
        <v>52</v>
      </c>
      <c r="K32" s="17">
        <f t="shared" si="3"/>
        <v>36</v>
      </c>
      <c r="L32" s="17">
        <f t="shared" si="4"/>
        <v>36</v>
      </c>
      <c r="M32" s="17">
        <f t="shared" si="4"/>
        <v>36</v>
      </c>
      <c r="N32" s="17">
        <f t="shared" si="4"/>
        <v>36</v>
      </c>
      <c r="O32" s="17">
        <f>N32-O11-12</f>
        <v>24</v>
      </c>
      <c r="P32" s="17">
        <f t="shared" si="5"/>
        <v>24</v>
      </c>
      <c r="Q32" s="17">
        <f t="shared" si="5"/>
        <v>24</v>
      </c>
      <c r="R32" s="119">
        <f>Q32-R11-13</f>
        <v>11</v>
      </c>
      <c r="T32" s="1">
        <v>12</v>
      </c>
      <c r="W32" s="80">
        <v>0</v>
      </c>
      <c r="X32" s="110"/>
      <c r="Y32" s="114"/>
      <c r="Z32" s="115"/>
      <c r="AB32" s="112"/>
      <c r="AC32" s="112"/>
      <c r="AE32" s="112"/>
    </row>
    <row r="33" spans="1:31" x14ac:dyDescent="0.25">
      <c r="A33" s="17">
        <v>0</v>
      </c>
      <c r="B33" s="17">
        <v>3</v>
      </c>
      <c r="C33" s="17">
        <v>72</v>
      </c>
      <c r="D33" s="17">
        <f t="shared" si="0"/>
        <v>72</v>
      </c>
      <c r="E33" s="17">
        <f t="shared" si="0"/>
        <v>72</v>
      </c>
      <c r="F33" s="17">
        <f t="shared" si="0"/>
        <v>72</v>
      </c>
      <c r="G33" s="17">
        <f t="shared" si="1"/>
        <v>52</v>
      </c>
      <c r="H33" s="17">
        <f t="shared" si="2"/>
        <v>52</v>
      </c>
      <c r="I33" s="17">
        <f t="shared" si="2"/>
        <v>52</v>
      </c>
      <c r="J33" s="17">
        <f t="shared" si="2"/>
        <v>52</v>
      </c>
      <c r="K33" s="17">
        <f t="shared" si="3"/>
        <v>36</v>
      </c>
      <c r="L33" s="17">
        <f t="shared" si="4"/>
        <v>36</v>
      </c>
      <c r="M33" s="17">
        <f t="shared" si="4"/>
        <v>36</v>
      </c>
      <c r="N33" s="17">
        <f t="shared" si="4"/>
        <v>36</v>
      </c>
      <c r="O33" s="17">
        <f>N33-O12-13</f>
        <v>23</v>
      </c>
      <c r="P33" s="17">
        <f t="shared" si="5"/>
        <v>23</v>
      </c>
      <c r="Q33" s="17">
        <f t="shared" si="5"/>
        <v>23</v>
      </c>
      <c r="R33" s="119">
        <f>Q33-R12-13</f>
        <v>10</v>
      </c>
      <c r="T33" s="1">
        <v>8</v>
      </c>
      <c r="W33" s="80">
        <f>(11-T33)/72*100</f>
        <v>4.1666666666666661</v>
      </c>
      <c r="X33" s="110"/>
      <c r="Y33" s="114"/>
      <c r="Z33" s="115"/>
      <c r="AB33" s="112"/>
      <c r="AC33" s="112"/>
      <c r="AE33" s="112"/>
    </row>
    <row r="34" spans="1:31" x14ac:dyDescent="0.25">
      <c r="A34" s="17">
        <v>0</v>
      </c>
      <c r="B34" s="17">
        <v>4</v>
      </c>
      <c r="C34" s="17">
        <v>72</v>
      </c>
      <c r="D34" s="17">
        <f t="shared" si="0"/>
        <v>72</v>
      </c>
      <c r="E34" s="17">
        <f t="shared" si="0"/>
        <v>72</v>
      </c>
      <c r="F34" s="17">
        <f t="shared" si="0"/>
        <v>72</v>
      </c>
      <c r="G34" s="17">
        <f t="shared" si="1"/>
        <v>50</v>
      </c>
      <c r="H34" s="17">
        <f t="shared" si="2"/>
        <v>50</v>
      </c>
      <c r="I34" s="17">
        <f t="shared" si="2"/>
        <v>50</v>
      </c>
      <c r="J34" s="17">
        <f t="shared" si="2"/>
        <v>50</v>
      </c>
      <c r="K34" s="17">
        <f t="shared" si="3"/>
        <v>34</v>
      </c>
      <c r="L34" s="17">
        <f t="shared" si="4"/>
        <v>34</v>
      </c>
      <c r="M34" s="17">
        <f t="shared" si="4"/>
        <v>34</v>
      </c>
      <c r="N34" s="17">
        <f t="shared" si="4"/>
        <v>34</v>
      </c>
      <c r="O34" s="17">
        <f t="shared" ref="O34:O39" si="6">N34-O13-12</f>
        <v>22</v>
      </c>
      <c r="P34" s="17">
        <f t="shared" si="5"/>
        <v>22</v>
      </c>
      <c r="Q34" s="17">
        <f t="shared" si="5"/>
        <v>22</v>
      </c>
      <c r="R34" s="119">
        <f>Q34-R13-14</f>
        <v>8</v>
      </c>
      <c r="T34" s="1">
        <v>6</v>
      </c>
      <c r="W34" s="80">
        <f>(11-T34)/72*100</f>
        <v>6.9444444444444446</v>
      </c>
      <c r="X34" s="110"/>
      <c r="Y34" s="114"/>
      <c r="Z34" s="115"/>
      <c r="AB34" s="112"/>
      <c r="AC34" s="112"/>
      <c r="AE34" s="112"/>
    </row>
    <row r="35" spans="1:31" x14ac:dyDescent="0.25">
      <c r="A35" s="17">
        <v>0.6</v>
      </c>
      <c r="B35" s="17">
        <v>1</v>
      </c>
      <c r="C35" s="17">
        <v>72</v>
      </c>
      <c r="D35" s="17">
        <f t="shared" si="0"/>
        <v>72</v>
      </c>
      <c r="E35" s="17">
        <f t="shared" si="0"/>
        <v>72</v>
      </c>
      <c r="F35" s="17">
        <f t="shared" si="0"/>
        <v>72</v>
      </c>
      <c r="G35" s="17">
        <f t="shared" si="1"/>
        <v>51</v>
      </c>
      <c r="H35" s="17">
        <f t="shared" si="2"/>
        <v>51</v>
      </c>
      <c r="I35" s="17">
        <f t="shared" si="2"/>
        <v>51</v>
      </c>
      <c r="J35" s="17">
        <f t="shared" si="2"/>
        <v>51</v>
      </c>
      <c r="K35" s="17">
        <f t="shared" si="3"/>
        <v>35</v>
      </c>
      <c r="L35" s="17">
        <f t="shared" si="4"/>
        <v>35</v>
      </c>
      <c r="M35" s="17">
        <f t="shared" si="4"/>
        <v>35</v>
      </c>
      <c r="N35" s="17">
        <f t="shared" si="4"/>
        <v>35</v>
      </c>
      <c r="O35" s="17">
        <f t="shared" si="6"/>
        <v>22</v>
      </c>
      <c r="P35" s="17">
        <f t="shared" si="5"/>
        <v>22</v>
      </c>
      <c r="Q35" s="17">
        <f t="shared" si="5"/>
        <v>22</v>
      </c>
      <c r="R35" s="119">
        <f t="shared" ref="R35:R46" si="7">Q35-R14-13</f>
        <v>9</v>
      </c>
      <c r="T35" s="1">
        <v>9</v>
      </c>
      <c r="W35" s="80">
        <f t="shared" ref="W35:W46" si="8">(11-T35)/72*100</f>
        <v>2.7777777777777777</v>
      </c>
      <c r="X35" s="110">
        <f>AVERAGE(W35:W38)</f>
        <v>3.1249999999999996</v>
      </c>
      <c r="Y35" s="114">
        <f>STDEV(W35:W38)</f>
        <v>0.6944444444444462</v>
      </c>
      <c r="Z35" s="115">
        <f>Y35/SQRT(4)</f>
        <v>0.3472222222222231</v>
      </c>
      <c r="AB35" s="112"/>
      <c r="AC35" s="112"/>
      <c r="AE35" s="112"/>
    </row>
    <row r="36" spans="1:31" x14ac:dyDescent="0.25">
      <c r="A36" s="17">
        <v>0.6</v>
      </c>
      <c r="B36" s="17">
        <v>2</v>
      </c>
      <c r="C36" s="17">
        <v>72</v>
      </c>
      <c r="D36" s="17">
        <f t="shared" si="0"/>
        <v>72</v>
      </c>
      <c r="E36" s="17">
        <f t="shared" si="0"/>
        <v>72</v>
      </c>
      <c r="F36" s="17">
        <f t="shared" si="0"/>
        <v>71</v>
      </c>
      <c r="G36" s="17">
        <f t="shared" si="1"/>
        <v>50</v>
      </c>
      <c r="H36" s="17">
        <f t="shared" si="2"/>
        <v>50</v>
      </c>
      <c r="I36" s="17">
        <f t="shared" si="2"/>
        <v>50</v>
      </c>
      <c r="J36" s="17">
        <f t="shared" si="2"/>
        <v>49</v>
      </c>
      <c r="K36" s="17">
        <f t="shared" si="3"/>
        <v>33</v>
      </c>
      <c r="L36" s="17">
        <f t="shared" si="4"/>
        <v>33</v>
      </c>
      <c r="M36" s="17">
        <f t="shared" si="4"/>
        <v>33</v>
      </c>
      <c r="N36" s="17">
        <f t="shared" si="4"/>
        <v>33</v>
      </c>
      <c r="O36" s="17">
        <f t="shared" si="6"/>
        <v>21</v>
      </c>
      <c r="P36" s="17">
        <f t="shared" si="5"/>
        <v>21</v>
      </c>
      <c r="Q36" s="17">
        <f t="shared" si="5"/>
        <v>21</v>
      </c>
      <c r="R36" s="119">
        <f t="shared" si="7"/>
        <v>8</v>
      </c>
      <c r="T36" s="1">
        <v>9</v>
      </c>
      <c r="W36" s="80">
        <f t="shared" si="8"/>
        <v>2.7777777777777777</v>
      </c>
      <c r="X36" s="110"/>
      <c r="Y36" s="114"/>
      <c r="Z36" s="115"/>
    </row>
    <row r="37" spans="1:31" x14ac:dyDescent="0.25">
      <c r="A37" s="17">
        <v>0.6</v>
      </c>
      <c r="B37" s="17">
        <v>3</v>
      </c>
      <c r="C37" s="17">
        <v>72</v>
      </c>
      <c r="D37" s="17">
        <f t="shared" si="0"/>
        <v>72</v>
      </c>
      <c r="E37" s="17">
        <f t="shared" si="0"/>
        <v>72</v>
      </c>
      <c r="F37" s="17">
        <f t="shared" si="0"/>
        <v>72</v>
      </c>
      <c r="G37" s="17">
        <f t="shared" si="1"/>
        <v>52</v>
      </c>
      <c r="H37" s="17">
        <f t="shared" si="2"/>
        <v>52</v>
      </c>
      <c r="I37" s="17">
        <f t="shared" si="2"/>
        <v>52</v>
      </c>
      <c r="J37" s="17">
        <f t="shared" si="2"/>
        <v>52</v>
      </c>
      <c r="K37" s="17">
        <f t="shared" si="3"/>
        <v>36</v>
      </c>
      <c r="L37" s="17">
        <f t="shared" si="4"/>
        <v>36</v>
      </c>
      <c r="M37" s="17">
        <f t="shared" si="4"/>
        <v>36</v>
      </c>
      <c r="N37" s="17">
        <f t="shared" si="4"/>
        <v>36</v>
      </c>
      <c r="O37" s="17">
        <f t="shared" si="6"/>
        <v>24</v>
      </c>
      <c r="P37" s="17">
        <f t="shared" si="5"/>
        <v>24</v>
      </c>
      <c r="Q37" s="17">
        <f t="shared" si="5"/>
        <v>24</v>
      </c>
      <c r="R37" s="119">
        <f t="shared" si="7"/>
        <v>11</v>
      </c>
      <c r="T37" s="1">
        <v>9</v>
      </c>
      <c r="W37" s="80">
        <f t="shared" si="8"/>
        <v>2.7777777777777777</v>
      </c>
      <c r="X37" s="110"/>
      <c r="Y37" s="114"/>
      <c r="Z37" s="115"/>
    </row>
    <row r="38" spans="1:31" x14ac:dyDescent="0.25">
      <c r="A38" s="17">
        <v>0.6</v>
      </c>
      <c r="B38" s="17">
        <v>4</v>
      </c>
      <c r="C38" s="17">
        <v>72</v>
      </c>
      <c r="D38" s="17">
        <f t="shared" si="0"/>
        <v>72</v>
      </c>
      <c r="E38" s="17">
        <f t="shared" si="0"/>
        <v>72</v>
      </c>
      <c r="F38" s="17">
        <f t="shared" si="0"/>
        <v>72</v>
      </c>
      <c r="G38" s="17">
        <f t="shared" si="1"/>
        <v>51</v>
      </c>
      <c r="H38" s="17">
        <f t="shared" si="2"/>
        <v>51</v>
      </c>
      <c r="I38" s="17">
        <f t="shared" si="2"/>
        <v>51</v>
      </c>
      <c r="J38" s="17">
        <f t="shared" si="2"/>
        <v>50</v>
      </c>
      <c r="K38" s="17">
        <f t="shared" si="3"/>
        <v>34</v>
      </c>
      <c r="L38" s="17">
        <f t="shared" si="4"/>
        <v>34</v>
      </c>
      <c r="M38" s="17">
        <f t="shared" si="4"/>
        <v>34</v>
      </c>
      <c r="N38" s="17">
        <f t="shared" si="4"/>
        <v>34</v>
      </c>
      <c r="O38" s="17">
        <f t="shared" si="6"/>
        <v>22</v>
      </c>
      <c r="P38" s="17">
        <f t="shared" si="5"/>
        <v>22</v>
      </c>
      <c r="Q38" s="17">
        <f t="shared" si="5"/>
        <v>22</v>
      </c>
      <c r="R38" s="119">
        <f t="shared" si="7"/>
        <v>9</v>
      </c>
      <c r="T38" s="1">
        <v>8</v>
      </c>
      <c r="W38" s="80">
        <f t="shared" si="8"/>
        <v>4.1666666666666661</v>
      </c>
      <c r="X38" s="110"/>
      <c r="Y38" s="114"/>
      <c r="Z38" s="115"/>
    </row>
    <row r="39" spans="1:31" x14ac:dyDescent="0.25">
      <c r="A39" s="17">
        <v>1.9</v>
      </c>
      <c r="B39" s="17">
        <v>1</v>
      </c>
      <c r="C39" s="17">
        <v>72</v>
      </c>
      <c r="D39" s="17">
        <f t="shared" si="0"/>
        <v>72</v>
      </c>
      <c r="E39" s="17">
        <f t="shared" si="0"/>
        <v>72</v>
      </c>
      <c r="F39" s="17">
        <f t="shared" si="0"/>
        <v>72</v>
      </c>
      <c r="G39" s="17">
        <f t="shared" si="1"/>
        <v>52</v>
      </c>
      <c r="H39" s="17">
        <f t="shared" si="2"/>
        <v>52</v>
      </c>
      <c r="I39" s="17">
        <f t="shared" si="2"/>
        <v>52</v>
      </c>
      <c r="J39" s="17">
        <f t="shared" si="2"/>
        <v>52</v>
      </c>
      <c r="K39" s="17">
        <f t="shared" si="3"/>
        <v>36</v>
      </c>
      <c r="L39" s="17">
        <f t="shared" si="4"/>
        <v>36</v>
      </c>
      <c r="M39" s="17">
        <f t="shared" si="4"/>
        <v>36</v>
      </c>
      <c r="N39" s="17">
        <f t="shared" si="4"/>
        <v>36</v>
      </c>
      <c r="O39" s="17">
        <f t="shared" si="6"/>
        <v>24</v>
      </c>
      <c r="P39" s="17">
        <f t="shared" si="5"/>
        <v>24</v>
      </c>
      <c r="Q39" s="17">
        <f t="shared" si="5"/>
        <v>24</v>
      </c>
      <c r="R39" s="119">
        <f t="shared" si="7"/>
        <v>11</v>
      </c>
      <c r="T39" s="1">
        <v>9</v>
      </c>
      <c r="W39" s="80">
        <f t="shared" si="8"/>
        <v>2.7777777777777777</v>
      </c>
      <c r="X39" s="110">
        <f>AVERAGE(W39:W42)</f>
        <v>3.8194444444444442</v>
      </c>
      <c r="Y39" s="114">
        <f>STDEV(W39:W42)</f>
        <v>0.69444444444444453</v>
      </c>
      <c r="Z39" s="115">
        <f>Y39/SQRT(4)</f>
        <v>0.34722222222222227</v>
      </c>
    </row>
    <row r="40" spans="1:31" x14ac:dyDescent="0.25">
      <c r="A40" s="17">
        <v>1.9</v>
      </c>
      <c r="B40" s="17">
        <v>2</v>
      </c>
      <c r="C40" s="17">
        <v>72</v>
      </c>
      <c r="D40" s="17">
        <f t="shared" si="0"/>
        <v>72</v>
      </c>
      <c r="E40" s="17">
        <f t="shared" si="0"/>
        <v>72</v>
      </c>
      <c r="F40" s="17">
        <f t="shared" si="0"/>
        <v>72</v>
      </c>
      <c r="G40" s="17">
        <f t="shared" si="1"/>
        <v>52</v>
      </c>
      <c r="H40" s="17">
        <f t="shared" si="2"/>
        <v>52</v>
      </c>
      <c r="I40" s="17">
        <f t="shared" si="2"/>
        <v>52</v>
      </c>
      <c r="J40" s="17">
        <f t="shared" si="2"/>
        <v>52</v>
      </c>
      <c r="K40" s="17">
        <f t="shared" si="3"/>
        <v>36</v>
      </c>
      <c r="L40" s="17">
        <f t="shared" si="4"/>
        <v>36</v>
      </c>
      <c r="M40" s="17">
        <f t="shared" si="4"/>
        <v>36</v>
      </c>
      <c r="N40" s="17">
        <f t="shared" si="4"/>
        <v>36</v>
      </c>
      <c r="O40" s="17">
        <f>N40-O19-13</f>
        <v>23</v>
      </c>
      <c r="P40" s="17">
        <f t="shared" si="5"/>
        <v>23</v>
      </c>
      <c r="Q40" s="17">
        <f t="shared" si="5"/>
        <v>23</v>
      </c>
      <c r="R40" s="119">
        <f t="shared" si="7"/>
        <v>10</v>
      </c>
      <c r="T40" s="1">
        <v>8</v>
      </c>
      <c r="W40" s="80">
        <f>(11-T40)/72*100</f>
        <v>4.1666666666666661</v>
      </c>
      <c r="X40" s="110"/>
      <c r="Y40" s="114"/>
      <c r="Z40" s="115"/>
    </row>
    <row r="41" spans="1:31" x14ac:dyDescent="0.25">
      <c r="A41" s="17">
        <v>1.9</v>
      </c>
      <c r="B41" s="17">
        <v>3</v>
      </c>
      <c r="C41" s="17">
        <v>72</v>
      </c>
      <c r="D41" s="17">
        <f t="shared" si="0"/>
        <v>72</v>
      </c>
      <c r="E41" s="17">
        <f t="shared" si="0"/>
        <v>71</v>
      </c>
      <c r="F41" s="17">
        <f t="shared" si="0"/>
        <v>71</v>
      </c>
      <c r="G41" s="17">
        <f t="shared" si="1"/>
        <v>50</v>
      </c>
      <c r="H41" s="17">
        <f t="shared" si="2"/>
        <v>50</v>
      </c>
      <c r="I41" s="17">
        <f t="shared" si="2"/>
        <v>50</v>
      </c>
      <c r="J41" s="17">
        <f t="shared" si="2"/>
        <v>50</v>
      </c>
      <c r="K41" s="17">
        <f t="shared" si="3"/>
        <v>34</v>
      </c>
      <c r="L41" s="17">
        <f t="shared" si="4"/>
        <v>34</v>
      </c>
      <c r="M41" s="17">
        <f t="shared" si="4"/>
        <v>34</v>
      </c>
      <c r="N41" s="17">
        <f t="shared" si="4"/>
        <v>34</v>
      </c>
      <c r="O41" s="17">
        <f t="shared" ref="O41:O46" si="9">N41-O20-12</f>
        <v>22</v>
      </c>
      <c r="P41" s="17">
        <f t="shared" si="5"/>
        <v>22</v>
      </c>
      <c r="Q41" s="17">
        <f t="shared" si="5"/>
        <v>22</v>
      </c>
      <c r="R41" s="119">
        <f t="shared" si="7"/>
        <v>9</v>
      </c>
      <c r="T41" s="1">
        <v>8</v>
      </c>
      <c r="W41" s="80">
        <f t="shared" si="8"/>
        <v>4.1666666666666661</v>
      </c>
      <c r="X41" s="110"/>
      <c r="Y41" s="114"/>
      <c r="Z41" s="115"/>
    </row>
    <row r="42" spans="1:31" x14ac:dyDescent="0.25">
      <c r="A42" s="17">
        <v>1.9</v>
      </c>
      <c r="B42" s="17">
        <v>4</v>
      </c>
      <c r="C42" s="17">
        <v>72</v>
      </c>
      <c r="D42" s="17">
        <f t="shared" si="0"/>
        <v>72</v>
      </c>
      <c r="E42" s="17">
        <f t="shared" si="0"/>
        <v>72</v>
      </c>
      <c r="F42" s="17">
        <f t="shared" si="0"/>
        <v>72</v>
      </c>
      <c r="G42" s="17">
        <f>F42-G21-21</f>
        <v>51</v>
      </c>
      <c r="H42" s="17">
        <f t="shared" si="2"/>
        <v>51</v>
      </c>
      <c r="I42" s="17">
        <f t="shared" si="2"/>
        <v>51</v>
      </c>
      <c r="J42" s="17">
        <f t="shared" si="2"/>
        <v>51</v>
      </c>
      <c r="K42" s="17">
        <f t="shared" si="3"/>
        <v>35</v>
      </c>
      <c r="L42" s="17">
        <f t="shared" si="4"/>
        <v>35</v>
      </c>
      <c r="M42" s="17">
        <f t="shared" si="4"/>
        <v>35</v>
      </c>
      <c r="N42" s="17">
        <f t="shared" si="4"/>
        <v>35</v>
      </c>
      <c r="O42" s="17">
        <f t="shared" si="9"/>
        <v>23</v>
      </c>
      <c r="P42" s="17">
        <f t="shared" si="5"/>
        <v>23</v>
      </c>
      <c r="Q42" s="17">
        <f t="shared" si="5"/>
        <v>23</v>
      </c>
      <c r="R42" s="119">
        <f t="shared" si="7"/>
        <v>10</v>
      </c>
      <c r="T42" s="1">
        <v>8</v>
      </c>
      <c r="W42" s="80">
        <f>(11-T42)/72*100</f>
        <v>4.1666666666666661</v>
      </c>
      <c r="X42" s="110"/>
      <c r="Y42" s="114"/>
      <c r="Z42" s="115"/>
    </row>
    <row r="43" spans="1:31" x14ac:dyDescent="0.25">
      <c r="A43" s="17">
        <v>6</v>
      </c>
      <c r="B43" s="17">
        <v>1</v>
      </c>
      <c r="C43" s="17">
        <v>72</v>
      </c>
      <c r="D43" s="17">
        <f t="shared" si="0"/>
        <v>72</v>
      </c>
      <c r="E43" s="17">
        <f t="shared" si="0"/>
        <v>72</v>
      </c>
      <c r="F43" s="17">
        <f t="shared" si="0"/>
        <v>71</v>
      </c>
      <c r="G43" s="17">
        <f>F43-G22-20</f>
        <v>50</v>
      </c>
      <c r="H43" s="17">
        <f t="shared" si="2"/>
        <v>50</v>
      </c>
      <c r="I43" s="17">
        <f t="shared" si="2"/>
        <v>48</v>
      </c>
      <c r="J43" s="17">
        <f t="shared" si="2"/>
        <v>48</v>
      </c>
      <c r="K43" s="17">
        <f t="shared" si="3"/>
        <v>31</v>
      </c>
      <c r="L43" s="17">
        <f t="shared" si="4"/>
        <v>31</v>
      </c>
      <c r="M43" s="17">
        <f t="shared" si="4"/>
        <v>31</v>
      </c>
      <c r="N43" s="17">
        <f t="shared" si="4"/>
        <v>31</v>
      </c>
      <c r="O43" s="17">
        <f t="shared" si="9"/>
        <v>19</v>
      </c>
      <c r="P43" s="17">
        <f t="shared" si="5"/>
        <v>19</v>
      </c>
      <c r="Q43" s="17">
        <f t="shared" si="5"/>
        <v>19</v>
      </c>
      <c r="R43" s="119">
        <f t="shared" si="7"/>
        <v>6</v>
      </c>
      <c r="T43" s="1">
        <v>2</v>
      </c>
      <c r="W43" s="80">
        <f t="shared" si="8"/>
        <v>12.5</v>
      </c>
      <c r="X43" s="110">
        <f>AVERAGE(W43:W46)</f>
        <v>9.7222222222222214</v>
      </c>
      <c r="Y43" s="114">
        <f>STDEV(W43:W46)</f>
        <v>3.0003429159295685</v>
      </c>
      <c r="Z43" s="115">
        <f>Y43/SQRT(4)</f>
        <v>1.5001714579647842</v>
      </c>
    </row>
    <row r="44" spans="1:31" x14ac:dyDescent="0.25">
      <c r="A44" s="17">
        <v>6</v>
      </c>
      <c r="B44" s="17">
        <v>2</v>
      </c>
      <c r="C44" s="17">
        <v>72</v>
      </c>
      <c r="D44" s="17">
        <f t="shared" si="0"/>
        <v>72</v>
      </c>
      <c r="E44" s="17">
        <f t="shared" si="0"/>
        <v>72</v>
      </c>
      <c r="F44" s="17">
        <f t="shared" si="0"/>
        <v>72</v>
      </c>
      <c r="G44" s="17">
        <f>F44-G23-20</f>
        <v>52</v>
      </c>
      <c r="H44" s="17">
        <f t="shared" si="2"/>
        <v>50</v>
      </c>
      <c r="I44" s="17">
        <f t="shared" si="2"/>
        <v>50</v>
      </c>
      <c r="J44" s="17">
        <f t="shared" si="2"/>
        <v>50</v>
      </c>
      <c r="K44" s="17">
        <f t="shared" si="3"/>
        <v>34</v>
      </c>
      <c r="L44" s="17">
        <f t="shared" si="4"/>
        <v>34</v>
      </c>
      <c r="M44" s="17">
        <f t="shared" si="4"/>
        <v>34</v>
      </c>
      <c r="N44" s="17">
        <f t="shared" si="4"/>
        <v>32</v>
      </c>
      <c r="O44" s="17">
        <f t="shared" si="9"/>
        <v>20</v>
      </c>
      <c r="P44" s="17">
        <f t="shared" si="5"/>
        <v>20</v>
      </c>
      <c r="Q44" s="17">
        <f t="shared" si="5"/>
        <v>20</v>
      </c>
      <c r="R44" s="119">
        <f t="shared" si="7"/>
        <v>7</v>
      </c>
      <c r="T44" s="1">
        <v>7</v>
      </c>
      <c r="W44" s="80">
        <f t="shared" si="8"/>
        <v>5.5555555555555554</v>
      </c>
      <c r="X44" s="110"/>
      <c r="Y44" s="114"/>
      <c r="Z44" s="38"/>
    </row>
    <row r="45" spans="1:31" x14ac:dyDescent="0.25">
      <c r="A45" s="17">
        <v>6</v>
      </c>
      <c r="B45" s="17">
        <v>3</v>
      </c>
      <c r="C45" s="17">
        <v>72</v>
      </c>
      <c r="D45" s="17">
        <f t="shared" si="0"/>
        <v>72</v>
      </c>
      <c r="E45" s="17">
        <f t="shared" si="0"/>
        <v>72</v>
      </c>
      <c r="F45" s="17">
        <f t="shared" si="0"/>
        <v>71</v>
      </c>
      <c r="G45" s="17">
        <f>F45-G24-20</f>
        <v>50</v>
      </c>
      <c r="H45" s="17">
        <f t="shared" si="2"/>
        <v>50</v>
      </c>
      <c r="I45" s="17">
        <f t="shared" si="2"/>
        <v>50</v>
      </c>
      <c r="J45" s="17">
        <f t="shared" si="2"/>
        <v>50</v>
      </c>
      <c r="K45" s="17">
        <f t="shared" si="3"/>
        <v>34</v>
      </c>
      <c r="L45" s="17">
        <f t="shared" si="4"/>
        <v>34</v>
      </c>
      <c r="M45" s="17">
        <f t="shared" si="4"/>
        <v>34</v>
      </c>
      <c r="N45" s="17">
        <f t="shared" si="4"/>
        <v>31</v>
      </c>
      <c r="O45" s="17">
        <f t="shared" si="9"/>
        <v>19</v>
      </c>
      <c r="P45" s="17">
        <f t="shared" si="5"/>
        <v>19</v>
      </c>
      <c r="Q45" s="17">
        <f t="shared" si="5"/>
        <v>17</v>
      </c>
      <c r="R45" s="119">
        <f t="shared" si="7"/>
        <v>4</v>
      </c>
      <c r="T45" s="1">
        <v>4</v>
      </c>
      <c r="W45" s="80">
        <f t="shared" si="8"/>
        <v>9.7222222222222232</v>
      </c>
      <c r="X45" s="110"/>
      <c r="Y45" s="114"/>
      <c r="Z45" s="38"/>
    </row>
    <row r="46" spans="1:31" ht="15.75" thickBot="1" x14ac:dyDescent="0.3">
      <c r="A46" s="17">
        <v>6</v>
      </c>
      <c r="B46" s="17">
        <v>4</v>
      </c>
      <c r="C46" s="17">
        <v>72</v>
      </c>
      <c r="D46" s="17">
        <f t="shared" si="0"/>
        <v>72</v>
      </c>
      <c r="E46" s="17">
        <f t="shared" si="0"/>
        <v>72</v>
      </c>
      <c r="F46" s="17">
        <f t="shared" si="0"/>
        <v>72</v>
      </c>
      <c r="G46" s="17">
        <f>F46-G25-20</f>
        <v>52</v>
      </c>
      <c r="H46" s="17">
        <f t="shared" si="2"/>
        <v>51</v>
      </c>
      <c r="I46" s="17">
        <f t="shared" si="2"/>
        <v>51</v>
      </c>
      <c r="J46" s="17">
        <f t="shared" si="2"/>
        <v>51</v>
      </c>
      <c r="K46" s="17">
        <f t="shared" si="3"/>
        <v>35</v>
      </c>
      <c r="L46" s="17">
        <f t="shared" si="4"/>
        <v>35</v>
      </c>
      <c r="M46" s="17">
        <f t="shared" si="4"/>
        <v>35</v>
      </c>
      <c r="N46" s="17">
        <f t="shared" si="4"/>
        <v>35</v>
      </c>
      <c r="O46" s="17">
        <f t="shared" si="9"/>
        <v>23</v>
      </c>
      <c r="P46" s="17">
        <f t="shared" si="5"/>
        <v>23</v>
      </c>
      <c r="Q46" s="17">
        <f t="shared" si="5"/>
        <v>23</v>
      </c>
      <c r="R46" s="119">
        <f t="shared" si="7"/>
        <v>10</v>
      </c>
      <c r="T46" s="1">
        <v>3</v>
      </c>
      <c r="W46" s="80">
        <f t="shared" si="8"/>
        <v>11.111111111111111</v>
      </c>
      <c r="X46" s="113"/>
      <c r="Y46" s="116"/>
      <c r="Z46" s="40"/>
    </row>
    <row r="47" spans="1:31" x14ac:dyDescent="0.25">
      <c r="R47" s="1"/>
    </row>
    <row r="49" spans="1:20" x14ac:dyDescent="0.25">
      <c r="T49" t="s">
        <v>224</v>
      </c>
    </row>
    <row r="50" spans="1:20" x14ac:dyDescent="0.25">
      <c r="A50" s="1" t="s">
        <v>219</v>
      </c>
      <c r="B50" s="1" t="s">
        <v>220</v>
      </c>
    </row>
    <row r="51" spans="1:20" x14ac:dyDescent="0.25">
      <c r="A51" t="s">
        <v>91</v>
      </c>
      <c r="B51">
        <v>20</v>
      </c>
      <c r="C51" s="10">
        <v>42345</v>
      </c>
    </row>
    <row r="52" spans="1:20" x14ac:dyDescent="0.25">
      <c r="A52" t="s">
        <v>92</v>
      </c>
      <c r="B52">
        <v>16</v>
      </c>
      <c r="C52" s="10">
        <v>42349</v>
      </c>
    </row>
    <row r="53" spans="1:20" x14ac:dyDescent="0.25">
      <c r="A53" t="s">
        <v>93</v>
      </c>
      <c r="B53">
        <v>12</v>
      </c>
      <c r="C53" s="10">
        <v>42353</v>
      </c>
    </row>
    <row r="54" spans="1:20" x14ac:dyDescent="0.25">
      <c r="A54" t="s">
        <v>94</v>
      </c>
      <c r="B54">
        <v>13</v>
      </c>
      <c r="C54" s="10">
        <v>42356</v>
      </c>
    </row>
    <row r="55" spans="1:20" x14ac:dyDescent="0.25">
      <c r="A55" t="s">
        <v>221</v>
      </c>
      <c r="B55" s="1">
        <f>SUM(B51:B54)</f>
        <v>61</v>
      </c>
    </row>
    <row r="56" spans="1:20" x14ac:dyDescent="0.25">
      <c r="A56" t="s">
        <v>222</v>
      </c>
      <c r="B56" s="1">
        <f>72-B55</f>
        <v>11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70" zoomScaleNormal="70" workbookViewId="0">
      <selection activeCell="T10" sqref="T10"/>
    </sheetView>
  </sheetViews>
  <sheetFormatPr defaultRowHeight="15" x14ac:dyDescent="0.25"/>
  <cols>
    <col min="1" max="1" width="10.28515625" bestFit="1" customWidth="1"/>
    <col min="2" max="2" width="10.7109375" bestFit="1" customWidth="1"/>
    <col min="3" max="3" width="10.7109375" customWidth="1"/>
    <col min="6" max="6" width="14.85546875" bestFit="1" customWidth="1"/>
    <col min="8" max="8" width="14.85546875" bestFit="1" customWidth="1"/>
    <col min="10" max="10" width="14.85546875" bestFit="1" customWidth="1"/>
    <col min="12" max="12" width="14.85546875" bestFit="1" customWidth="1"/>
    <col min="14" max="14" width="14.85546875" bestFit="1" customWidth="1"/>
    <col min="16" max="16" width="14.85546875" bestFit="1" customWidth="1"/>
  </cols>
  <sheetData>
    <row r="1" spans="1:20" ht="15.75" x14ac:dyDescent="0.25">
      <c r="A1" s="121" t="s">
        <v>239</v>
      </c>
    </row>
    <row r="2" spans="1:20" ht="15.75" x14ac:dyDescent="0.25">
      <c r="A2" s="122" t="s">
        <v>240</v>
      </c>
    </row>
    <row r="4" spans="1:20" x14ac:dyDescent="0.25">
      <c r="A4" s="3" t="s">
        <v>0</v>
      </c>
    </row>
    <row r="5" spans="1:20" x14ac:dyDescent="0.25">
      <c r="A5" s="3" t="s">
        <v>144</v>
      </c>
      <c r="R5" s="28"/>
    </row>
    <row r="6" spans="1:20" ht="15.75" thickBot="1" x14ac:dyDescent="0.3">
      <c r="A6" s="6" t="s">
        <v>147</v>
      </c>
      <c r="R6" s="28"/>
    </row>
    <row r="7" spans="1:20" s="1" customFormat="1" x14ac:dyDescent="0.25">
      <c r="A7" s="29" t="s">
        <v>3</v>
      </c>
      <c r="B7" s="30"/>
      <c r="C7" s="30"/>
      <c r="D7" s="31" t="s">
        <v>116</v>
      </c>
      <c r="F7" s="30">
        <v>42298</v>
      </c>
      <c r="H7" s="30">
        <v>42299</v>
      </c>
      <c r="J7" s="30">
        <v>42300</v>
      </c>
      <c r="L7" s="30">
        <v>42301</v>
      </c>
      <c r="N7" s="30">
        <v>42302</v>
      </c>
      <c r="P7" s="30">
        <v>42303</v>
      </c>
      <c r="S7" s="32" t="s">
        <v>117</v>
      </c>
      <c r="T7" s="33" t="s">
        <v>115</v>
      </c>
    </row>
    <row r="8" spans="1:20" x14ac:dyDescent="0.25">
      <c r="A8" s="101"/>
      <c r="B8" s="102"/>
      <c r="C8" s="102"/>
      <c r="D8" s="103" t="s">
        <v>119</v>
      </c>
      <c r="E8" s="73" t="s">
        <v>120</v>
      </c>
      <c r="F8" s="73"/>
      <c r="G8" s="73" t="s">
        <v>118</v>
      </c>
      <c r="H8" s="73"/>
      <c r="I8" s="73" t="s">
        <v>118</v>
      </c>
      <c r="J8" s="73"/>
      <c r="K8" s="73" t="s">
        <v>118</v>
      </c>
      <c r="L8" s="73"/>
      <c r="M8" s="73" t="s">
        <v>118</v>
      </c>
      <c r="N8" s="73"/>
      <c r="O8" s="73" t="s">
        <v>118</v>
      </c>
      <c r="P8" s="73"/>
      <c r="Q8" s="73" t="s">
        <v>118</v>
      </c>
      <c r="S8" s="35"/>
      <c r="T8" s="36"/>
    </row>
    <row r="9" spans="1:20" x14ac:dyDescent="0.25">
      <c r="A9" s="100" t="s">
        <v>121</v>
      </c>
      <c r="D9">
        <v>1</v>
      </c>
      <c r="E9">
        <v>1</v>
      </c>
      <c r="F9">
        <v>0.627</v>
      </c>
      <c r="H9">
        <v>0.63300000000000001</v>
      </c>
      <c r="J9">
        <v>0.629</v>
      </c>
      <c r="K9">
        <v>0.63300000000000001</v>
      </c>
      <c r="L9">
        <v>0.621</v>
      </c>
      <c r="N9">
        <v>0.626</v>
      </c>
      <c r="P9">
        <v>0.63700000000000001</v>
      </c>
      <c r="S9" s="35">
        <f>AVERAGE(F9:F12,H9:H12,J9:J12,L9:L12,N9:N12,P9:P12)</f>
        <v>0.63083333333333325</v>
      </c>
      <c r="T9" s="36" t="str">
        <f>"± "&amp;ROUND((STDEV(F9:F12,H9:H12,J9:J12,L9:L12,N9:N12,P9:P12)),5)</f>
        <v>± 0.00701</v>
      </c>
    </row>
    <row r="10" spans="1:20" x14ac:dyDescent="0.25">
      <c r="A10" s="29" t="s">
        <v>122</v>
      </c>
      <c r="F10">
        <v>0.63500000000000001</v>
      </c>
      <c r="G10">
        <v>0.63600000000000001</v>
      </c>
      <c r="H10">
        <v>0.64100000000000001</v>
      </c>
      <c r="J10">
        <v>0.63500000000000001</v>
      </c>
      <c r="L10">
        <v>0.61599999999999999</v>
      </c>
      <c r="M10">
        <v>0.624</v>
      </c>
      <c r="N10">
        <v>0.625</v>
      </c>
      <c r="P10">
        <v>0.628</v>
      </c>
      <c r="S10" s="35"/>
      <c r="T10" s="36"/>
    </row>
    <row r="11" spans="1:20" x14ac:dyDescent="0.25">
      <c r="A11" s="29" t="s">
        <v>123</v>
      </c>
      <c r="F11">
        <v>0.63400000000000001</v>
      </c>
      <c r="H11">
        <v>0.64200000000000002</v>
      </c>
      <c r="I11">
        <v>0.63800000000000001</v>
      </c>
      <c r="J11">
        <v>0.63300000000000001</v>
      </c>
      <c r="L11">
        <v>0.61899999999999999</v>
      </c>
      <c r="N11">
        <v>0.626</v>
      </c>
      <c r="O11">
        <v>0.63400000000000001</v>
      </c>
      <c r="P11">
        <v>0.63300000000000001</v>
      </c>
      <c r="S11" s="35"/>
      <c r="T11" s="36"/>
    </row>
    <row r="12" spans="1:20" x14ac:dyDescent="0.25">
      <c r="A12" s="29" t="s">
        <v>124</v>
      </c>
      <c r="F12">
        <v>0.63800000000000001</v>
      </c>
      <c r="H12">
        <v>0.64300000000000002</v>
      </c>
      <c r="J12">
        <v>0.63100000000000001</v>
      </c>
      <c r="L12">
        <v>0.628</v>
      </c>
      <c r="N12">
        <v>0.626</v>
      </c>
      <c r="P12">
        <v>0.63400000000000001</v>
      </c>
      <c r="Q12">
        <v>0.63500000000000001</v>
      </c>
      <c r="S12" s="35"/>
      <c r="T12" s="36"/>
    </row>
    <row r="13" spans="1:20" x14ac:dyDescent="0.25">
      <c r="A13" s="29" t="s">
        <v>125</v>
      </c>
      <c r="F13">
        <v>1.893</v>
      </c>
      <c r="H13">
        <v>1.946</v>
      </c>
      <c r="J13">
        <v>1.923</v>
      </c>
      <c r="K13">
        <v>1.9530000000000001</v>
      </c>
      <c r="L13">
        <v>1.9670000000000001</v>
      </c>
      <c r="N13">
        <v>1.9259999999999999</v>
      </c>
      <c r="P13">
        <v>1.96</v>
      </c>
      <c r="S13" s="35">
        <f>AVERAGE(F13:F16,H13:H16,J13:J16,L13:L16,N13:N16,P13:P16)</f>
        <v>1.9466666666666665</v>
      </c>
      <c r="T13" s="36" t="str">
        <f>"± "&amp;ROUND((STDEV(F13:F16,H13:H16,J13:J16,L13:L16,N13:N16,P13:P16)),4)</f>
        <v>± 0.0198</v>
      </c>
    </row>
    <row r="14" spans="1:20" x14ac:dyDescent="0.25">
      <c r="A14" s="29" t="s">
        <v>126</v>
      </c>
      <c r="F14">
        <v>1.9590000000000001</v>
      </c>
      <c r="G14">
        <v>1.9570000000000001</v>
      </c>
      <c r="H14">
        <v>1.964</v>
      </c>
      <c r="J14">
        <v>1.927</v>
      </c>
      <c r="L14">
        <v>1.9610000000000001</v>
      </c>
      <c r="M14">
        <v>1.956</v>
      </c>
      <c r="N14">
        <v>1.9319999999999999</v>
      </c>
      <c r="P14">
        <v>1.956</v>
      </c>
      <c r="S14" s="35"/>
      <c r="T14" s="36"/>
    </row>
    <row r="15" spans="1:20" x14ac:dyDescent="0.25">
      <c r="A15" s="29" t="s">
        <v>127</v>
      </c>
      <c r="F15">
        <v>1.925</v>
      </c>
      <c r="H15">
        <v>1.9530000000000001</v>
      </c>
      <c r="I15">
        <v>1.9650000000000001</v>
      </c>
      <c r="J15">
        <v>1.968</v>
      </c>
      <c r="L15">
        <v>1.9630000000000001</v>
      </c>
      <c r="N15">
        <v>1.93</v>
      </c>
      <c r="O15">
        <v>1.92</v>
      </c>
      <c r="P15">
        <v>1.9590000000000001</v>
      </c>
      <c r="S15" s="35"/>
      <c r="T15" s="36"/>
    </row>
    <row r="16" spans="1:20" x14ac:dyDescent="0.25">
      <c r="A16" s="29" t="s">
        <v>128</v>
      </c>
      <c r="F16">
        <v>1.966</v>
      </c>
      <c r="H16">
        <v>1.9630000000000001</v>
      </c>
      <c r="J16">
        <v>1.95</v>
      </c>
      <c r="L16">
        <v>1.9590000000000001</v>
      </c>
      <c r="N16">
        <v>1.919</v>
      </c>
      <c r="P16">
        <v>1.9510000000000001</v>
      </c>
      <c r="Q16">
        <v>1.962</v>
      </c>
      <c r="S16" s="35"/>
      <c r="T16" s="36"/>
    </row>
    <row r="17" spans="1:20" x14ac:dyDescent="0.25">
      <c r="A17" s="29" t="s">
        <v>129</v>
      </c>
      <c r="D17">
        <v>6.3090000000000002</v>
      </c>
      <c r="E17">
        <v>6.1740000000000004</v>
      </c>
      <c r="F17">
        <v>6.3090000000000002</v>
      </c>
      <c r="H17">
        <v>6.3860000000000001</v>
      </c>
      <c r="J17">
        <v>6.3049999999999997</v>
      </c>
      <c r="K17">
        <v>6.3239999999999998</v>
      </c>
      <c r="L17">
        <v>6.6040000000000001</v>
      </c>
      <c r="N17">
        <v>6.5709999999999997</v>
      </c>
      <c r="P17">
        <v>6.726</v>
      </c>
      <c r="S17" s="35">
        <f>AVERAGE(F17:F20,H17:H20,J17:J20,L17:L20,N17:N20,P17:P20)</f>
        <v>6.5087916666666672</v>
      </c>
      <c r="T17" s="36" t="str">
        <f>"± "&amp;ROUND((STDEV(F17:F20,H17:H20,J17:J20,L17:L20,N17:N20,P17:P20)),3)</f>
        <v>± 0.133</v>
      </c>
    </row>
    <row r="18" spans="1:20" x14ac:dyDescent="0.25">
      <c r="A18" s="29" t="s">
        <v>130</v>
      </c>
      <c r="D18">
        <v>6.1079999999999997</v>
      </c>
      <c r="E18">
        <v>6.2789999999999999</v>
      </c>
      <c r="F18">
        <v>6.4420000000000002</v>
      </c>
      <c r="G18">
        <v>6.452</v>
      </c>
      <c r="H18">
        <v>6.4509999999999996</v>
      </c>
      <c r="J18">
        <v>6.37</v>
      </c>
      <c r="L18">
        <v>6.5739999999999998</v>
      </c>
      <c r="M18">
        <v>6.5650000000000004</v>
      </c>
      <c r="N18">
        <v>6.5309999999999997</v>
      </c>
      <c r="P18">
        <v>6.7320000000000002</v>
      </c>
      <c r="S18" s="35"/>
      <c r="T18" s="36"/>
    </row>
    <row r="19" spans="1:20" x14ac:dyDescent="0.25">
      <c r="A19" s="29" t="s">
        <v>131</v>
      </c>
      <c r="F19">
        <v>6.4379999999999997</v>
      </c>
      <c r="H19">
        <v>6.415</v>
      </c>
      <c r="I19">
        <v>6.4379999999999997</v>
      </c>
      <c r="J19">
        <v>6.3639999999999999</v>
      </c>
      <c r="L19">
        <v>6.5659999999999998</v>
      </c>
      <c r="N19">
        <v>6.56</v>
      </c>
      <c r="O19">
        <v>6.5739999999999998</v>
      </c>
      <c r="P19">
        <v>6.7220000000000004</v>
      </c>
      <c r="S19" s="35"/>
      <c r="T19" s="36"/>
    </row>
    <row r="20" spans="1:20" x14ac:dyDescent="0.25">
      <c r="A20" s="29" t="s">
        <v>132</v>
      </c>
      <c r="F20">
        <v>6.4569999999999999</v>
      </c>
      <c r="H20">
        <v>6.4720000000000004</v>
      </c>
      <c r="J20">
        <v>6.3460000000000001</v>
      </c>
      <c r="L20">
        <v>6.5759999999999996</v>
      </c>
      <c r="N20">
        <v>6.57</v>
      </c>
      <c r="P20">
        <v>6.7240000000000002</v>
      </c>
      <c r="Q20">
        <v>6.7160000000000002</v>
      </c>
      <c r="S20" s="35"/>
      <c r="T20" s="36"/>
    </row>
    <row r="21" spans="1:20" x14ac:dyDescent="0.25">
      <c r="A21" s="29" t="s">
        <v>133</v>
      </c>
      <c r="F21" t="s">
        <v>134</v>
      </c>
      <c r="H21" t="s">
        <v>134</v>
      </c>
      <c r="J21" t="s">
        <v>134</v>
      </c>
      <c r="L21" t="s">
        <v>134</v>
      </c>
      <c r="N21" t="s">
        <v>134</v>
      </c>
      <c r="P21" t="s">
        <v>134</v>
      </c>
      <c r="S21" s="35">
        <v>0</v>
      </c>
      <c r="T21" s="36">
        <v>0</v>
      </c>
    </row>
    <row r="22" spans="1:20" x14ac:dyDescent="0.25">
      <c r="A22" s="29" t="s">
        <v>135</v>
      </c>
      <c r="F22" t="s">
        <v>134</v>
      </c>
      <c r="G22" t="s">
        <v>134</v>
      </c>
      <c r="H22" t="s">
        <v>134</v>
      </c>
      <c r="J22" t="s">
        <v>134</v>
      </c>
      <c r="L22" t="s">
        <v>134</v>
      </c>
      <c r="N22" t="s">
        <v>134</v>
      </c>
      <c r="P22" t="s">
        <v>134</v>
      </c>
      <c r="S22" s="37"/>
      <c r="T22" s="38"/>
    </row>
    <row r="23" spans="1:20" x14ac:dyDescent="0.25">
      <c r="A23" s="29" t="s">
        <v>136</v>
      </c>
      <c r="F23" t="s">
        <v>134</v>
      </c>
      <c r="H23" t="s">
        <v>134</v>
      </c>
      <c r="I23" t="s">
        <v>134</v>
      </c>
      <c r="J23" t="s">
        <v>134</v>
      </c>
      <c r="L23" t="s">
        <v>134</v>
      </c>
      <c r="N23" t="s">
        <v>134</v>
      </c>
      <c r="P23" t="s">
        <v>134</v>
      </c>
      <c r="S23" s="37"/>
      <c r="T23" s="38"/>
    </row>
    <row r="24" spans="1:20" ht="15.75" thickBot="1" x14ac:dyDescent="0.3">
      <c r="A24" s="29" t="s">
        <v>137</v>
      </c>
      <c r="F24" t="s">
        <v>134</v>
      </c>
      <c r="H24" t="s">
        <v>134</v>
      </c>
      <c r="J24" t="s">
        <v>134</v>
      </c>
      <c r="K24" t="s">
        <v>134</v>
      </c>
      <c r="L24" t="s">
        <v>134</v>
      </c>
      <c r="N24" t="s">
        <v>134</v>
      </c>
      <c r="P24" t="s">
        <v>134</v>
      </c>
      <c r="S24" s="39"/>
      <c r="T24" s="40"/>
    </row>
    <row r="25" spans="1:20" x14ac:dyDescent="0.25">
      <c r="D25" t="s">
        <v>138</v>
      </c>
      <c r="R25" t="s">
        <v>138</v>
      </c>
      <c r="S25" t="s">
        <v>139</v>
      </c>
      <c r="T25" t="s">
        <v>140</v>
      </c>
    </row>
    <row r="26" spans="1:20" x14ac:dyDescent="0.25">
      <c r="A26" t="s">
        <v>141</v>
      </c>
      <c r="B26">
        <v>0.73</v>
      </c>
      <c r="C26">
        <f>B26/0.6</f>
        <v>1.2166666666666668</v>
      </c>
      <c r="D26">
        <f>C26*100</f>
        <v>121.66666666666669</v>
      </c>
      <c r="P26">
        <v>0.66800000000000004</v>
      </c>
      <c r="Q26">
        <f>P26/0.6</f>
        <v>1.1133333333333335</v>
      </c>
      <c r="R26">
        <f>Q26*100</f>
        <v>111.33333333333336</v>
      </c>
      <c r="S26">
        <f>AVERAGE(D26,R26)</f>
        <v>116.50000000000003</v>
      </c>
      <c r="T26">
        <f>STDEV(D26,R26)</f>
        <v>7.3067700722609876</v>
      </c>
    </row>
    <row r="27" spans="1:20" x14ac:dyDescent="0.25">
      <c r="A27" t="s">
        <v>142</v>
      </c>
      <c r="B27">
        <v>1.99</v>
      </c>
      <c r="C27">
        <f>B27/1.9</f>
        <v>1.0473684210526317</v>
      </c>
      <c r="D27">
        <f>C27*100</f>
        <v>104.73684210526318</v>
      </c>
      <c r="P27">
        <v>1.96</v>
      </c>
      <c r="Q27">
        <f>P27/1.9</f>
        <v>1.0315789473684212</v>
      </c>
      <c r="R27">
        <f>Q27*100</f>
        <v>103.15789473684211</v>
      </c>
      <c r="S27">
        <f>AVERAGE(D27,R27)</f>
        <v>103.94736842105264</v>
      </c>
      <c r="T27">
        <f t="shared" ref="T27:T28" si="0">STDEV(D27,R27)</f>
        <v>1.116484391347192</v>
      </c>
    </row>
    <row r="28" spans="1:20" x14ac:dyDescent="0.25">
      <c r="A28" t="s">
        <v>143</v>
      </c>
      <c r="B28">
        <v>6.18</v>
      </c>
      <c r="C28">
        <f>B28/6</f>
        <v>1.03</v>
      </c>
      <c r="D28">
        <f>C28*100</f>
        <v>103</v>
      </c>
      <c r="P28">
        <v>5.9489999999999998</v>
      </c>
      <c r="Q28">
        <f>P28/6</f>
        <v>0.99149999999999994</v>
      </c>
      <c r="R28">
        <f>Q28*100</f>
        <v>99.149999999999991</v>
      </c>
      <c r="S28">
        <f>AVERAGE(D28,R28)</f>
        <v>101.07499999999999</v>
      </c>
      <c r="T28">
        <f t="shared" si="0"/>
        <v>2.7223611075682141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55" zoomScaleNormal="55" workbookViewId="0">
      <selection activeCell="E53" sqref="E53"/>
    </sheetView>
  </sheetViews>
  <sheetFormatPr defaultColWidth="15.85546875" defaultRowHeight="15" x14ac:dyDescent="0.25"/>
  <cols>
    <col min="1" max="1" width="20.5703125" bestFit="1" customWidth="1"/>
    <col min="2" max="3" width="13.7109375" customWidth="1"/>
    <col min="4" max="4" width="16.85546875" bestFit="1" customWidth="1"/>
    <col min="5" max="5" width="14.28515625" bestFit="1" customWidth="1"/>
    <col min="6" max="6" width="13.7109375" customWidth="1"/>
    <col min="7" max="7" width="15.85546875" bestFit="1" customWidth="1"/>
    <col min="8" max="8" width="11.5703125" customWidth="1"/>
  </cols>
  <sheetData>
    <row r="1" spans="1:18" ht="15.75" x14ac:dyDescent="0.25">
      <c r="A1" s="121" t="s">
        <v>239</v>
      </c>
    </row>
    <row r="2" spans="1:18" ht="15.75" x14ac:dyDescent="0.25">
      <c r="A2" s="122" t="s">
        <v>240</v>
      </c>
    </row>
    <row r="4" spans="1:18" x14ac:dyDescent="0.25">
      <c r="A4" s="148" t="s">
        <v>161</v>
      </c>
      <c r="B4" s="148"/>
      <c r="C4" s="41"/>
    </row>
    <row r="5" spans="1:18" x14ac:dyDescent="0.25">
      <c r="A5" s="3" t="s">
        <v>144</v>
      </c>
      <c r="B5" s="6"/>
      <c r="C5" s="41"/>
      <c r="F5" s="42" t="s">
        <v>145</v>
      </c>
      <c r="G5" s="7" t="s">
        <v>146</v>
      </c>
      <c r="H5" s="43">
        <f>AVERAGE(D16:D19,F16:F19,G16:G19,I16:I19,K16:K19,M18,O16:O19)</f>
        <v>0.64792448556045701</v>
      </c>
      <c r="I5" t="str">
        <f>"±"&amp;ROUND(_xlfn.STDEV.S(D16:D19,F16:F19,G16:G19,I16:I19,K16:K19,M18,O16:O19),4)</f>
        <v>±0.0612</v>
      </c>
    </row>
    <row r="6" spans="1:18" x14ac:dyDescent="0.25">
      <c r="A6" s="6" t="s">
        <v>147</v>
      </c>
      <c r="G6" s="7" t="s">
        <v>148</v>
      </c>
      <c r="H6" s="43">
        <f>AVERAGE(O20:O23,M22,K20:K23,I20:I23,G20:G23,D20:D23)</f>
        <v>1.9975168769159046</v>
      </c>
      <c r="I6" t="str">
        <f>"±"&amp;ROUND(_xlfn.STDEV.S(O20:O23,M22,K20:K23,I20:I23,G20:G23,D20:D23),3)</f>
        <v>±0.028</v>
      </c>
    </row>
    <row r="7" spans="1:18" x14ac:dyDescent="0.25">
      <c r="A7" s="6" t="s">
        <v>162</v>
      </c>
      <c r="G7" s="7" t="s">
        <v>149</v>
      </c>
      <c r="H7" s="43">
        <f>AVERAGE(D24:D27,G24:G27,I24:I27,K24:K27,M26,O24:O27)</f>
        <v>6.0818009533055761</v>
      </c>
      <c r="I7" t="str">
        <f>"±"&amp;ROUND(_xlfn.STDEV.S(D24:D27,G24:G27,I24:I27,K24:K27,M26,O24:O27),3)</f>
        <v>±0.114</v>
      </c>
    </row>
    <row r="8" spans="1:18" x14ac:dyDescent="0.25">
      <c r="G8" s="7" t="s">
        <v>150</v>
      </c>
      <c r="H8">
        <f>AVERAGE(B12:P14)</f>
        <v>232.36377416637251</v>
      </c>
      <c r="I8" t="str">
        <f>"±"&amp;ROUND(_xlfn.STDEV.S(B12:P14),3)</f>
        <v>±10.86</v>
      </c>
    </row>
    <row r="10" spans="1:18" x14ac:dyDescent="0.25">
      <c r="D10" s="147" t="s">
        <v>151</v>
      </c>
      <c r="E10" s="147"/>
      <c r="G10" s="147"/>
      <c r="H10" s="147"/>
      <c r="I10" s="147"/>
      <c r="J10" s="147"/>
      <c r="K10" s="147"/>
      <c r="L10" s="147"/>
      <c r="O10" s="147"/>
      <c r="P10" s="147"/>
    </row>
    <row r="11" spans="1:18" s="44" customFormat="1" x14ac:dyDescent="0.25">
      <c r="B11" s="45">
        <v>42340</v>
      </c>
      <c r="C11" s="45" t="s">
        <v>152</v>
      </c>
      <c r="D11" s="45">
        <v>42341</v>
      </c>
      <c r="E11" s="45" t="s">
        <v>153</v>
      </c>
      <c r="F11" s="45">
        <v>42342</v>
      </c>
      <c r="G11" s="45">
        <v>42345</v>
      </c>
      <c r="H11" s="44" t="s">
        <v>154</v>
      </c>
      <c r="I11" s="45">
        <v>42349</v>
      </c>
      <c r="J11" s="44" t="s">
        <v>155</v>
      </c>
      <c r="K11" s="45">
        <v>42352</v>
      </c>
      <c r="L11" s="44" t="s">
        <v>156</v>
      </c>
      <c r="M11" s="45">
        <v>42354</v>
      </c>
      <c r="N11" s="45">
        <v>42355</v>
      </c>
      <c r="O11" s="45">
        <v>42356</v>
      </c>
      <c r="P11" s="44" t="s">
        <v>157</v>
      </c>
    </row>
    <row r="12" spans="1:18" x14ac:dyDescent="0.25">
      <c r="N12">
        <v>228.94928298885847</v>
      </c>
    </row>
    <row r="13" spans="1:18" x14ac:dyDescent="0.25">
      <c r="A13" s="42" t="s">
        <v>158</v>
      </c>
      <c r="B13" s="46">
        <f>115.140921121987 *2</f>
        <v>230.28184224397401</v>
      </c>
      <c r="C13" s="46">
        <v>233.14240508326668</v>
      </c>
      <c r="D13" s="46">
        <v>243.30558384577196</v>
      </c>
      <c r="E13" s="46"/>
      <c r="F13" s="46">
        <v>239.15893884215609</v>
      </c>
      <c r="G13" s="46">
        <v>231.16998059954184</v>
      </c>
      <c r="I13">
        <v>258.67272848496981</v>
      </c>
      <c r="J13">
        <v>225.3731447453255</v>
      </c>
      <c r="K13">
        <v>228.27624050032429</v>
      </c>
      <c r="L13">
        <v>238.09973554336887</v>
      </c>
      <c r="M13">
        <v>242.32450121397068</v>
      </c>
      <c r="N13">
        <v>220.23875332289319</v>
      </c>
      <c r="O13">
        <v>226.07195764183649</v>
      </c>
      <c r="P13">
        <v>227.07529054553595</v>
      </c>
    </row>
    <row r="14" spans="1:18" x14ac:dyDescent="0.25">
      <c r="A14" s="47"/>
      <c r="B14" s="46"/>
      <c r="C14" s="46"/>
      <c r="D14" s="46"/>
      <c r="E14" s="46"/>
      <c r="F14" s="48"/>
      <c r="G14" s="46"/>
      <c r="H14" s="46"/>
      <c r="J14" s="10"/>
      <c r="L14" s="49"/>
      <c r="M14" s="50"/>
      <c r="N14">
        <v>213.31622689379458</v>
      </c>
      <c r="P14" s="10"/>
      <c r="R14" s="10"/>
    </row>
    <row r="15" spans="1:18" ht="15.75" thickBot="1" x14ac:dyDescent="0.3">
      <c r="A15" s="99" t="s">
        <v>207</v>
      </c>
      <c r="B15" s="51"/>
      <c r="C15" s="51"/>
      <c r="D15" s="51"/>
      <c r="E15" s="51"/>
      <c r="F15" s="52"/>
      <c r="G15" s="51"/>
      <c r="H15" s="51"/>
      <c r="I15" s="51"/>
      <c r="J15" s="53"/>
      <c r="K15" s="54"/>
      <c r="L15" s="55"/>
      <c r="M15" s="53"/>
      <c r="N15" s="53"/>
      <c r="O15" s="53"/>
      <c r="P15" s="53"/>
    </row>
    <row r="16" spans="1:18" x14ac:dyDescent="0.25">
      <c r="A16" s="56" t="s">
        <v>121</v>
      </c>
      <c r="B16" s="57"/>
      <c r="C16" s="57">
        <v>0.6019906496511469</v>
      </c>
      <c r="D16" s="57">
        <v>0.5294434687088313</v>
      </c>
      <c r="E16" s="57"/>
      <c r="F16" s="57">
        <v>0.67152317287873065</v>
      </c>
      <c r="G16" s="57">
        <v>0.65178005672373462</v>
      </c>
      <c r="H16" s="57"/>
      <c r="I16" s="50">
        <v>0.60329300587896018</v>
      </c>
      <c r="J16" s="50"/>
      <c r="K16" s="50">
        <v>0.69892187909513903</v>
      </c>
      <c r="L16" s="50">
        <v>0.70027444902878</v>
      </c>
      <c r="M16" s="50"/>
      <c r="O16">
        <v>0.70634790734115516</v>
      </c>
    </row>
    <row r="17" spans="1:16" x14ac:dyDescent="0.25">
      <c r="A17" s="58" t="s">
        <v>122</v>
      </c>
      <c r="B17" s="57">
        <v>0.51435587369977209</v>
      </c>
      <c r="C17" s="57"/>
      <c r="D17" s="57">
        <v>0.53641884423975239</v>
      </c>
      <c r="E17" s="57">
        <v>0.52774514423281327</v>
      </c>
      <c r="F17" s="57">
        <v>0.67195989564356795</v>
      </c>
      <c r="G17" s="57">
        <v>0.64624934880434104</v>
      </c>
      <c r="H17" s="57"/>
      <c r="I17" s="50">
        <v>0.60774291907666711</v>
      </c>
      <c r="J17" s="50">
        <v>0.61858884423224414</v>
      </c>
      <c r="K17" s="50">
        <v>0.69715804620439537</v>
      </c>
      <c r="L17" s="50"/>
      <c r="M17" s="50"/>
      <c r="O17">
        <v>0.71462055655047108</v>
      </c>
      <c r="P17">
        <v>0.71401469783554494</v>
      </c>
    </row>
    <row r="18" spans="1:16" x14ac:dyDescent="0.25">
      <c r="A18" s="58" t="s">
        <v>123</v>
      </c>
      <c r="B18" s="57"/>
      <c r="C18" s="57">
        <v>0.60068777575626331</v>
      </c>
      <c r="D18" s="57">
        <v>0.53886510351119721</v>
      </c>
      <c r="E18" s="57"/>
      <c r="F18" s="57">
        <v>0.67624824965467067</v>
      </c>
      <c r="G18" s="57">
        <v>0.65036531968100419</v>
      </c>
      <c r="H18" s="57">
        <v>0.64776648980572293</v>
      </c>
      <c r="I18" s="50">
        <v>0.60866149576275097</v>
      </c>
      <c r="J18" s="50"/>
      <c r="K18" s="50">
        <v>0.69396220501502726</v>
      </c>
      <c r="L18" s="50"/>
      <c r="M18" s="50">
        <v>0.6894224530502866</v>
      </c>
      <c r="O18">
        <v>0.71527869963950663</v>
      </c>
    </row>
    <row r="19" spans="1:16" ht="15.75" thickBot="1" x14ac:dyDescent="0.3">
      <c r="A19" s="59" t="s">
        <v>124</v>
      </c>
      <c r="B19" s="60">
        <v>0.51398178865045185</v>
      </c>
      <c r="C19" s="60"/>
      <c r="D19" s="60">
        <v>0.5357074285031096</v>
      </c>
      <c r="E19" s="60"/>
      <c r="F19" s="60">
        <v>0.68374237465076437</v>
      </c>
      <c r="G19" s="60">
        <v>0.64619555848966337</v>
      </c>
      <c r="H19" s="60"/>
      <c r="I19" s="55">
        <v>0.60617471727788763</v>
      </c>
      <c r="J19" s="55">
        <v>0.6071169184066384</v>
      </c>
      <c r="K19" s="55">
        <v>0.70447625851784224</v>
      </c>
      <c r="L19" s="55"/>
      <c r="M19" s="55"/>
      <c r="N19" s="55"/>
      <c r="O19" s="55">
        <v>0.71355317411197172</v>
      </c>
      <c r="P19" s="55"/>
    </row>
    <row r="20" spans="1:16" x14ac:dyDescent="0.25">
      <c r="A20" s="56" t="s">
        <v>125</v>
      </c>
      <c r="B20" s="57"/>
      <c r="C20" s="57">
        <v>1.8414206331465639</v>
      </c>
      <c r="D20" s="57">
        <v>1.9599317556325779</v>
      </c>
      <c r="E20" s="57"/>
      <c r="F20" s="57"/>
      <c r="G20" s="57">
        <v>2.0281553812030042</v>
      </c>
      <c r="H20" s="57"/>
      <c r="I20" s="50">
        <v>1.9607760235637397</v>
      </c>
      <c r="J20" s="50"/>
      <c r="K20" s="50">
        <v>2.0000471887363065</v>
      </c>
      <c r="L20" s="50">
        <v>2.0109155618184813</v>
      </c>
      <c r="O20">
        <v>2.0205377690803017</v>
      </c>
    </row>
    <row r="21" spans="1:16" x14ac:dyDescent="0.25">
      <c r="A21" s="58" t="s">
        <v>126</v>
      </c>
      <c r="B21" s="57">
        <v>1.7133853777782473</v>
      </c>
      <c r="C21" s="57"/>
      <c r="D21" s="57">
        <v>1.9706813476524199</v>
      </c>
      <c r="E21" s="57">
        <v>1.9348000546993314</v>
      </c>
      <c r="F21" s="57"/>
      <c r="G21" s="57">
        <v>2.042634058555358</v>
      </c>
      <c r="H21" s="57"/>
      <c r="I21" s="50">
        <v>1.9714497538274482</v>
      </c>
      <c r="J21" s="50">
        <v>2.0164738002138911</v>
      </c>
      <c r="K21" s="50">
        <v>2.0021754592446039</v>
      </c>
      <c r="L21" s="50"/>
      <c r="O21">
        <v>2.0207470948193098</v>
      </c>
      <c r="P21">
        <v>2.0117376171262591</v>
      </c>
    </row>
    <row r="22" spans="1:16" x14ac:dyDescent="0.25">
      <c r="A22" s="58" t="s">
        <v>127</v>
      </c>
      <c r="B22" s="57"/>
      <c r="C22" s="57">
        <v>1.8364508410282583</v>
      </c>
      <c r="D22" s="57">
        <v>1.9513798956297512</v>
      </c>
      <c r="E22" s="57"/>
      <c r="F22" s="57"/>
      <c r="G22" s="57">
        <v>2.0293204144752361</v>
      </c>
      <c r="H22" s="57">
        <v>2.0517246687965311</v>
      </c>
      <c r="I22" s="50">
        <v>1.976576728492581</v>
      </c>
      <c r="J22" s="50"/>
      <c r="K22" s="50">
        <v>2.00292730007338</v>
      </c>
      <c r="L22" s="50"/>
      <c r="M22">
        <v>1.9934737581552211</v>
      </c>
      <c r="O22">
        <v>2.0212009476581128</v>
      </c>
    </row>
    <row r="23" spans="1:16" ht="15.75" thickBot="1" x14ac:dyDescent="0.3">
      <c r="A23" s="59" t="s">
        <v>128</v>
      </c>
      <c r="B23" s="60">
        <v>1.6934917146270534</v>
      </c>
      <c r="C23" s="60"/>
      <c r="D23" s="60">
        <v>1.9644243528332703</v>
      </c>
      <c r="E23" s="60"/>
      <c r="F23" s="60"/>
      <c r="G23" s="60">
        <v>2.0309153937797477</v>
      </c>
      <c r="H23" s="60"/>
      <c r="I23" s="55">
        <v>1.9765678810917418</v>
      </c>
      <c r="J23" s="55">
        <v>1.9834637711970367</v>
      </c>
      <c r="K23" s="55">
        <v>2.0115713989360215</v>
      </c>
      <c r="L23" s="55"/>
      <c r="M23" s="55"/>
      <c r="N23" s="55"/>
      <c r="O23" s="55">
        <v>2.0123605117938652</v>
      </c>
      <c r="P23" s="55"/>
    </row>
    <row r="24" spans="1:16" x14ac:dyDescent="0.25">
      <c r="A24" s="61" t="s">
        <v>129</v>
      </c>
      <c r="B24" s="62"/>
      <c r="C24" s="62">
        <v>5.9129783105663343</v>
      </c>
      <c r="D24" s="62">
        <v>6.0773317698951477</v>
      </c>
      <c r="E24" s="62"/>
      <c r="F24" s="62"/>
      <c r="G24" s="62">
        <v>6.1147894061382138</v>
      </c>
      <c r="H24" s="62"/>
      <c r="I24" s="63">
        <v>5.8143316736330011</v>
      </c>
      <c r="J24" s="63"/>
      <c r="K24" s="63">
        <v>6.0952686515202714</v>
      </c>
      <c r="L24" s="50">
        <v>6.0974131108896792</v>
      </c>
      <c r="O24">
        <v>6.1241145666229162</v>
      </c>
    </row>
    <row r="25" spans="1:16" x14ac:dyDescent="0.25">
      <c r="A25" s="58" t="s">
        <v>130</v>
      </c>
      <c r="B25" s="57">
        <v>5.5776332058831803</v>
      </c>
      <c r="C25" s="57"/>
      <c r="D25" s="57">
        <v>6.1166620432350243</v>
      </c>
      <c r="E25" s="57">
        <v>6.0826643054478682</v>
      </c>
      <c r="F25" s="57"/>
      <c r="G25" s="57">
        <v>6.1230502431261966</v>
      </c>
      <c r="H25" s="57"/>
      <c r="I25" s="50">
        <v>5.9138310494131936</v>
      </c>
      <c r="J25" s="50">
        <v>5.9605825978741676</v>
      </c>
      <c r="K25" s="50">
        <v>6.1804841810091471</v>
      </c>
      <c r="L25" s="50"/>
      <c r="O25">
        <v>6.1559701039515176</v>
      </c>
      <c r="P25">
        <v>6.1607838429784225</v>
      </c>
    </row>
    <row r="26" spans="1:16" x14ac:dyDescent="0.25">
      <c r="A26" s="58" t="s">
        <v>131</v>
      </c>
      <c r="B26" s="57"/>
      <c r="C26" s="57">
        <v>5.9062038369193672</v>
      </c>
      <c r="D26" s="57">
        <v>6.1680345703301471</v>
      </c>
      <c r="E26" s="57"/>
      <c r="F26" s="57"/>
      <c r="G26" s="57">
        <v>6.1486967874912661</v>
      </c>
      <c r="H26" s="57">
        <v>6.1612973687122485</v>
      </c>
      <c r="I26" s="50">
        <v>5.89071222629219</v>
      </c>
      <c r="J26" s="50"/>
      <c r="K26" s="50">
        <v>6.1164930014062211</v>
      </c>
      <c r="L26" s="50"/>
      <c r="M26">
        <v>6.1864428113531815</v>
      </c>
      <c r="O26">
        <v>6.1518731926351728</v>
      </c>
    </row>
    <row r="27" spans="1:16" ht="15.75" thickBot="1" x14ac:dyDescent="0.3">
      <c r="A27" s="59" t="s">
        <v>132</v>
      </c>
      <c r="B27" s="60">
        <v>5.5339191395486784</v>
      </c>
      <c r="C27" s="60"/>
      <c r="D27" s="60">
        <v>6.0814158807166612</v>
      </c>
      <c r="E27" s="60"/>
      <c r="F27" s="60"/>
      <c r="G27" s="60">
        <v>6.1159463449798901</v>
      </c>
      <c r="H27" s="60"/>
      <c r="I27" s="55">
        <v>5.8329063210888439</v>
      </c>
      <c r="J27" s="55">
        <v>5.9109061363442095</v>
      </c>
      <c r="K27" s="55">
        <v>6.1614795875210246</v>
      </c>
      <c r="L27" s="55"/>
      <c r="M27" s="55"/>
      <c r="N27" s="55"/>
      <c r="O27" s="55">
        <v>6.1479856070578371</v>
      </c>
      <c r="P27" s="55"/>
    </row>
    <row r="28" spans="1:16" x14ac:dyDescent="0.25">
      <c r="A28" s="64"/>
      <c r="B28" s="46"/>
      <c r="C28" s="46"/>
      <c r="D28" s="46"/>
      <c r="E28" s="46"/>
      <c r="F28" s="46"/>
      <c r="G28" s="46"/>
      <c r="H28" s="46"/>
      <c r="L28" s="65"/>
      <c r="M28" s="65"/>
      <c r="N28" s="65"/>
      <c r="O28" s="65"/>
      <c r="P28" s="65"/>
    </row>
    <row r="29" spans="1:16" x14ac:dyDescent="0.25">
      <c r="A29" s="66" t="s">
        <v>133</v>
      </c>
      <c r="B29" s="67"/>
      <c r="C29" s="67">
        <v>0</v>
      </c>
      <c r="D29" s="67">
        <v>0</v>
      </c>
      <c r="E29" s="67"/>
      <c r="F29" s="67"/>
      <c r="G29" s="67">
        <v>0</v>
      </c>
      <c r="H29" s="67"/>
      <c r="I29" s="68">
        <v>0</v>
      </c>
      <c r="J29" s="68"/>
      <c r="K29" s="68">
        <v>0</v>
      </c>
      <c r="L29" s="50">
        <v>0</v>
      </c>
      <c r="O29">
        <v>0</v>
      </c>
    </row>
    <row r="30" spans="1:16" x14ac:dyDescent="0.25">
      <c r="A30" s="58" t="s">
        <v>135</v>
      </c>
      <c r="B30" s="69">
        <v>0</v>
      </c>
      <c r="C30" s="69"/>
      <c r="D30" s="69">
        <v>0</v>
      </c>
      <c r="E30" s="69">
        <v>0</v>
      </c>
      <c r="F30" s="69"/>
      <c r="G30" s="69">
        <v>0</v>
      </c>
      <c r="H30" s="69"/>
      <c r="I30" s="50">
        <v>0</v>
      </c>
      <c r="J30" s="50">
        <v>0</v>
      </c>
      <c r="K30" s="69">
        <v>0</v>
      </c>
      <c r="L30" s="50"/>
      <c r="O30">
        <v>0</v>
      </c>
      <c r="P30">
        <v>0</v>
      </c>
    </row>
    <row r="31" spans="1:16" x14ac:dyDescent="0.25">
      <c r="A31" s="58" t="s">
        <v>136</v>
      </c>
      <c r="B31" s="69"/>
      <c r="C31" s="69">
        <v>0</v>
      </c>
      <c r="D31" s="69">
        <v>0</v>
      </c>
      <c r="E31" s="69"/>
      <c r="F31" s="69"/>
      <c r="G31" s="69">
        <v>0</v>
      </c>
      <c r="H31" s="69">
        <v>0</v>
      </c>
      <c r="I31" s="50">
        <v>0</v>
      </c>
      <c r="J31" s="50"/>
      <c r="K31" s="69">
        <v>0</v>
      </c>
      <c r="L31" s="50"/>
      <c r="M31" s="70">
        <v>0</v>
      </c>
      <c r="O31">
        <v>0</v>
      </c>
    </row>
    <row r="32" spans="1:16" x14ac:dyDescent="0.25">
      <c r="A32" s="71" t="s">
        <v>137</v>
      </c>
      <c r="B32" s="72">
        <v>0</v>
      </c>
      <c r="C32" s="72"/>
      <c r="D32" s="72">
        <v>0</v>
      </c>
      <c r="E32" s="72"/>
      <c r="F32" s="72"/>
      <c r="G32" s="72">
        <v>0</v>
      </c>
      <c r="H32" s="72"/>
      <c r="I32" s="73">
        <v>0</v>
      </c>
      <c r="J32" s="73">
        <v>0</v>
      </c>
      <c r="K32" s="72">
        <v>0</v>
      </c>
      <c r="L32" s="50"/>
      <c r="O32">
        <v>0</v>
      </c>
    </row>
    <row r="33" spans="1:18" x14ac:dyDescent="0.25">
      <c r="A33" s="42"/>
      <c r="B33" s="46"/>
      <c r="C33" s="46"/>
      <c r="D33" s="46"/>
      <c r="E33" s="46"/>
      <c r="F33" s="46"/>
      <c r="G33" s="46"/>
      <c r="H33" s="46"/>
      <c r="L33" s="74"/>
      <c r="M33" s="74"/>
      <c r="N33" s="74"/>
      <c r="O33" s="74"/>
      <c r="P33" s="74"/>
    </row>
    <row r="34" spans="1:18" x14ac:dyDescent="0.25">
      <c r="A34" s="75" t="s">
        <v>141</v>
      </c>
      <c r="B34" s="76"/>
      <c r="C34" s="76"/>
      <c r="D34" s="76">
        <v>0.61238851042698095</v>
      </c>
      <c r="E34" s="76"/>
      <c r="F34" s="76"/>
      <c r="G34" s="76">
        <v>0.61364465310360128</v>
      </c>
      <c r="H34" s="76"/>
      <c r="I34" s="68">
        <v>0.617951643129238</v>
      </c>
      <c r="J34" s="68"/>
      <c r="K34" s="68">
        <v>0.61928515350256019</v>
      </c>
      <c r="L34" s="50"/>
      <c r="O34">
        <v>0.62506980065030093</v>
      </c>
      <c r="Q34" s="46"/>
    </row>
    <row r="35" spans="1:18" x14ac:dyDescent="0.25">
      <c r="A35" s="77" t="s">
        <v>142</v>
      </c>
      <c r="B35" s="57"/>
      <c r="C35" s="57"/>
      <c r="D35" s="57">
        <v>1.8828756003858882</v>
      </c>
      <c r="E35" s="57"/>
      <c r="F35" s="57"/>
      <c r="G35" s="57">
        <v>1.8625188605099101</v>
      </c>
      <c r="H35" s="57"/>
      <c r="I35" s="50">
        <v>1.9898295702222533</v>
      </c>
      <c r="J35" s="50"/>
      <c r="K35" s="50">
        <v>1.959816551179095</v>
      </c>
      <c r="L35" s="50"/>
      <c r="O35">
        <v>1.9336009495217394</v>
      </c>
    </row>
    <row r="36" spans="1:18" x14ac:dyDescent="0.25">
      <c r="A36" s="78" t="s">
        <v>143</v>
      </c>
      <c r="B36" s="73"/>
      <c r="C36" s="73"/>
      <c r="D36" s="73"/>
      <c r="E36" s="73"/>
      <c r="F36" s="73"/>
      <c r="G36" s="73"/>
      <c r="H36" s="73"/>
      <c r="I36" s="73">
        <v>6.1392763762656122</v>
      </c>
      <c r="J36" s="73"/>
      <c r="K36" s="73">
        <v>6.1467785956922611</v>
      </c>
      <c r="L36" s="73"/>
      <c r="M36" s="73"/>
      <c r="N36" s="73"/>
      <c r="O36" s="73">
        <v>6.1518652864471886</v>
      </c>
      <c r="P36" s="73"/>
    </row>
    <row r="38" spans="1:18" x14ac:dyDescent="0.25">
      <c r="A38" s="79" t="s">
        <v>159</v>
      </c>
      <c r="Q38" s="1" t="s">
        <v>139</v>
      </c>
      <c r="R38" s="1" t="s">
        <v>160</v>
      </c>
    </row>
    <row r="39" spans="1:18" x14ac:dyDescent="0.25">
      <c r="A39" s="75" t="s">
        <v>141</v>
      </c>
      <c r="D39">
        <f>D34/0.6*100</f>
        <v>102.06475173783016</v>
      </c>
      <c r="G39">
        <f>G34/0.6*100</f>
        <v>102.27410885060021</v>
      </c>
      <c r="I39">
        <f>I34/0.6*100</f>
        <v>102.99194052153968</v>
      </c>
      <c r="K39">
        <f>K34/0.6*100</f>
        <v>103.21419225042669</v>
      </c>
      <c r="O39">
        <f>O34/0.6*100</f>
        <v>104.1783001083835</v>
      </c>
      <c r="Q39" s="2">
        <f>AVERAGE(B39:O39)</f>
        <v>102.94465869375604</v>
      </c>
      <c r="R39" s="2">
        <f>STDEV(B39:O39)</f>
        <v>0.83973632655393193</v>
      </c>
    </row>
    <row r="40" spans="1:18" x14ac:dyDescent="0.25">
      <c r="A40" s="77" t="s">
        <v>142</v>
      </c>
      <c r="D40">
        <f>D35/1.9*100</f>
        <v>99.098715809783585</v>
      </c>
      <c r="G40">
        <f>G35/1.9*100</f>
        <v>98.027308447890022</v>
      </c>
      <c r="I40">
        <f>I35/1.9*100</f>
        <v>104.72787211696071</v>
      </c>
      <c r="K40">
        <f>K35/1.9*100</f>
        <v>103.14823953574187</v>
      </c>
      <c r="O40">
        <f>O35/1.9*100</f>
        <v>101.76847102745998</v>
      </c>
      <c r="Q40" s="2">
        <f t="shared" ref="Q40:Q41" si="0">AVERAGE(B40:O40)</f>
        <v>101.35412138756723</v>
      </c>
      <c r="R40" s="2">
        <f t="shared" ref="R40:R41" si="1">STDEV(B40:O40)</f>
        <v>2.7806149586769995</v>
      </c>
    </row>
    <row r="41" spans="1:18" x14ac:dyDescent="0.25">
      <c r="A41" s="78" t="s">
        <v>143</v>
      </c>
      <c r="I41">
        <f>I36/6*100</f>
        <v>102.32127293776021</v>
      </c>
      <c r="K41">
        <f>K36/6*100</f>
        <v>102.44630992820436</v>
      </c>
      <c r="O41">
        <f>O36/6*100</f>
        <v>102.53108810745314</v>
      </c>
      <c r="Q41" s="2">
        <f t="shared" si="0"/>
        <v>102.43289032447258</v>
      </c>
      <c r="R41" s="2">
        <f t="shared" si="1"/>
        <v>0.10554935187653662</v>
      </c>
    </row>
  </sheetData>
  <mergeCells count="6">
    <mergeCell ref="O10:P10"/>
    <mergeCell ref="A4:B4"/>
    <mergeCell ref="D10:E10"/>
    <mergeCell ref="G10:H10"/>
    <mergeCell ref="I10:J10"/>
    <mergeCell ref="K10:L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zoomScale="70" zoomScaleNormal="70" workbookViewId="0">
      <selection activeCell="I30" sqref="I30"/>
    </sheetView>
  </sheetViews>
  <sheetFormatPr defaultRowHeight="15" x14ac:dyDescent="0.25"/>
  <cols>
    <col min="1" max="1" width="16.5703125" customWidth="1"/>
    <col min="2" max="2" width="10.7109375" bestFit="1" customWidth="1"/>
    <col min="3" max="3" width="16.42578125" bestFit="1" customWidth="1"/>
    <col min="4" max="4" width="11.140625" bestFit="1" customWidth="1"/>
    <col min="5" max="5" width="18.28515625" bestFit="1" customWidth="1"/>
    <col min="6" max="6" width="9.5703125" customWidth="1"/>
  </cols>
  <sheetData>
    <row r="1" spans="1:6" ht="15.75" x14ac:dyDescent="0.25">
      <c r="A1" s="121" t="s">
        <v>239</v>
      </c>
    </row>
    <row r="2" spans="1:6" ht="15.75" x14ac:dyDescent="0.25">
      <c r="A2" s="122" t="s">
        <v>240</v>
      </c>
    </row>
    <row r="4" spans="1:6" x14ac:dyDescent="0.25">
      <c r="A4" s="12" t="s">
        <v>176</v>
      </c>
    </row>
    <row r="5" spans="1:6" x14ac:dyDescent="0.25">
      <c r="A5" s="81" t="s">
        <v>164</v>
      </c>
    </row>
    <row r="6" spans="1:6" x14ac:dyDescent="0.25">
      <c r="A6" s="12"/>
    </row>
    <row r="8" spans="1:6" x14ac:dyDescent="0.25">
      <c r="A8" s="1" t="s">
        <v>169</v>
      </c>
      <c r="B8" s="30">
        <v>42297</v>
      </c>
      <c r="C8" s="1" t="s">
        <v>170</v>
      </c>
      <c r="D8" s="1" t="s">
        <v>171</v>
      </c>
      <c r="E8" s="1"/>
      <c r="F8" s="1"/>
    </row>
    <row r="9" spans="1:6" x14ac:dyDescent="0.25">
      <c r="A9" s="82" t="s">
        <v>97</v>
      </c>
      <c r="B9" s="82" t="s">
        <v>4</v>
      </c>
      <c r="C9" s="82" t="s">
        <v>165</v>
      </c>
      <c r="D9" s="82" t="s">
        <v>172</v>
      </c>
      <c r="E9" s="82" t="s">
        <v>173</v>
      </c>
      <c r="F9" s="82" t="s">
        <v>167</v>
      </c>
    </row>
    <row r="10" spans="1:6" x14ac:dyDescent="0.25">
      <c r="A10" s="17">
        <v>0</v>
      </c>
      <c r="B10" s="17">
        <v>1</v>
      </c>
      <c r="C10" s="17">
        <v>24.6</v>
      </c>
      <c r="D10" s="17">
        <v>7.85</v>
      </c>
      <c r="E10" s="17">
        <v>47</v>
      </c>
      <c r="F10" s="17">
        <v>8.1300000000000008</v>
      </c>
    </row>
    <row r="11" spans="1:6" x14ac:dyDescent="0.25">
      <c r="A11" s="17">
        <v>0</v>
      </c>
      <c r="B11" s="17">
        <v>2</v>
      </c>
      <c r="C11" s="17">
        <v>24.7</v>
      </c>
      <c r="D11" s="17">
        <v>7.79</v>
      </c>
      <c r="E11" s="17">
        <v>50</v>
      </c>
      <c r="F11" s="17">
        <v>8</v>
      </c>
    </row>
    <row r="12" spans="1:6" x14ac:dyDescent="0.25">
      <c r="A12" s="17">
        <v>0</v>
      </c>
      <c r="B12" s="17">
        <v>3</v>
      </c>
      <c r="C12" s="17">
        <v>24.7</v>
      </c>
      <c r="D12" s="17">
        <v>7.74</v>
      </c>
      <c r="E12" s="17">
        <v>48</v>
      </c>
      <c r="F12" s="17">
        <v>7.79</v>
      </c>
    </row>
    <row r="13" spans="1:6" x14ac:dyDescent="0.25">
      <c r="A13" s="17">
        <v>0</v>
      </c>
      <c r="B13" s="17">
        <v>4</v>
      </c>
      <c r="C13" s="17">
        <v>24.7</v>
      </c>
      <c r="D13" s="17">
        <v>7.68</v>
      </c>
      <c r="E13" s="17">
        <v>49</v>
      </c>
      <c r="F13" s="17">
        <v>7.64</v>
      </c>
    </row>
    <row r="14" spans="1:6" x14ac:dyDescent="0.25">
      <c r="A14" s="17">
        <v>0.6</v>
      </c>
      <c r="B14" s="17">
        <v>1</v>
      </c>
      <c r="C14" s="17">
        <v>24.7</v>
      </c>
      <c r="D14" s="17">
        <v>7.73</v>
      </c>
      <c r="E14" s="17">
        <v>47</v>
      </c>
      <c r="F14" s="17">
        <v>7.42</v>
      </c>
    </row>
    <row r="15" spans="1:6" x14ac:dyDescent="0.25">
      <c r="A15" s="17">
        <v>0.6</v>
      </c>
      <c r="B15" s="17">
        <v>2</v>
      </c>
      <c r="C15" s="17">
        <v>24.8</v>
      </c>
      <c r="D15" s="17">
        <v>7.74</v>
      </c>
      <c r="E15" s="17">
        <v>45</v>
      </c>
      <c r="F15" s="17">
        <v>7.36</v>
      </c>
    </row>
    <row r="16" spans="1:6" x14ac:dyDescent="0.25">
      <c r="A16" s="17">
        <v>0.6</v>
      </c>
      <c r="B16" s="17">
        <v>3</v>
      </c>
      <c r="C16" s="17">
        <v>24.8</v>
      </c>
      <c r="D16" s="17">
        <v>7.66</v>
      </c>
      <c r="E16" s="17">
        <v>45</v>
      </c>
      <c r="F16" s="17">
        <v>7.48</v>
      </c>
    </row>
    <row r="17" spans="1:6" x14ac:dyDescent="0.25">
      <c r="A17" s="17">
        <v>0.6</v>
      </c>
      <c r="B17" s="17">
        <v>4</v>
      </c>
      <c r="C17" s="17">
        <v>24.8</v>
      </c>
      <c r="D17" s="17">
        <v>7.68</v>
      </c>
      <c r="E17" s="17">
        <v>45</v>
      </c>
      <c r="F17" s="17">
        <v>7.48</v>
      </c>
    </row>
    <row r="18" spans="1:6" x14ac:dyDescent="0.25">
      <c r="A18" s="17">
        <v>1.9</v>
      </c>
      <c r="B18" s="17">
        <v>1</v>
      </c>
      <c r="C18" s="17">
        <v>24.9</v>
      </c>
      <c r="D18" s="17">
        <v>7.68</v>
      </c>
      <c r="E18" s="17">
        <v>46</v>
      </c>
      <c r="F18" s="17">
        <v>7.4</v>
      </c>
    </row>
    <row r="19" spans="1:6" x14ac:dyDescent="0.25">
      <c r="A19" s="17">
        <v>1.9</v>
      </c>
      <c r="B19" s="17">
        <v>2</v>
      </c>
      <c r="C19" s="17">
        <v>24.8</v>
      </c>
      <c r="D19" s="17">
        <v>7.72</v>
      </c>
      <c r="E19" s="17">
        <v>43</v>
      </c>
      <c r="F19" s="17">
        <v>7.34</v>
      </c>
    </row>
    <row r="20" spans="1:6" x14ac:dyDescent="0.25">
      <c r="A20" s="17">
        <v>1.9</v>
      </c>
      <c r="B20" s="17">
        <v>3</v>
      </c>
      <c r="C20" s="17">
        <v>24.8</v>
      </c>
      <c r="D20" s="17">
        <v>7.76</v>
      </c>
      <c r="E20" s="17">
        <v>46</v>
      </c>
      <c r="F20" s="17">
        <v>7.36</v>
      </c>
    </row>
    <row r="21" spans="1:6" x14ac:dyDescent="0.25">
      <c r="A21" s="17">
        <v>1.9</v>
      </c>
      <c r="B21" s="17">
        <v>4</v>
      </c>
      <c r="C21" s="17">
        <v>24.8</v>
      </c>
      <c r="D21" s="17">
        <v>7.73</v>
      </c>
      <c r="E21" s="17" t="s">
        <v>174</v>
      </c>
      <c r="F21" s="17">
        <v>7.31</v>
      </c>
    </row>
    <row r="22" spans="1:6" x14ac:dyDescent="0.25">
      <c r="A22" s="17">
        <v>6</v>
      </c>
      <c r="B22" s="17">
        <v>1</v>
      </c>
      <c r="C22" s="17">
        <v>24.9</v>
      </c>
      <c r="D22" s="17">
        <v>7.65</v>
      </c>
      <c r="E22" s="17">
        <v>44</v>
      </c>
      <c r="F22" s="17">
        <v>7.19</v>
      </c>
    </row>
    <row r="23" spans="1:6" x14ac:dyDescent="0.25">
      <c r="A23" s="17">
        <v>6</v>
      </c>
      <c r="B23" s="17">
        <v>2</v>
      </c>
      <c r="C23" s="17">
        <v>24.8</v>
      </c>
      <c r="D23" s="17">
        <v>7.75</v>
      </c>
      <c r="E23" s="17">
        <v>45</v>
      </c>
      <c r="F23" s="17">
        <v>7.29</v>
      </c>
    </row>
    <row r="24" spans="1:6" x14ac:dyDescent="0.25">
      <c r="A24" s="17">
        <v>6</v>
      </c>
      <c r="B24" s="17">
        <v>3</v>
      </c>
      <c r="C24" s="17">
        <v>24.8</v>
      </c>
      <c r="D24" s="17">
        <v>7.68</v>
      </c>
      <c r="E24" s="17">
        <v>44</v>
      </c>
      <c r="F24" s="17">
        <v>7.3</v>
      </c>
    </row>
    <row r="25" spans="1:6" x14ac:dyDescent="0.25">
      <c r="A25" s="17">
        <v>6</v>
      </c>
      <c r="B25" s="17">
        <v>4</v>
      </c>
      <c r="C25" s="17">
        <v>24.8</v>
      </c>
      <c r="D25" s="17">
        <v>7.69</v>
      </c>
      <c r="E25" s="17">
        <v>44</v>
      </c>
      <c r="F25" s="17">
        <v>7.28</v>
      </c>
    </row>
    <row r="28" spans="1:6" x14ac:dyDescent="0.25">
      <c r="A28" s="1" t="s">
        <v>169</v>
      </c>
      <c r="B28" s="30">
        <v>42298</v>
      </c>
      <c r="C28" s="1" t="s">
        <v>170</v>
      </c>
      <c r="D28" s="83">
        <v>0.38541666666666669</v>
      </c>
      <c r="E28" s="1"/>
      <c r="F28" s="1"/>
    </row>
    <row r="29" spans="1:6" x14ac:dyDescent="0.25">
      <c r="A29" s="82" t="s">
        <v>97</v>
      </c>
      <c r="B29" s="82" t="s">
        <v>4</v>
      </c>
      <c r="C29" s="82" t="s">
        <v>165</v>
      </c>
      <c r="D29" s="124" t="s">
        <v>172</v>
      </c>
      <c r="E29" s="126"/>
      <c r="F29" s="105"/>
    </row>
    <row r="30" spans="1:6" x14ac:dyDescent="0.25">
      <c r="A30" s="17">
        <v>0</v>
      </c>
      <c r="B30" s="17">
        <v>1</v>
      </c>
      <c r="C30" s="17">
        <v>24.8</v>
      </c>
      <c r="D30" s="125">
        <v>7.84</v>
      </c>
      <c r="E30" s="123"/>
      <c r="F30" s="50"/>
    </row>
    <row r="31" spans="1:6" x14ac:dyDescent="0.25">
      <c r="A31" s="17">
        <v>0</v>
      </c>
      <c r="B31" s="17">
        <v>2</v>
      </c>
      <c r="C31" s="17">
        <v>24.9</v>
      </c>
      <c r="D31" s="125">
        <v>7.71</v>
      </c>
      <c r="E31" s="123"/>
      <c r="F31" s="50"/>
    </row>
    <row r="32" spans="1:6" x14ac:dyDescent="0.25">
      <c r="A32" s="17">
        <v>0</v>
      </c>
      <c r="B32" s="17">
        <v>3</v>
      </c>
      <c r="C32" s="17">
        <v>24.8</v>
      </c>
      <c r="D32" s="125">
        <v>7.69</v>
      </c>
      <c r="E32" s="123"/>
      <c r="F32" s="50"/>
    </row>
    <row r="33" spans="1:6" x14ac:dyDescent="0.25">
      <c r="A33" s="17">
        <v>0</v>
      </c>
      <c r="B33" s="17">
        <v>4</v>
      </c>
      <c r="C33" s="17">
        <v>24.8</v>
      </c>
      <c r="D33" s="125">
        <v>7.69</v>
      </c>
      <c r="E33" s="123"/>
      <c r="F33" s="50"/>
    </row>
    <row r="34" spans="1:6" x14ac:dyDescent="0.25">
      <c r="A34" s="17">
        <v>0.6</v>
      </c>
      <c r="B34" s="17">
        <v>1</v>
      </c>
      <c r="C34" s="17">
        <v>24.8</v>
      </c>
      <c r="D34" s="125">
        <v>7.68</v>
      </c>
      <c r="E34" s="123"/>
      <c r="F34" s="50"/>
    </row>
    <row r="35" spans="1:6" x14ac:dyDescent="0.25">
      <c r="A35" s="17">
        <v>0.6</v>
      </c>
      <c r="B35" s="17">
        <v>2</v>
      </c>
      <c r="C35" s="17">
        <v>25</v>
      </c>
      <c r="D35" s="125">
        <v>7.6</v>
      </c>
      <c r="E35" s="123"/>
      <c r="F35" s="50"/>
    </row>
    <row r="36" spans="1:6" x14ac:dyDescent="0.25">
      <c r="A36" s="17">
        <v>0.6</v>
      </c>
      <c r="B36" s="17">
        <v>3</v>
      </c>
      <c r="C36" s="17">
        <v>25</v>
      </c>
      <c r="D36" s="125">
        <v>7.62</v>
      </c>
      <c r="E36" s="123"/>
      <c r="F36" s="50"/>
    </row>
    <row r="37" spans="1:6" x14ac:dyDescent="0.25">
      <c r="A37" s="17">
        <v>0.6</v>
      </c>
      <c r="B37" s="17">
        <v>4</v>
      </c>
      <c r="C37" s="17">
        <v>24.9</v>
      </c>
      <c r="D37" s="125">
        <v>7.63</v>
      </c>
      <c r="E37" s="123"/>
      <c r="F37" s="50"/>
    </row>
    <row r="38" spans="1:6" x14ac:dyDescent="0.25">
      <c r="A38" s="17">
        <v>1.9</v>
      </c>
      <c r="B38" s="17">
        <v>1</v>
      </c>
      <c r="C38" s="17">
        <v>25</v>
      </c>
      <c r="D38" s="125">
        <v>7.6</v>
      </c>
      <c r="E38" s="123"/>
      <c r="F38" s="50"/>
    </row>
    <row r="39" spans="1:6" x14ac:dyDescent="0.25">
      <c r="A39" s="17">
        <v>1.9</v>
      </c>
      <c r="B39" s="17">
        <v>2</v>
      </c>
      <c r="C39" s="17">
        <v>24.9</v>
      </c>
      <c r="D39" s="125">
        <v>7.65</v>
      </c>
      <c r="E39" s="123"/>
      <c r="F39" s="50"/>
    </row>
    <row r="40" spans="1:6" x14ac:dyDescent="0.25">
      <c r="A40" s="17">
        <v>1.9</v>
      </c>
      <c r="B40" s="17">
        <v>3</v>
      </c>
      <c r="C40" s="17">
        <v>25</v>
      </c>
      <c r="D40" s="125">
        <v>7.61</v>
      </c>
      <c r="E40" s="123"/>
      <c r="F40" s="50"/>
    </row>
    <row r="41" spans="1:6" x14ac:dyDescent="0.25">
      <c r="A41" s="17">
        <v>1.9</v>
      </c>
      <c r="B41" s="17">
        <v>4</v>
      </c>
      <c r="C41" s="17">
        <v>25</v>
      </c>
      <c r="D41" s="125">
        <v>7.57</v>
      </c>
      <c r="E41" s="123"/>
      <c r="F41" s="50"/>
    </row>
    <row r="42" spans="1:6" x14ac:dyDescent="0.25">
      <c r="A42" s="17">
        <v>6</v>
      </c>
      <c r="B42" s="17">
        <v>1</v>
      </c>
      <c r="C42" s="17">
        <v>24.9</v>
      </c>
      <c r="D42" s="125">
        <v>7.59</v>
      </c>
      <c r="E42" s="123"/>
      <c r="F42" s="50"/>
    </row>
    <row r="43" spans="1:6" x14ac:dyDescent="0.25">
      <c r="A43" s="17">
        <v>6</v>
      </c>
      <c r="B43" s="17">
        <v>2</v>
      </c>
      <c r="C43" s="17">
        <v>24.9</v>
      </c>
      <c r="D43" s="125">
        <v>7.65</v>
      </c>
      <c r="E43" s="123"/>
      <c r="F43" s="50"/>
    </row>
    <row r="44" spans="1:6" x14ac:dyDescent="0.25">
      <c r="A44" s="17">
        <v>6</v>
      </c>
      <c r="B44" s="17">
        <v>3</v>
      </c>
      <c r="C44" s="17">
        <v>24.9</v>
      </c>
      <c r="D44" s="125">
        <v>7.56</v>
      </c>
      <c r="E44" s="123"/>
      <c r="F44" s="50"/>
    </row>
    <row r="45" spans="1:6" x14ac:dyDescent="0.25">
      <c r="A45" s="17">
        <v>6</v>
      </c>
      <c r="B45" s="17">
        <v>4</v>
      </c>
      <c r="C45" s="17">
        <v>24.9</v>
      </c>
      <c r="D45" s="125">
        <v>7.52</v>
      </c>
      <c r="E45" s="123"/>
      <c r="F45" s="50"/>
    </row>
    <row r="46" spans="1:6" x14ac:dyDescent="0.25">
      <c r="E46" s="50"/>
      <c r="F46" s="50"/>
    </row>
    <row r="48" spans="1:6" x14ac:dyDescent="0.25">
      <c r="A48" s="1" t="s">
        <v>169</v>
      </c>
      <c r="B48" s="30">
        <v>42299</v>
      </c>
      <c r="C48" s="1" t="s">
        <v>170</v>
      </c>
      <c r="D48" s="1" t="s">
        <v>175</v>
      </c>
      <c r="E48" s="1"/>
      <c r="F48" s="1"/>
    </row>
    <row r="49" spans="1:5" x14ac:dyDescent="0.25">
      <c r="A49" s="82" t="s">
        <v>97</v>
      </c>
      <c r="B49" s="82" t="s">
        <v>4</v>
      </c>
      <c r="C49" s="82" t="s">
        <v>165</v>
      </c>
      <c r="D49" s="82" t="s">
        <v>172</v>
      </c>
      <c r="E49" s="82" t="s">
        <v>167</v>
      </c>
    </row>
    <row r="50" spans="1:5" x14ac:dyDescent="0.25">
      <c r="A50" s="17">
        <v>0</v>
      </c>
      <c r="B50" s="17">
        <v>1</v>
      </c>
      <c r="C50" s="17">
        <v>24.6</v>
      </c>
      <c r="D50" s="17">
        <v>8.0500000000000007</v>
      </c>
      <c r="E50" s="17">
        <v>8.06</v>
      </c>
    </row>
    <row r="51" spans="1:5" x14ac:dyDescent="0.25">
      <c r="A51" s="17">
        <v>0</v>
      </c>
      <c r="B51" s="17">
        <v>2</v>
      </c>
      <c r="C51" s="17">
        <v>24.6</v>
      </c>
      <c r="D51" s="17">
        <v>7.93</v>
      </c>
      <c r="E51" s="17">
        <v>7.84</v>
      </c>
    </row>
    <row r="52" spans="1:5" x14ac:dyDescent="0.25">
      <c r="A52" s="17">
        <v>0</v>
      </c>
      <c r="B52" s="17">
        <v>3</v>
      </c>
      <c r="C52" s="17">
        <v>24.6</v>
      </c>
      <c r="D52" s="17">
        <v>7.86</v>
      </c>
      <c r="E52" s="17">
        <v>7.41</v>
      </c>
    </row>
    <row r="53" spans="1:5" x14ac:dyDescent="0.25">
      <c r="A53" s="17">
        <v>0</v>
      </c>
      <c r="B53" s="17">
        <v>4</v>
      </c>
      <c r="C53" s="17">
        <v>24.5</v>
      </c>
      <c r="D53" s="17">
        <v>7.78</v>
      </c>
      <c r="E53" s="17">
        <v>7.37</v>
      </c>
    </row>
    <row r="54" spans="1:5" x14ac:dyDescent="0.25">
      <c r="A54" s="17">
        <v>0.6</v>
      </c>
      <c r="B54" s="17">
        <v>1</v>
      </c>
      <c r="C54" s="17">
        <v>24.7</v>
      </c>
      <c r="D54" s="17">
        <v>7.89</v>
      </c>
      <c r="E54" s="17">
        <v>7.32</v>
      </c>
    </row>
    <row r="55" spans="1:5" x14ac:dyDescent="0.25">
      <c r="A55" s="17">
        <v>0.6</v>
      </c>
      <c r="B55" s="17">
        <v>2</v>
      </c>
      <c r="C55" s="17">
        <v>24.7</v>
      </c>
      <c r="D55" s="17">
        <v>7.88</v>
      </c>
      <c r="E55" s="17">
        <v>7.27</v>
      </c>
    </row>
    <row r="56" spans="1:5" x14ac:dyDescent="0.25">
      <c r="A56" s="17">
        <v>0.6</v>
      </c>
      <c r="B56" s="17">
        <v>3</v>
      </c>
      <c r="C56" s="17">
        <v>24.7</v>
      </c>
      <c r="D56" s="17">
        <v>7.78</v>
      </c>
      <c r="E56" s="17">
        <v>7.37</v>
      </c>
    </row>
    <row r="57" spans="1:5" x14ac:dyDescent="0.25">
      <c r="A57" s="17">
        <v>0.6</v>
      </c>
      <c r="B57" s="17">
        <v>4</v>
      </c>
      <c r="C57" s="17">
        <v>24.7</v>
      </c>
      <c r="D57" s="17">
        <v>7.78</v>
      </c>
      <c r="E57" s="17">
        <v>7.28</v>
      </c>
    </row>
    <row r="58" spans="1:5" x14ac:dyDescent="0.25">
      <c r="A58" s="17">
        <v>1.9</v>
      </c>
      <c r="B58" s="17">
        <v>1</v>
      </c>
      <c r="C58" s="17">
        <v>24.8</v>
      </c>
      <c r="D58" s="17">
        <v>7.73</v>
      </c>
      <c r="E58" s="17">
        <v>7.34</v>
      </c>
    </row>
    <row r="59" spans="1:5" x14ac:dyDescent="0.25">
      <c r="A59" s="17">
        <v>1.9</v>
      </c>
      <c r="B59" s="17">
        <v>2</v>
      </c>
      <c r="C59" s="17">
        <v>24.7</v>
      </c>
      <c r="D59" s="17">
        <v>7.8</v>
      </c>
      <c r="E59" s="17">
        <v>7.29</v>
      </c>
    </row>
    <row r="60" spans="1:5" x14ac:dyDescent="0.25">
      <c r="A60" s="17">
        <v>1.9</v>
      </c>
      <c r="B60" s="17">
        <v>3</v>
      </c>
      <c r="C60" s="17">
        <v>24.7</v>
      </c>
      <c r="D60" s="17">
        <v>7.8</v>
      </c>
      <c r="E60" s="17">
        <v>7.33</v>
      </c>
    </row>
    <row r="61" spans="1:5" x14ac:dyDescent="0.25">
      <c r="A61" s="17">
        <v>1.9</v>
      </c>
      <c r="B61" s="17">
        <v>4</v>
      </c>
      <c r="C61" s="17">
        <v>24.8</v>
      </c>
      <c r="D61" s="17">
        <v>7.76</v>
      </c>
      <c r="E61" s="17">
        <v>7.22</v>
      </c>
    </row>
    <row r="62" spans="1:5" x14ac:dyDescent="0.25">
      <c r="A62" s="17">
        <v>6</v>
      </c>
      <c r="B62" s="17">
        <v>1</v>
      </c>
      <c r="C62" s="17">
        <v>24.7</v>
      </c>
      <c r="D62" s="17">
        <v>7.68</v>
      </c>
      <c r="E62" s="17">
        <v>7.25</v>
      </c>
    </row>
    <row r="63" spans="1:5" x14ac:dyDescent="0.25">
      <c r="A63" s="17">
        <v>6</v>
      </c>
      <c r="B63" s="17">
        <v>2</v>
      </c>
      <c r="C63" s="17">
        <v>24.6</v>
      </c>
      <c r="D63" s="17">
        <v>7.84</v>
      </c>
      <c r="E63" s="17">
        <v>7.27</v>
      </c>
    </row>
    <row r="64" spans="1:5" x14ac:dyDescent="0.25">
      <c r="A64" s="17">
        <v>6</v>
      </c>
      <c r="B64" s="17">
        <v>3</v>
      </c>
      <c r="C64" s="17">
        <v>24.8</v>
      </c>
      <c r="D64" s="17">
        <v>7.66</v>
      </c>
      <c r="E64" s="17">
        <v>7.25</v>
      </c>
    </row>
    <row r="65" spans="1:6" x14ac:dyDescent="0.25">
      <c r="A65" s="17">
        <v>6</v>
      </c>
      <c r="B65" s="17">
        <v>4</v>
      </c>
      <c r="C65" s="17">
        <v>24.7</v>
      </c>
      <c r="D65" s="17">
        <v>7.82</v>
      </c>
      <c r="E65" s="17">
        <v>7.28</v>
      </c>
    </row>
    <row r="67" spans="1:6" x14ac:dyDescent="0.25">
      <c r="A67" s="1" t="s">
        <v>169</v>
      </c>
      <c r="B67" s="30">
        <v>42300</v>
      </c>
      <c r="C67" s="1" t="s">
        <v>170</v>
      </c>
      <c r="D67" s="1" t="s">
        <v>171</v>
      </c>
      <c r="E67" s="1"/>
      <c r="F67" s="1"/>
    </row>
    <row r="68" spans="1:6" x14ac:dyDescent="0.25">
      <c r="A68" s="82" t="s">
        <v>97</v>
      </c>
      <c r="B68" s="82" t="s">
        <v>4</v>
      </c>
      <c r="C68" s="82" t="s">
        <v>165</v>
      </c>
      <c r="D68" s="82" t="s">
        <v>172</v>
      </c>
      <c r="E68" s="105"/>
      <c r="F68" s="105"/>
    </row>
    <row r="69" spans="1:6" x14ac:dyDescent="0.25">
      <c r="A69" s="17">
        <v>0</v>
      </c>
      <c r="B69" s="17">
        <v>1</v>
      </c>
      <c r="C69" s="17">
        <v>24.7</v>
      </c>
      <c r="D69" s="17">
        <v>7.7</v>
      </c>
      <c r="E69" s="50"/>
      <c r="F69" s="50"/>
    </row>
    <row r="70" spans="1:6" x14ac:dyDescent="0.25">
      <c r="A70" s="17">
        <v>0</v>
      </c>
      <c r="B70" s="17">
        <v>2</v>
      </c>
      <c r="C70" s="17">
        <v>24.8</v>
      </c>
      <c r="D70" s="17">
        <v>7.65</v>
      </c>
      <c r="E70" s="50"/>
      <c r="F70" s="50"/>
    </row>
    <row r="71" spans="1:6" x14ac:dyDescent="0.25">
      <c r="A71" s="17">
        <v>0</v>
      </c>
      <c r="B71" s="17">
        <v>3</v>
      </c>
      <c r="C71" s="17">
        <v>24.8</v>
      </c>
      <c r="D71" s="17">
        <v>7.62</v>
      </c>
      <c r="E71" s="50"/>
      <c r="F71" s="50"/>
    </row>
    <row r="72" spans="1:6" x14ac:dyDescent="0.25">
      <c r="A72" s="17">
        <v>0</v>
      </c>
      <c r="B72" s="17">
        <v>4</v>
      </c>
      <c r="C72" s="17">
        <v>24.8</v>
      </c>
      <c r="D72" s="17">
        <v>7.6</v>
      </c>
      <c r="E72" s="50"/>
      <c r="F72" s="50"/>
    </row>
    <row r="73" spans="1:6" x14ac:dyDescent="0.25">
      <c r="A73" s="17">
        <v>0.6</v>
      </c>
      <c r="B73" s="17">
        <v>1</v>
      </c>
      <c r="C73" s="17">
        <v>24.8</v>
      </c>
      <c r="D73" s="17">
        <v>7.78</v>
      </c>
      <c r="E73" s="50"/>
      <c r="F73" s="50"/>
    </row>
    <row r="74" spans="1:6" x14ac:dyDescent="0.25">
      <c r="A74" s="17">
        <v>0.6</v>
      </c>
      <c r="B74" s="17">
        <v>2</v>
      </c>
      <c r="C74" s="17">
        <v>24.9</v>
      </c>
      <c r="D74" s="17">
        <v>7.67</v>
      </c>
      <c r="E74" s="50"/>
      <c r="F74" s="50"/>
    </row>
    <row r="75" spans="1:6" x14ac:dyDescent="0.25">
      <c r="A75" s="17">
        <v>0.6</v>
      </c>
      <c r="B75" s="17">
        <v>3</v>
      </c>
      <c r="C75" s="17">
        <v>24.9</v>
      </c>
      <c r="D75" s="17">
        <v>7.61</v>
      </c>
      <c r="E75" s="50"/>
      <c r="F75" s="50"/>
    </row>
    <row r="76" spans="1:6" x14ac:dyDescent="0.25">
      <c r="A76" s="17">
        <v>0.6</v>
      </c>
      <c r="B76" s="17">
        <v>4</v>
      </c>
      <c r="C76" s="17">
        <v>24.9</v>
      </c>
      <c r="D76" s="17">
        <v>7.68</v>
      </c>
      <c r="E76" s="50"/>
      <c r="F76" s="50"/>
    </row>
    <row r="77" spans="1:6" x14ac:dyDescent="0.25">
      <c r="A77" s="17">
        <v>1.9</v>
      </c>
      <c r="B77" s="17">
        <v>1</v>
      </c>
      <c r="C77" s="17">
        <v>25</v>
      </c>
      <c r="D77" s="17">
        <v>7.67</v>
      </c>
      <c r="E77" s="50"/>
      <c r="F77" s="50"/>
    </row>
    <row r="78" spans="1:6" x14ac:dyDescent="0.25">
      <c r="A78" s="17">
        <v>1.9</v>
      </c>
      <c r="B78" s="17">
        <v>2</v>
      </c>
      <c r="C78" s="17">
        <v>24.9</v>
      </c>
      <c r="D78" s="17">
        <v>7.73</v>
      </c>
      <c r="E78" s="50"/>
      <c r="F78" s="50"/>
    </row>
    <row r="79" spans="1:6" x14ac:dyDescent="0.25">
      <c r="A79" s="17">
        <v>1.9</v>
      </c>
      <c r="B79" s="17">
        <v>3</v>
      </c>
      <c r="C79" s="17">
        <v>24.9</v>
      </c>
      <c r="D79" s="17">
        <v>7.71</v>
      </c>
      <c r="E79" s="50"/>
      <c r="F79" s="50"/>
    </row>
    <row r="80" spans="1:6" x14ac:dyDescent="0.25">
      <c r="A80" s="17">
        <v>1.9</v>
      </c>
      <c r="B80" s="17">
        <v>4</v>
      </c>
      <c r="C80" s="17">
        <v>25</v>
      </c>
      <c r="D80" s="17">
        <v>7.63</v>
      </c>
      <c r="E80" s="50"/>
      <c r="F80" s="50"/>
    </row>
    <row r="81" spans="1:6" x14ac:dyDescent="0.25">
      <c r="A81" s="17">
        <v>6</v>
      </c>
      <c r="B81" s="17">
        <v>1</v>
      </c>
      <c r="C81" s="17">
        <v>24.8</v>
      </c>
      <c r="D81" s="17">
        <v>7.6</v>
      </c>
      <c r="E81" s="50"/>
      <c r="F81" s="50"/>
    </row>
    <row r="82" spans="1:6" x14ac:dyDescent="0.25">
      <c r="A82" s="17">
        <v>6</v>
      </c>
      <c r="B82" s="17">
        <v>2</v>
      </c>
      <c r="C82" s="17">
        <v>24.9</v>
      </c>
      <c r="D82" s="17">
        <v>7.72</v>
      </c>
      <c r="E82" s="50"/>
      <c r="F82" s="50"/>
    </row>
    <row r="83" spans="1:6" x14ac:dyDescent="0.25">
      <c r="A83" s="17">
        <v>6</v>
      </c>
      <c r="B83" s="17">
        <v>3</v>
      </c>
      <c r="C83" s="17">
        <v>25</v>
      </c>
      <c r="D83" s="17">
        <v>7.6</v>
      </c>
      <c r="E83" s="50"/>
      <c r="F83" s="50"/>
    </row>
    <row r="84" spans="1:6" x14ac:dyDescent="0.25">
      <c r="A84" s="17">
        <v>6</v>
      </c>
      <c r="B84" s="17">
        <v>4</v>
      </c>
      <c r="C84" s="17">
        <v>24.9</v>
      </c>
      <c r="D84" s="17">
        <v>7.68</v>
      </c>
      <c r="E84" s="50"/>
      <c r="F84" s="50"/>
    </row>
    <row r="85" spans="1:6" x14ac:dyDescent="0.25">
      <c r="E85" s="50"/>
      <c r="F85" s="50"/>
    </row>
    <row r="86" spans="1:6" x14ac:dyDescent="0.25">
      <c r="A86" s="1" t="s">
        <v>169</v>
      </c>
      <c r="B86" s="30">
        <v>42301</v>
      </c>
      <c r="C86" s="1" t="s">
        <v>170</v>
      </c>
      <c r="D86" s="83">
        <v>0.41666666666666669</v>
      </c>
      <c r="E86" s="105"/>
      <c r="F86" s="105"/>
    </row>
    <row r="87" spans="1:6" x14ac:dyDescent="0.25">
      <c r="A87" s="82" t="s">
        <v>97</v>
      </c>
      <c r="B87" s="82" t="s">
        <v>4</v>
      </c>
      <c r="C87" s="82" t="s">
        <v>165</v>
      </c>
      <c r="D87" s="82" t="s">
        <v>172</v>
      </c>
      <c r="E87" s="105"/>
      <c r="F87" s="105"/>
    </row>
    <row r="88" spans="1:6" x14ac:dyDescent="0.25">
      <c r="A88" s="17">
        <v>0</v>
      </c>
      <c r="B88" s="17">
        <v>1</v>
      </c>
      <c r="C88" s="17">
        <v>24.7</v>
      </c>
      <c r="D88" s="17">
        <v>7.82</v>
      </c>
      <c r="E88" s="50"/>
      <c r="F88" s="50"/>
    </row>
    <row r="89" spans="1:6" x14ac:dyDescent="0.25">
      <c r="A89" s="17">
        <v>0</v>
      </c>
      <c r="B89" s="17">
        <v>2</v>
      </c>
      <c r="C89" s="17">
        <v>24.9</v>
      </c>
      <c r="D89" s="17">
        <v>7.64</v>
      </c>
      <c r="E89" s="50"/>
      <c r="F89" s="50"/>
    </row>
    <row r="90" spans="1:6" x14ac:dyDescent="0.25">
      <c r="A90" s="17">
        <v>0</v>
      </c>
      <c r="B90" s="17">
        <v>3</v>
      </c>
      <c r="C90" s="17">
        <v>24.9</v>
      </c>
      <c r="D90" s="17">
        <v>7.65</v>
      </c>
      <c r="E90" s="50"/>
      <c r="F90" s="50"/>
    </row>
    <row r="91" spans="1:6" x14ac:dyDescent="0.25">
      <c r="A91" s="17">
        <v>0</v>
      </c>
      <c r="B91" s="17">
        <v>4</v>
      </c>
      <c r="C91" s="17">
        <v>24.8</v>
      </c>
      <c r="D91" s="17">
        <v>7.6</v>
      </c>
      <c r="E91" s="50"/>
      <c r="F91" s="50"/>
    </row>
    <row r="92" spans="1:6" x14ac:dyDescent="0.25">
      <c r="A92" s="17">
        <v>0.6</v>
      </c>
      <c r="B92" s="17">
        <v>1</v>
      </c>
      <c r="C92" s="17">
        <v>24.8</v>
      </c>
      <c r="D92" s="17">
        <v>7.55</v>
      </c>
      <c r="E92" s="50"/>
      <c r="F92" s="50"/>
    </row>
    <row r="93" spans="1:6" x14ac:dyDescent="0.25">
      <c r="A93" s="17">
        <v>0.6</v>
      </c>
      <c r="B93" s="17">
        <v>2</v>
      </c>
      <c r="C93" s="17">
        <v>24.8</v>
      </c>
      <c r="D93" s="17">
        <v>7.56</v>
      </c>
      <c r="E93" s="50"/>
      <c r="F93" s="50"/>
    </row>
    <row r="94" spans="1:6" x14ac:dyDescent="0.25">
      <c r="A94" s="17">
        <v>0.6</v>
      </c>
      <c r="B94" s="17">
        <v>3</v>
      </c>
      <c r="C94" s="17">
        <v>24.9</v>
      </c>
      <c r="D94" s="17">
        <v>7.43</v>
      </c>
      <c r="E94" s="50"/>
      <c r="F94" s="50"/>
    </row>
    <row r="95" spans="1:6" x14ac:dyDescent="0.25">
      <c r="A95" s="17">
        <v>0.6</v>
      </c>
      <c r="B95" s="17">
        <v>4</v>
      </c>
      <c r="C95" s="17">
        <v>24.9</v>
      </c>
      <c r="D95" s="17">
        <v>7.6</v>
      </c>
      <c r="E95" s="50"/>
      <c r="F95" s="50"/>
    </row>
    <row r="96" spans="1:6" x14ac:dyDescent="0.25">
      <c r="A96" s="17">
        <v>1.9</v>
      </c>
      <c r="B96" s="17">
        <v>1</v>
      </c>
      <c r="C96" s="17">
        <v>24.8</v>
      </c>
      <c r="D96" s="17">
        <v>7.47</v>
      </c>
      <c r="E96" s="50"/>
      <c r="F96" s="50"/>
    </row>
    <row r="97" spans="1:6" x14ac:dyDescent="0.25">
      <c r="A97" s="17">
        <v>1.9</v>
      </c>
      <c r="B97" s="17">
        <v>2</v>
      </c>
      <c r="C97" s="17">
        <v>24.8</v>
      </c>
      <c r="D97" s="17">
        <v>7.63</v>
      </c>
      <c r="E97" s="50"/>
      <c r="F97" s="50"/>
    </row>
    <row r="98" spans="1:6" x14ac:dyDescent="0.25">
      <c r="A98" s="17">
        <v>1.9</v>
      </c>
      <c r="B98" s="17">
        <v>3</v>
      </c>
      <c r="C98" s="17">
        <v>25</v>
      </c>
      <c r="D98" s="17">
        <v>7.57</v>
      </c>
      <c r="E98" s="50"/>
      <c r="F98" s="50"/>
    </row>
    <row r="99" spans="1:6" x14ac:dyDescent="0.25">
      <c r="A99" s="17">
        <v>1.9</v>
      </c>
      <c r="B99" s="17">
        <v>4</v>
      </c>
      <c r="C99" s="17">
        <v>24.9</v>
      </c>
      <c r="D99" s="17">
        <v>7.62</v>
      </c>
      <c r="E99" s="50"/>
      <c r="F99" s="50"/>
    </row>
    <row r="100" spans="1:6" x14ac:dyDescent="0.25">
      <c r="A100" s="17">
        <v>6</v>
      </c>
      <c r="B100" s="17">
        <v>1</v>
      </c>
      <c r="C100" s="17">
        <v>24.9</v>
      </c>
      <c r="D100" s="17">
        <v>7.55</v>
      </c>
      <c r="E100" s="50"/>
      <c r="F100" s="50"/>
    </row>
    <row r="101" spans="1:6" x14ac:dyDescent="0.25">
      <c r="A101" s="17">
        <v>6</v>
      </c>
      <c r="B101" s="17">
        <v>2</v>
      </c>
      <c r="C101" s="17">
        <v>24.8</v>
      </c>
      <c r="D101" s="17">
        <v>7.62</v>
      </c>
      <c r="E101" s="50"/>
      <c r="F101" s="50"/>
    </row>
    <row r="102" spans="1:6" x14ac:dyDescent="0.25">
      <c r="A102" s="17">
        <v>6</v>
      </c>
      <c r="B102" s="17">
        <v>3</v>
      </c>
      <c r="C102" s="17">
        <v>24.9</v>
      </c>
      <c r="D102" s="17">
        <v>7.49</v>
      </c>
      <c r="E102" s="50"/>
      <c r="F102" s="50"/>
    </row>
    <row r="103" spans="1:6" x14ac:dyDescent="0.25">
      <c r="A103" s="17">
        <v>6</v>
      </c>
      <c r="B103" s="17">
        <v>4</v>
      </c>
      <c r="C103" s="17">
        <v>24.9</v>
      </c>
      <c r="D103" s="17">
        <v>7.6</v>
      </c>
      <c r="E103" s="50"/>
      <c r="F103" s="50"/>
    </row>
    <row r="104" spans="1:6" x14ac:dyDescent="0.25">
      <c r="E104" s="50"/>
      <c r="F104" s="50"/>
    </row>
    <row r="105" spans="1:6" x14ac:dyDescent="0.25">
      <c r="A105" s="1" t="s">
        <v>169</v>
      </c>
      <c r="B105" s="30">
        <v>42302</v>
      </c>
      <c r="C105" s="1" t="s">
        <v>170</v>
      </c>
      <c r="D105" s="83">
        <v>0.5</v>
      </c>
      <c r="E105" s="105"/>
      <c r="F105" s="105"/>
    </row>
    <row r="106" spans="1:6" x14ac:dyDescent="0.25">
      <c r="A106" s="82" t="s">
        <v>97</v>
      </c>
      <c r="B106" s="82" t="s">
        <v>4</v>
      </c>
      <c r="C106" s="82" t="s">
        <v>165</v>
      </c>
      <c r="D106" s="82" t="s">
        <v>172</v>
      </c>
      <c r="E106" s="105"/>
      <c r="F106" s="105"/>
    </row>
    <row r="107" spans="1:6" x14ac:dyDescent="0.25">
      <c r="A107" s="17">
        <v>0</v>
      </c>
      <c r="B107" s="17">
        <v>1</v>
      </c>
      <c r="C107" s="17">
        <v>24.4</v>
      </c>
      <c r="D107" s="17">
        <v>8.17</v>
      </c>
      <c r="E107" s="50"/>
      <c r="F107" s="50"/>
    </row>
    <row r="108" spans="1:6" x14ac:dyDescent="0.25">
      <c r="A108" s="17">
        <v>0</v>
      </c>
      <c r="B108" s="17">
        <v>2</v>
      </c>
      <c r="C108" s="17">
        <v>24.5</v>
      </c>
      <c r="D108" s="17">
        <v>7.98</v>
      </c>
      <c r="E108" s="50"/>
      <c r="F108" s="50"/>
    </row>
    <row r="109" spans="1:6" x14ac:dyDescent="0.25">
      <c r="A109" s="17">
        <v>0</v>
      </c>
      <c r="B109" s="17">
        <v>3</v>
      </c>
      <c r="C109" s="17">
        <v>24.6</v>
      </c>
      <c r="D109" s="17">
        <v>7.82</v>
      </c>
      <c r="E109" s="50"/>
      <c r="F109" s="50"/>
    </row>
    <row r="110" spans="1:6" x14ac:dyDescent="0.25">
      <c r="A110" s="17">
        <v>0</v>
      </c>
      <c r="B110" s="17">
        <v>4</v>
      </c>
      <c r="C110" s="17">
        <v>24.5</v>
      </c>
      <c r="D110" s="17">
        <v>7.82</v>
      </c>
      <c r="E110" s="50"/>
      <c r="F110" s="50"/>
    </row>
    <row r="111" spans="1:6" x14ac:dyDescent="0.25">
      <c r="A111" s="17">
        <v>0.6</v>
      </c>
      <c r="B111" s="17">
        <v>1</v>
      </c>
      <c r="C111" s="17">
        <v>24.3</v>
      </c>
      <c r="D111" s="17">
        <v>7.96</v>
      </c>
      <c r="E111" s="50"/>
      <c r="F111" s="50"/>
    </row>
    <row r="112" spans="1:6" x14ac:dyDescent="0.25">
      <c r="A112" s="17">
        <v>0.6</v>
      </c>
      <c r="B112" s="17">
        <v>2</v>
      </c>
      <c r="C112" s="17">
        <v>24.5</v>
      </c>
      <c r="D112" s="17">
        <v>7.88</v>
      </c>
      <c r="E112" s="50"/>
      <c r="F112" s="50"/>
    </row>
    <row r="113" spans="1:6" x14ac:dyDescent="0.25">
      <c r="A113" s="17">
        <v>0.6</v>
      </c>
      <c r="B113" s="17">
        <v>3</v>
      </c>
      <c r="C113" s="17">
        <v>24.8</v>
      </c>
      <c r="D113" s="17">
        <v>7.69</v>
      </c>
      <c r="E113" s="50"/>
      <c r="F113" s="50"/>
    </row>
    <row r="114" spans="1:6" x14ac:dyDescent="0.25">
      <c r="A114" s="17">
        <v>0.6</v>
      </c>
      <c r="B114" s="17">
        <v>4</v>
      </c>
      <c r="C114" s="17">
        <v>24.7</v>
      </c>
      <c r="D114" s="17">
        <v>7.8</v>
      </c>
      <c r="E114" s="50"/>
      <c r="F114" s="50"/>
    </row>
    <row r="115" spans="1:6" x14ac:dyDescent="0.25">
      <c r="A115" s="17">
        <v>1.9</v>
      </c>
      <c r="B115" s="17">
        <v>1</v>
      </c>
      <c r="C115" s="17">
        <v>24.7</v>
      </c>
      <c r="D115" s="17">
        <v>7.87</v>
      </c>
      <c r="E115" s="50"/>
      <c r="F115" s="50"/>
    </row>
    <row r="116" spans="1:6" x14ac:dyDescent="0.25">
      <c r="A116" s="17">
        <v>1.9</v>
      </c>
      <c r="B116" s="17">
        <v>2</v>
      </c>
      <c r="C116" s="17">
        <v>24.5</v>
      </c>
      <c r="D116" s="17">
        <v>7.92</v>
      </c>
      <c r="E116" s="50"/>
      <c r="F116" s="50"/>
    </row>
    <row r="117" spans="1:6" x14ac:dyDescent="0.25">
      <c r="A117" s="17">
        <v>1.9</v>
      </c>
      <c r="B117" s="17">
        <v>3</v>
      </c>
      <c r="C117" s="17">
        <v>24.7</v>
      </c>
      <c r="D117" s="17">
        <v>7.82</v>
      </c>
      <c r="E117" s="50"/>
      <c r="F117" s="50"/>
    </row>
    <row r="118" spans="1:6" x14ac:dyDescent="0.25">
      <c r="A118" s="17">
        <v>1.9</v>
      </c>
      <c r="B118" s="17">
        <v>4</v>
      </c>
      <c r="C118" s="17">
        <v>24.8</v>
      </c>
      <c r="D118" s="17">
        <v>7.81</v>
      </c>
      <c r="E118" s="50"/>
      <c r="F118" s="50"/>
    </row>
    <row r="119" spans="1:6" x14ac:dyDescent="0.25">
      <c r="A119" s="17">
        <v>6</v>
      </c>
      <c r="B119" s="17">
        <v>1</v>
      </c>
      <c r="C119" s="17">
        <v>24.6</v>
      </c>
      <c r="D119" s="17">
        <v>7.74</v>
      </c>
      <c r="E119" s="50"/>
      <c r="F119" s="50"/>
    </row>
    <row r="120" spans="1:6" x14ac:dyDescent="0.25">
      <c r="A120" s="17">
        <v>6</v>
      </c>
      <c r="B120" s="17">
        <v>2</v>
      </c>
      <c r="C120" s="17">
        <v>24.6</v>
      </c>
      <c r="D120" s="17">
        <v>7.88</v>
      </c>
      <c r="E120" s="50"/>
      <c r="F120" s="50"/>
    </row>
    <row r="121" spans="1:6" x14ac:dyDescent="0.25">
      <c r="A121" s="17">
        <v>6</v>
      </c>
      <c r="B121" s="17">
        <v>3</v>
      </c>
      <c r="C121" s="17">
        <v>24.7</v>
      </c>
      <c r="D121" s="17">
        <v>7.74</v>
      </c>
      <c r="E121" s="50"/>
      <c r="F121" s="50"/>
    </row>
    <row r="122" spans="1:6" x14ac:dyDescent="0.25">
      <c r="A122" s="17">
        <v>6</v>
      </c>
      <c r="B122" s="17">
        <v>4</v>
      </c>
      <c r="C122" s="17">
        <v>24.7</v>
      </c>
      <c r="D122" s="17">
        <v>7.81</v>
      </c>
      <c r="E122" s="50"/>
      <c r="F122" s="50"/>
    </row>
    <row r="123" spans="1:6" x14ac:dyDescent="0.25">
      <c r="E123" s="50"/>
      <c r="F123" s="50"/>
    </row>
    <row r="124" spans="1:6" x14ac:dyDescent="0.25">
      <c r="A124" s="1" t="s">
        <v>169</v>
      </c>
      <c r="B124" s="30">
        <v>42303</v>
      </c>
      <c r="C124" s="1" t="s">
        <v>170</v>
      </c>
      <c r="D124" s="83">
        <v>0.45555555555555555</v>
      </c>
      <c r="E124" s="105"/>
      <c r="F124" s="105"/>
    </row>
    <row r="125" spans="1:6" x14ac:dyDescent="0.25">
      <c r="A125" s="82" t="s">
        <v>97</v>
      </c>
      <c r="B125" s="82" t="s">
        <v>4</v>
      </c>
      <c r="C125" s="82" t="s">
        <v>165</v>
      </c>
      <c r="D125" s="82" t="s">
        <v>172</v>
      </c>
      <c r="E125" s="105"/>
      <c r="F125" s="105"/>
    </row>
    <row r="126" spans="1:6" x14ac:dyDescent="0.25">
      <c r="A126" s="17">
        <v>0</v>
      </c>
      <c r="B126" s="17">
        <v>1</v>
      </c>
      <c r="C126" s="17"/>
      <c r="D126" s="17"/>
      <c r="E126" s="50"/>
      <c r="F126" s="50"/>
    </row>
    <row r="127" spans="1:6" x14ac:dyDescent="0.25">
      <c r="A127" s="17">
        <v>0</v>
      </c>
      <c r="B127" s="17">
        <v>2</v>
      </c>
      <c r="C127" s="17"/>
      <c r="D127" s="17"/>
      <c r="E127" s="50"/>
      <c r="F127" s="50"/>
    </row>
    <row r="128" spans="1:6" x14ac:dyDescent="0.25">
      <c r="A128" s="17">
        <v>0</v>
      </c>
      <c r="B128" s="17">
        <v>3</v>
      </c>
      <c r="C128" s="17">
        <v>24.9</v>
      </c>
      <c r="D128" s="17">
        <v>8.0399999999999991</v>
      </c>
      <c r="E128" s="50"/>
      <c r="F128" s="50"/>
    </row>
    <row r="129" spans="1:6" x14ac:dyDescent="0.25">
      <c r="A129" s="17">
        <v>0</v>
      </c>
      <c r="B129" s="17">
        <v>4</v>
      </c>
      <c r="C129" s="17">
        <v>24.8</v>
      </c>
      <c r="D129" s="17">
        <v>7.92</v>
      </c>
      <c r="E129" s="50"/>
      <c r="F129" s="50"/>
    </row>
    <row r="130" spans="1:6" x14ac:dyDescent="0.25">
      <c r="A130" s="17">
        <v>0.6</v>
      </c>
      <c r="B130" s="17">
        <v>1</v>
      </c>
      <c r="C130" s="17"/>
      <c r="D130" s="17"/>
      <c r="E130" s="50"/>
      <c r="F130" s="50"/>
    </row>
    <row r="131" spans="1:6" x14ac:dyDescent="0.25">
      <c r="A131" s="17">
        <v>0.6</v>
      </c>
      <c r="B131" s="17">
        <v>2</v>
      </c>
      <c r="C131" s="17"/>
      <c r="D131" s="17"/>
      <c r="E131" s="50"/>
      <c r="F131" s="50"/>
    </row>
    <row r="132" spans="1:6" x14ac:dyDescent="0.25">
      <c r="A132" s="17">
        <v>0.6</v>
      </c>
      <c r="B132" s="17">
        <v>3</v>
      </c>
      <c r="C132" s="17">
        <v>25</v>
      </c>
      <c r="D132" s="17">
        <v>7.79</v>
      </c>
      <c r="E132" s="50"/>
      <c r="F132" s="50"/>
    </row>
    <row r="133" spans="1:6" x14ac:dyDescent="0.25">
      <c r="A133" s="17">
        <v>0.6</v>
      </c>
      <c r="B133" s="17">
        <v>4</v>
      </c>
      <c r="C133" s="17">
        <v>24.9</v>
      </c>
      <c r="D133" s="17">
        <v>7.87</v>
      </c>
      <c r="E133" s="50"/>
      <c r="F133" s="50"/>
    </row>
    <row r="134" spans="1:6" x14ac:dyDescent="0.25">
      <c r="A134" s="17">
        <v>1.9</v>
      </c>
      <c r="B134" s="17">
        <v>1</v>
      </c>
      <c r="C134" s="17"/>
      <c r="D134" s="17"/>
      <c r="E134" s="50"/>
      <c r="F134" s="50"/>
    </row>
    <row r="135" spans="1:6" x14ac:dyDescent="0.25">
      <c r="A135" s="17">
        <v>1.9</v>
      </c>
      <c r="B135" s="17">
        <v>2</v>
      </c>
      <c r="C135" s="17"/>
      <c r="D135" s="17"/>
      <c r="E135" s="50"/>
      <c r="F135" s="50"/>
    </row>
    <row r="136" spans="1:6" x14ac:dyDescent="0.25">
      <c r="A136" s="17">
        <v>1.9</v>
      </c>
      <c r="B136" s="17">
        <v>3</v>
      </c>
      <c r="C136" s="17">
        <v>25</v>
      </c>
      <c r="D136" s="17">
        <v>7.92</v>
      </c>
      <c r="E136" s="50"/>
      <c r="F136" s="50"/>
    </row>
    <row r="137" spans="1:6" x14ac:dyDescent="0.25">
      <c r="A137" s="17">
        <v>1.9</v>
      </c>
      <c r="B137" s="17">
        <v>4</v>
      </c>
      <c r="C137" s="17">
        <v>25</v>
      </c>
      <c r="D137" s="17">
        <v>7.81</v>
      </c>
      <c r="E137" s="50"/>
      <c r="F137" s="50"/>
    </row>
    <row r="138" spans="1:6" x14ac:dyDescent="0.25">
      <c r="A138" s="17">
        <v>6</v>
      </c>
      <c r="B138" s="17">
        <v>1</v>
      </c>
      <c r="C138" s="17"/>
      <c r="D138" s="17"/>
      <c r="E138" s="50"/>
      <c r="F138" s="50"/>
    </row>
    <row r="139" spans="1:6" x14ac:dyDescent="0.25">
      <c r="A139" s="17">
        <v>6</v>
      </c>
      <c r="B139" s="17">
        <v>2</v>
      </c>
      <c r="C139" s="17"/>
      <c r="D139" s="17"/>
      <c r="E139" s="50"/>
      <c r="F139" s="50"/>
    </row>
    <row r="140" spans="1:6" x14ac:dyDescent="0.25">
      <c r="A140" s="17">
        <v>6</v>
      </c>
      <c r="B140" s="17">
        <v>3</v>
      </c>
      <c r="C140" s="17">
        <v>24.9</v>
      </c>
      <c r="D140" s="17">
        <v>7.77</v>
      </c>
      <c r="E140" s="50"/>
      <c r="F140" s="50"/>
    </row>
    <row r="141" spans="1:6" x14ac:dyDescent="0.25">
      <c r="A141" s="17">
        <v>6</v>
      </c>
      <c r="B141" s="17">
        <v>4</v>
      </c>
      <c r="C141" s="17">
        <v>24.9</v>
      </c>
      <c r="D141" s="17">
        <v>7.81</v>
      </c>
      <c r="E141" s="50"/>
      <c r="F141" s="5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tabSelected="1" zoomScale="70" zoomScaleNormal="70" workbookViewId="0">
      <selection activeCell="C8" sqref="C8"/>
    </sheetView>
  </sheetViews>
  <sheetFormatPr defaultRowHeight="15" x14ac:dyDescent="0.25"/>
  <cols>
    <col min="3" max="3" width="13.42578125" customWidth="1"/>
    <col min="4" max="9" width="10.28515625" bestFit="1" customWidth="1"/>
    <col min="10" max="18" width="10.7109375" bestFit="1" customWidth="1"/>
    <col min="19" max="19" width="10.7109375" customWidth="1"/>
  </cols>
  <sheetData>
    <row r="1" spans="1:26" ht="15.75" x14ac:dyDescent="0.25">
      <c r="A1" s="121" t="s">
        <v>239</v>
      </c>
    </row>
    <row r="2" spans="1:26" ht="15.75" x14ac:dyDescent="0.25">
      <c r="A2" s="122" t="s">
        <v>240</v>
      </c>
    </row>
    <row r="4" spans="1:26" x14ac:dyDescent="0.25">
      <c r="A4" s="1" t="s">
        <v>163</v>
      </c>
    </row>
    <row r="5" spans="1:26" x14ac:dyDescent="0.25">
      <c r="A5" s="81" t="s">
        <v>164</v>
      </c>
    </row>
    <row r="7" spans="1:26" x14ac:dyDescent="0.25">
      <c r="C7" s="1" t="s">
        <v>165</v>
      </c>
    </row>
    <row r="8" spans="1:26" x14ac:dyDescent="0.25">
      <c r="A8" s="1" t="s">
        <v>107</v>
      </c>
      <c r="B8" s="1" t="s">
        <v>4</v>
      </c>
      <c r="C8" s="10">
        <v>42341</v>
      </c>
      <c r="D8" s="10">
        <v>42342</v>
      </c>
      <c r="E8" s="10">
        <v>42343</v>
      </c>
      <c r="F8" s="10">
        <v>42344</v>
      </c>
      <c r="G8" s="10">
        <v>42345</v>
      </c>
      <c r="H8" s="10">
        <v>42346</v>
      </c>
      <c r="I8" s="10">
        <v>42347</v>
      </c>
      <c r="J8" s="10">
        <v>42348</v>
      </c>
      <c r="K8" s="10">
        <v>42349</v>
      </c>
      <c r="L8" s="10">
        <v>42350</v>
      </c>
      <c r="M8" s="10">
        <v>42351</v>
      </c>
      <c r="N8" s="10">
        <v>42352</v>
      </c>
      <c r="O8" s="10">
        <v>42353</v>
      </c>
      <c r="P8" s="10">
        <v>42354</v>
      </c>
      <c r="Q8" s="10">
        <v>42355</v>
      </c>
      <c r="R8" s="10">
        <v>42356</v>
      </c>
      <c r="S8" s="10"/>
      <c r="T8" s="1"/>
      <c r="U8" s="1"/>
      <c r="V8" s="1"/>
      <c r="X8" s="1"/>
      <c r="Y8" s="1"/>
      <c r="Z8" s="1"/>
    </row>
    <row r="9" spans="1:26" x14ac:dyDescent="0.25">
      <c r="A9" s="1">
        <v>0</v>
      </c>
      <c r="B9" s="1">
        <v>1</v>
      </c>
      <c r="C9">
        <v>25.1</v>
      </c>
      <c r="D9">
        <v>24.6</v>
      </c>
      <c r="E9">
        <v>25.2</v>
      </c>
      <c r="F9">
        <v>25</v>
      </c>
      <c r="G9">
        <v>25.4</v>
      </c>
      <c r="H9">
        <v>25.7</v>
      </c>
      <c r="I9">
        <v>26.2</v>
      </c>
      <c r="J9">
        <v>25.3</v>
      </c>
      <c r="K9">
        <v>25.2</v>
      </c>
      <c r="L9">
        <v>25.3</v>
      </c>
      <c r="M9">
        <v>25.5</v>
      </c>
      <c r="N9">
        <v>25.1</v>
      </c>
      <c r="O9">
        <v>24.9</v>
      </c>
      <c r="P9">
        <v>25.1</v>
      </c>
      <c r="Q9">
        <v>25.1</v>
      </c>
      <c r="R9">
        <v>25.2</v>
      </c>
      <c r="U9" s="80"/>
      <c r="V9" s="80"/>
    </row>
    <row r="10" spans="1:26" x14ac:dyDescent="0.25">
      <c r="A10" s="1">
        <v>0</v>
      </c>
      <c r="B10" s="1">
        <v>2</v>
      </c>
      <c r="C10">
        <v>25.2</v>
      </c>
      <c r="D10">
        <v>24.6</v>
      </c>
      <c r="E10">
        <v>25.1</v>
      </c>
      <c r="F10">
        <v>25</v>
      </c>
      <c r="G10">
        <v>25.3</v>
      </c>
      <c r="H10">
        <v>25.7</v>
      </c>
      <c r="I10">
        <v>26.2</v>
      </c>
      <c r="J10">
        <v>25.2</v>
      </c>
      <c r="K10">
        <v>25.1</v>
      </c>
      <c r="L10">
        <v>25.3</v>
      </c>
      <c r="M10">
        <v>25.5</v>
      </c>
      <c r="N10">
        <v>25.1</v>
      </c>
      <c r="O10">
        <v>24.9</v>
      </c>
      <c r="P10">
        <v>25.1</v>
      </c>
      <c r="Q10">
        <v>25.1</v>
      </c>
      <c r="R10">
        <v>25.2</v>
      </c>
      <c r="U10" s="80"/>
      <c r="V10" s="80"/>
    </row>
    <row r="11" spans="1:26" x14ac:dyDescent="0.25">
      <c r="A11" s="1">
        <v>0</v>
      </c>
      <c r="B11" s="1">
        <v>3</v>
      </c>
      <c r="C11">
        <v>25.2</v>
      </c>
      <c r="D11">
        <v>24.7</v>
      </c>
      <c r="E11">
        <v>25.2</v>
      </c>
      <c r="F11">
        <v>25.1</v>
      </c>
      <c r="G11">
        <v>25.4</v>
      </c>
      <c r="H11">
        <v>25.7</v>
      </c>
      <c r="I11">
        <v>26.2</v>
      </c>
      <c r="J11">
        <v>25.3</v>
      </c>
      <c r="K11">
        <v>25.2</v>
      </c>
      <c r="L11">
        <v>25.3</v>
      </c>
      <c r="M11">
        <v>25.5</v>
      </c>
      <c r="N11">
        <v>25.1</v>
      </c>
      <c r="O11">
        <v>25</v>
      </c>
      <c r="P11">
        <v>25.2</v>
      </c>
      <c r="Q11">
        <v>25.2</v>
      </c>
      <c r="R11">
        <v>25.2</v>
      </c>
      <c r="U11" s="80"/>
      <c r="V11" s="80"/>
    </row>
    <row r="12" spans="1:26" x14ac:dyDescent="0.25">
      <c r="A12" s="1">
        <v>0</v>
      </c>
      <c r="B12" s="1">
        <v>4</v>
      </c>
      <c r="C12">
        <v>25.2</v>
      </c>
      <c r="D12">
        <v>24.8</v>
      </c>
      <c r="E12">
        <v>25.2</v>
      </c>
      <c r="F12">
        <v>25.1</v>
      </c>
      <c r="G12">
        <v>25.5</v>
      </c>
      <c r="H12">
        <v>25.7</v>
      </c>
      <c r="I12">
        <v>26.3</v>
      </c>
      <c r="J12">
        <v>25.3</v>
      </c>
      <c r="K12">
        <v>25.2</v>
      </c>
      <c r="L12">
        <v>25.3</v>
      </c>
      <c r="M12">
        <v>25.5</v>
      </c>
      <c r="N12">
        <v>25.1</v>
      </c>
      <c r="O12">
        <v>25</v>
      </c>
      <c r="P12">
        <v>25.2</v>
      </c>
      <c r="Q12">
        <v>25.2</v>
      </c>
      <c r="R12">
        <v>25.3</v>
      </c>
      <c r="U12" s="80"/>
      <c r="V12" s="80"/>
    </row>
    <row r="13" spans="1:26" x14ac:dyDescent="0.25">
      <c r="A13" s="1">
        <v>0.6</v>
      </c>
      <c r="B13" s="1">
        <v>1</v>
      </c>
      <c r="C13">
        <v>25.1</v>
      </c>
      <c r="D13">
        <v>24.8</v>
      </c>
      <c r="E13">
        <v>25.2</v>
      </c>
      <c r="F13">
        <v>25</v>
      </c>
      <c r="G13">
        <v>25.4</v>
      </c>
      <c r="H13">
        <v>25.7</v>
      </c>
      <c r="I13">
        <v>26.3</v>
      </c>
      <c r="J13">
        <v>25.4</v>
      </c>
      <c r="K13">
        <v>25.3</v>
      </c>
      <c r="L13">
        <v>25.3</v>
      </c>
      <c r="M13">
        <v>25.5</v>
      </c>
      <c r="N13">
        <v>25.1</v>
      </c>
      <c r="O13">
        <v>25</v>
      </c>
      <c r="P13">
        <v>25.1</v>
      </c>
      <c r="Q13">
        <v>25.2</v>
      </c>
      <c r="R13">
        <v>25.2</v>
      </c>
      <c r="U13" s="80"/>
      <c r="V13" s="80"/>
    </row>
    <row r="14" spans="1:26" x14ac:dyDescent="0.25">
      <c r="A14" s="1">
        <v>0.6</v>
      </c>
      <c r="B14" s="1">
        <v>2</v>
      </c>
      <c r="C14">
        <v>25.2</v>
      </c>
      <c r="D14">
        <v>24.9</v>
      </c>
      <c r="E14">
        <v>25.3</v>
      </c>
      <c r="F14">
        <v>25</v>
      </c>
      <c r="G14">
        <v>25.4</v>
      </c>
      <c r="H14">
        <v>25.7</v>
      </c>
      <c r="I14">
        <v>26.3</v>
      </c>
      <c r="J14">
        <v>25.4</v>
      </c>
      <c r="K14">
        <v>25.2</v>
      </c>
      <c r="L14">
        <v>25.3</v>
      </c>
      <c r="M14">
        <v>25.5</v>
      </c>
      <c r="N14">
        <v>25.1</v>
      </c>
      <c r="O14">
        <v>25.1</v>
      </c>
      <c r="P14">
        <v>25.2</v>
      </c>
      <c r="Q14">
        <v>25.2</v>
      </c>
      <c r="R14">
        <v>25.3</v>
      </c>
      <c r="U14" s="80"/>
      <c r="V14" s="80"/>
    </row>
    <row r="15" spans="1:26" x14ac:dyDescent="0.25">
      <c r="A15" s="1">
        <v>0.6</v>
      </c>
      <c r="B15" s="1">
        <v>3</v>
      </c>
      <c r="C15">
        <v>25.2</v>
      </c>
      <c r="D15">
        <v>24.9</v>
      </c>
      <c r="E15">
        <v>25.3</v>
      </c>
      <c r="F15">
        <v>25.1</v>
      </c>
      <c r="G15">
        <v>25.5</v>
      </c>
      <c r="H15">
        <v>25.7</v>
      </c>
      <c r="I15">
        <v>26.3</v>
      </c>
      <c r="J15">
        <v>25.4</v>
      </c>
      <c r="K15">
        <v>25.3</v>
      </c>
      <c r="L15">
        <v>25.4</v>
      </c>
      <c r="M15">
        <v>25.5</v>
      </c>
      <c r="N15">
        <v>25.1</v>
      </c>
      <c r="O15">
        <v>25.1</v>
      </c>
      <c r="P15">
        <v>25.2</v>
      </c>
      <c r="Q15">
        <v>25.3</v>
      </c>
      <c r="R15">
        <v>25.3</v>
      </c>
      <c r="U15" s="80"/>
      <c r="V15" s="80"/>
    </row>
    <row r="16" spans="1:26" x14ac:dyDescent="0.25">
      <c r="A16" s="1">
        <v>0.6</v>
      </c>
      <c r="B16" s="1">
        <v>4</v>
      </c>
      <c r="C16">
        <v>25.1</v>
      </c>
      <c r="D16">
        <v>24.9</v>
      </c>
      <c r="E16">
        <v>25.3</v>
      </c>
      <c r="F16">
        <v>25.1</v>
      </c>
      <c r="G16">
        <v>25.5</v>
      </c>
      <c r="H16">
        <v>25.7</v>
      </c>
      <c r="I16">
        <v>26.4</v>
      </c>
      <c r="J16">
        <v>25.4</v>
      </c>
      <c r="K16">
        <v>25.3</v>
      </c>
      <c r="L16">
        <v>25.4</v>
      </c>
      <c r="M16">
        <v>25.5</v>
      </c>
      <c r="N16">
        <v>25.1</v>
      </c>
      <c r="O16">
        <v>25.1</v>
      </c>
      <c r="P16">
        <v>25.2</v>
      </c>
      <c r="Q16">
        <v>25.2</v>
      </c>
      <c r="R16">
        <v>25.3</v>
      </c>
      <c r="U16" s="80"/>
      <c r="V16" s="80"/>
    </row>
    <row r="17" spans="1:26" x14ac:dyDescent="0.25">
      <c r="A17" s="1">
        <v>1.9</v>
      </c>
      <c r="B17" s="1">
        <v>1</v>
      </c>
      <c r="C17">
        <v>25</v>
      </c>
      <c r="D17">
        <v>24.8</v>
      </c>
      <c r="E17">
        <v>25.2</v>
      </c>
      <c r="F17">
        <v>25</v>
      </c>
      <c r="G17">
        <v>25.4</v>
      </c>
      <c r="H17">
        <v>25.6</v>
      </c>
      <c r="I17">
        <v>26.2</v>
      </c>
      <c r="J17">
        <v>25.3</v>
      </c>
      <c r="K17">
        <v>25.2</v>
      </c>
      <c r="L17">
        <v>25.3</v>
      </c>
      <c r="M17">
        <v>25.4</v>
      </c>
      <c r="N17">
        <v>25</v>
      </c>
      <c r="O17">
        <v>24.9</v>
      </c>
      <c r="P17">
        <v>25.1</v>
      </c>
      <c r="Q17">
        <v>25.2</v>
      </c>
      <c r="R17">
        <v>25.2</v>
      </c>
      <c r="U17" s="80"/>
      <c r="V17" s="80"/>
    </row>
    <row r="18" spans="1:26" x14ac:dyDescent="0.25">
      <c r="A18" s="1">
        <v>1.9</v>
      </c>
      <c r="B18" s="1">
        <v>2</v>
      </c>
      <c r="C18">
        <v>25</v>
      </c>
      <c r="D18">
        <v>24.8</v>
      </c>
      <c r="E18">
        <v>25.2</v>
      </c>
      <c r="F18">
        <v>25</v>
      </c>
      <c r="G18">
        <v>25.4</v>
      </c>
      <c r="H18">
        <v>25.6</v>
      </c>
      <c r="I18">
        <v>26.2</v>
      </c>
      <c r="J18">
        <v>25.3</v>
      </c>
      <c r="K18">
        <v>25.2</v>
      </c>
      <c r="L18">
        <v>25.2</v>
      </c>
      <c r="M18">
        <v>25.4</v>
      </c>
      <c r="N18">
        <v>25</v>
      </c>
      <c r="O18">
        <v>25</v>
      </c>
      <c r="P18">
        <v>25.1</v>
      </c>
      <c r="Q18">
        <v>25.1</v>
      </c>
      <c r="R18">
        <v>25.1</v>
      </c>
      <c r="U18" s="80"/>
      <c r="V18" s="80"/>
    </row>
    <row r="19" spans="1:26" x14ac:dyDescent="0.25">
      <c r="A19" s="1">
        <v>1.9</v>
      </c>
      <c r="B19" s="1">
        <v>3</v>
      </c>
      <c r="C19">
        <v>25</v>
      </c>
      <c r="D19">
        <v>24.8</v>
      </c>
      <c r="E19">
        <v>25.2</v>
      </c>
      <c r="F19">
        <v>25</v>
      </c>
      <c r="G19">
        <v>25.4</v>
      </c>
      <c r="H19">
        <v>25.6</v>
      </c>
      <c r="I19">
        <v>26.2</v>
      </c>
      <c r="J19">
        <v>25.3</v>
      </c>
      <c r="K19">
        <v>25.2</v>
      </c>
      <c r="L19">
        <v>25.2</v>
      </c>
      <c r="M19">
        <v>25.4</v>
      </c>
      <c r="N19">
        <v>25</v>
      </c>
      <c r="O19">
        <v>25</v>
      </c>
      <c r="P19">
        <v>25.1</v>
      </c>
      <c r="Q19">
        <v>25.1</v>
      </c>
      <c r="R19">
        <v>25.2</v>
      </c>
      <c r="U19" s="80"/>
      <c r="V19" s="80"/>
    </row>
    <row r="20" spans="1:26" x14ac:dyDescent="0.25">
      <c r="A20" s="1">
        <v>1.9</v>
      </c>
      <c r="B20" s="1">
        <v>4</v>
      </c>
      <c r="C20">
        <v>25</v>
      </c>
      <c r="D20">
        <v>24.8</v>
      </c>
      <c r="E20">
        <v>25.1</v>
      </c>
      <c r="F20">
        <v>25</v>
      </c>
      <c r="G20">
        <v>25.4</v>
      </c>
      <c r="H20">
        <v>25.6</v>
      </c>
      <c r="I20">
        <v>26.2</v>
      </c>
      <c r="J20">
        <v>25.3</v>
      </c>
      <c r="K20">
        <v>25.2</v>
      </c>
      <c r="L20">
        <v>25.2</v>
      </c>
      <c r="M20">
        <v>25.4</v>
      </c>
      <c r="N20">
        <v>25</v>
      </c>
      <c r="O20">
        <v>25</v>
      </c>
      <c r="P20">
        <v>25.1</v>
      </c>
      <c r="Q20">
        <v>25.1</v>
      </c>
      <c r="R20">
        <v>25.2</v>
      </c>
      <c r="U20" s="80"/>
      <c r="V20" s="80"/>
    </row>
    <row r="21" spans="1:26" x14ac:dyDescent="0.25">
      <c r="A21" s="1">
        <v>6</v>
      </c>
      <c r="B21" s="1">
        <v>1</v>
      </c>
      <c r="C21">
        <v>24.9</v>
      </c>
      <c r="D21">
        <v>24.8</v>
      </c>
      <c r="E21">
        <v>25.1</v>
      </c>
      <c r="F21">
        <v>24.9</v>
      </c>
      <c r="G21">
        <v>25.3</v>
      </c>
      <c r="H21">
        <v>25.6</v>
      </c>
      <c r="I21">
        <v>26.1</v>
      </c>
      <c r="J21">
        <v>25.2</v>
      </c>
      <c r="K21">
        <v>25.1</v>
      </c>
      <c r="L21">
        <v>25.2</v>
      </c>
      <c r="M21">
        <v>25.4</v>
      </c>
      <c r="N21">
        <v>24.9</v>
      </c>
      <c r="O21">
        <v>24.9</v>
      </c>
      <c r="P21">
        <v>25.1</v>
      </c>
      <c r="Q21">
        <v>25.1</v>
      </c>
      <c r="R21">
        <v>25</v>
      </c>
      <c r="U21" s="80"/>
      <c r="V21" s="80"/>
    </row>
    <row r="22" spans="1:26" x14ac:dyDescent="0.25">
      <c r="A22" s="1">
        <v>6</v>
      </c>
      <c r="B22" s="1">
        <v>2</v>
      </c>
      <c r="C22">
        <v>25</v>
      </c>
      <c r="D22">
        <v>24.8</v>
      </c>
      <c r="E22">
        <v>25.1</v>
      </c>
      <c r="F22">
        <v>24.9</v>
      </c>
      <c r="G22">
        <v>25.2</v>
      </c>
      <c r="H22">
        <v>25.5</v>
      </c>
      <c r="I22">
        <v>26</v>
      </c>
      <c r="J22">
        <v>25.1</v>
      </c>
      <c r="K22">
        <v>24.9</v>
      </c>
      <c r="L22">
        <v>25.2</v>
      </c>
      <c r="M22">
        <v>25.4</v>
      </c>
      <c r="N22">
        <v>24.8</v>
      </c>
      <c r="O22">
        <v>24.8</v>
      </c>
      <c r="P22">
        <v>25</v>
      </c>
      <c r="Q22">
        <v>25</v>
      </c>
      <c r="R22">
        <v>24.9</v>
      </c>
      <c r="U22" s="1"/>
      <c r="V22" s="1"/>
    </row>
    <row r="23" spans="1:26" x14ac:dyDescent="0.25">
      <c r="A23" s="1">
        <v>6</v>
      </c>
      <c r="B23" s="1">
        <v>3</v>
      </c>
      <c r="C23">
        <v>25</v>
      </c>
      <c r="D23">
        <v>24.8</v>
      </c>
      <c r="E23">
        <v>25.1</v>
      </c>
      <c r="F23">
        <v>24.9</v>
      </c>
      <c r="G23">
        <v>25.2</v>
      </c>
      <c r="H23">
        <v>25.5</v>
      </c>
      <c r="I23">
        <v>26</v>
      </c>
      <c r="J23">
        <v>25.1</v>
      </c>
      <c r="K23">
        <v>24.9</v>
      </c>
      <c r="L23">
        <v>25.2</v>
      </c>
      <c r="M23">
        <v>25.4</v>
      </c>
      <c r="N23">
        <v>24.8</v>
      </c>
      <c r="O23">
        <v>24.8</v>
      </c>
      <c r="P23">
        <v>25</v>
      </c>
      <c r="Q23">
        <v>25</v>
      </c>
      <c r="R23">
        <v>24.9</v>
      </c>
      <c r="U23" s="1"/>
      <c r="V23" s="1"/>
    </row>
    <row r="24" spans="1:26" x14ac:dyDescent="0.25">
      <c r="A24" s="1">
        <v>6</v>
      </c>
      <c r="B24" s="1">
        <v>4</v>
      </c>
      <c r="C24">
        <v>24.9</v>
      </c>
      <c r="D24">
        <v>24.8</v>
      </c>
      <c r="E24">
        <v>25.1</v>
      </c>
      <c r="F24">
        <v>24.9</v>
      </c>
      <c r="G24">
        <v>25.3</v>
      </c>
      <c r="H24">
        <v>25.5</v>
      </c>
      <c r="I24">
        <v>26.1</v>
      </c>
      <c r="J24">
        <v>25.2</v>
      </c>
      <c r="K24">
        <v>25.1</v>
      </c>
      <c r="L24">
        <v>25.2</v>
      </c>
      <c r="M24">
        <v>25.4</v>
      </c>
      <c r="N24">
        <v>24.8</v>
      </c>
      <c r="O24">
        <v>24.9</v>
      </c>
      <c r="P24">
        <v>25</v>
      </c>
      <c r="Q24">
        <v>25</v>
      </c>
      <c r="R24">
        <v>25</v>
      </c>
      <c r="U24" s="1"/>
      <c r="V24" s="1"/>
    </row>
    <row r="28" spans="1:26" x14ac:dyDescent="0.25">
      <c r="C28" s="1" t="s">
        <v>166</v>
      </c>
    </row>
    <row r="29" spans="1:26" x14ac:dyDescent="0.25">
      <c r="A29" s="1" t="s">
        <v>107</v>
      </c>
      <c r="B29" s="1" t="s">
        <v>4</v>
      </c>
      <c r="C29" s="10">
        <v>42341</v>
      </c>
      <c r="D29" s="10">
        <v>42342</v>
      </c>
      <c r="E29" s="10">
        <v>42343</v>
      </c>
      <c r="F29" s="10">
        <v>42344</v>
      </c>
      <c r="G29" s="10">
        <v>42345</v>
      </c>
      <c r="H29" s="10">
        <v>42346</v>
      </c>
      <c r="I29" s="10">
        <v>42347</v>
      </c>
      <c r="J29" s="10">
        <v>42348</v>
      </c>
      <c r="K29" s="10">
        <v>42349</v>
      </c>
      <c r="L29" s="10">
        <v>42350</v>
      </c>
      <c r="M29" s="10">
        <v>42351</v>
      </c>
      <c r="N29" s="10">
        <v>42352</v>
      </c>
      <c r="O29" s="10">
        <v>42353</v>
      </c>
      <c r="P29" s="10">
        <v>42354</v>
      </c>
      <c r="Q29" s="10">
        <v>42355</v>
      </c>
      <c r="R29" s="10">
        <v>42356</v>
      </c>
      <c r="S29" s="10"/>
      <c r="T29" s="1"/>
      <c r="U29" s="1"/>
      <c r="V29" s="1"/>
      <c r="X29" s="1"/>
      <c r="Y29" s="1"/>
      <c r="Z29" s="1"/>
    </row>
    <row r="30" spans="1:26" x14ac:dyDescent="0.25">
      <c r="A30" s="1">
        <v>0</v>
      </c>
      <c r="B30" s="1">
        <v>1</v>
      </c>
      <c r="C30">
        <v>7.77</v>
      </c>
      <c r="D30">
        <v>7.92</v>
      </c>
      <c r="E30">
        <v>8</v>
      </c>
      <c r="F30">
        <v>7.86</v>
      </c>
      <c r="G30">
        <v>7.9</v>
      </c>
      <c r="H30">
        <v>7.53</v>
      </c>
      <c r="I30">
        <v>7.41</v>
      </c>
      <c r="J30">
        <v>7.31</v>
      </c>
      <c r="K30">
        <v>7.55</v>
      </c>
      <c r="L30">
        <v>7.55</v>
      </c>
      <c r="M30">
        <v>7.79</v>
      </c>
      <c r="N30">
        <v>7.67</v>
      </c>
      <c r="O30">
        <v>7.71</v>
      </c>
      <c r="P30">
        <v>7.67</v>
      </c>
      <c r="Q30">
        <v>7.63</v>
      </c>
      <c r="R30">
        <v>7.69</v>
      </c>
      <c r="U30" s="80"/>
      <c r="V30" s="80"/>
    </row>
    <row r="31" spans="1:26" x14ac:dyDescent="0.25">
      <c r="A31" s="1">
        <v>0</v>
      </c>
      <c r="B31" s="1">
        <v>2</v>
      </c>
      <c r="C31">
        <v>7.83</v>
      </c>
      <c r="D31">
        <v>7.83</v>
      </c>
      <c r="E31">
        <v>7.98</v>
      </c>
      <c r="F31">
        <v>7.83</v>
      </c>
      <c r="G31">
        <v>7.85</v>
      </c>
      <c r="H31">
        <v>7.4</v>
      </c>
      <c r="I31">
        <v>7.37</v>
      </c>
      <c r="J31">
        <v>7.24</v>
      </c>
      <c r="K31">
        <v>7.54</v>
      </c>
      <c r="L31">
        <v>7.5</v>
      </c>
      <c r="M31">
        <v>7.69</v>
      </c>
      <c r="N31">
        <v>7.54</v>
      </c>
      <c r="O31">
        <v>7.63</v>
      </c>
      <c r="P31">
        <v>7.54</v>
      </c>
      <c r="Q31">
        <v>7.57</v>
      </c>
      <c r="R31">
        <v>7.58</v>
      </c>
      <c r="U31" s="80"/>
      <c r="V31" s="80"/>
    </row>
    <row r="32" spans="1:26" x14ac:dyDescent="0.25">
      <c r="A32" s="1">
        <v>0</v>
      </c>
      <c r="B32" s="1">
        <v>3</v>
      </c>
      <c r="C32">
        <v>7.85</v>
      </c>
      <c r="D32">
        <v>7.75</v>
      </c>
      <c r="E32">
        <v>7.98</v>
      </c>
      <c r="F32">
        <v>7.84</v>
      </c>
      <c r="G32">
        <v>7.88</v>
      </c>
      <c r="H32">
        <v>7.4</v>
      </c>
      <c r="I32">
        <v>7.34</v>
      </c>
      <c r="J32">
        <v>7.26</v>
      </c>
      <c r="K32">
        <v>7.5</v>
      </c>
      <c r="L32">
        <v>7.53</v>
      </c>
      <c r="M32">
        <v>7.71</v>
      </c>
      <c r="N32">
        <v>7.55</v>
      </c>
      <c r="O32">
        <v>7.68</v>
      </c>
      <c r="P32">
        <v>7.57</v>
      </c>
      <c r="Q32">
        <v>7.62</v>
      </c>
      <c r="R32">
        <v>7.6</v>
      </c>
      <c r="U32" s="80"/>
      <c r="V32" s="80"/>
    </row>
    <row r="33" spans="1:22" x14ac:dyDescent="0.25">
      <c r="A33" s="1">
        <v>0</v>
      </c>
      <c r="B33" s="1">
        <v>4</v>
      </c>
      <c r="C33">
        <v>7.82</v>
      </c>
      <c r="D33">
        <v>7.77</v>
      </c>
      <c r="E33">
        <v>7.97</v>
      </c>
      <c r="F33">
        <v>7.84</v>
      </c>
      <c r="G33">
        <v>7.84</v>
      </c>
      <c r="H33">
        <v>7.37</v>
      </c>
      <c r="I33">
        <v>7.3</v>
      </c>
      <c r="J33">
        <v>7.32</v>
      </c>
      <c r="K33">
        <v>7.53</v>
      </c>
      <c r="L33">
        <v>7.54</v>
      </c>
      <c r="M33">
        <v>7.66</v>
      </c>
      <c r="N33">
        <v>7.54</v>
      </c>
      <c r="O33">
        <v>7.68</v>
      </c>
      <c r="P33">
        <v>7.54</v>
      </c>
      <c r="Q33">
        <v>7.62</v>
      </c>
      <c r="R33">
        <v>7.66</v>
      </c>
      <c r="U33" s="80"/>
      <c r="V33" s="80"/>
    </row>
    <row r="34" spans="1:22" x14ac:dyDescent="0.25">
      <c r="A34" s="1">
        <v>0.6</v>
      </c>
      <c r="B34" s="1">
        <v>1</v>
      </c>
      <c r="C34">
        <v>7.71</v>
      </c>
      <c r="D34">
        <v>7.68</v>
      </c>
      <c r="E34">
        <v>7.94</v>
      </c>
      <c r="F34">
        <v>7.61</v>
      </c>
      <c r="G34">
        <v>7.76</v>
      </c>
      <c r="H34">
        <v>7.41</v>
      </c>
      <c r="I34">
        <v>7.28</v>
      </c>
      <c r="J34">
        <v>7.24</v>
      </c>
      <c r="K34">
        <v>7.37</v>
      </c>
      <c r="L34">
        <v>7.49</v>
      </c>
      <c r="M34">
        <v>7.58</v>
      </c>
      <c r="N34">
        <v>7.46</v>
      </c>
      <c r="O34">
        <v>7.55</v>
      </c>
      <c r="P34">
        <v>7.43</v>
      </c>
      <c r="Q34">
        <v>7.51</v>
      </c>
      <c r="R34">
        <v>7.44</v>
      </c>
      <c r="U34" s="80"/>
      <c r="V34" s="80"/>
    </row>
    <row r="35" spans="1:22" x14ac:dyDescent="0.25">
      <c r="A35" s="1">
        <v>0.6</v>
      </c>
      <c r="B35" s="1">
        <v>2</v>
      </c>
      <c r="C35">
        <v>7.76</v>
      </c>
      <c r="D35">
        <v>7.62</v>
      </c>
      <c r="E35">
        <v>7.92</v>
      </c>
      <c r="F35">
        <v>7.72</v>
      </c>
      <c r="G35">
        <v>7.8</v>
      </c>
      <c r="H35">
        <v>7.46</v>
      </c>
      <c r="I35">
        <v>7.27</v>
      </c>
      <c r="J35">
        <v>7.18</v>
      </c>
      <c r="K35">
        <v>7.41</v>
      </c>
      <c r="L35">
        <v>7.56</v>
      </c>
      <c r="M35">
        <v>7.65</v>
      </c>
      <c r="N35">
        <v>7.48</v>
      </c>
      <c r="O35">
        <v>7.58</v>
      </c>
      <c r="P35">
        <v>7.43</v>
      </c>
      <c r="Q35">
        <v>7.51</v>
      </c>
      <c r="R35">
        <v>7.45</v>
      </c>
      <c r="U35" s="80"/>
      <c r="V35" s="80"/>
    </row>
    <row r="36" spans="1:22" x14ac:dyDescent="0.25">
      <c r="A36" s="1">
        <v>0.6</v>
      </c>
      <c r="B36" s="1">
        <v>3</v>
      </c>
      <c r="C36">
        <v>7.74</v>
      </c>
      <c r="D36">
        <v>7.66</v>
      </c>
      <c r="E36">
        <v>7.9</v>
      </c>
      <c r="F36">
        <v>7.69</v>
      </c>
      <c r="G36">
        <v>7.77</v>
      </c>
      <c r="H36">
        <v>7.44</v>
      </c>
      <c r="I36">
        <v>7.24</v>
      </c>
      <c r="J36">
        <v>7.17</v>
      </c>
      <c r="K36">
        <v>7.46</v>
      </c>
      <c r="L36">
        <v>7.54</v>
      </c>
      <c r="M36">
        <v>7.6</v>
      </c>
      <c r="N36">
        <v>7.45</v>
      </c>
      <c r="O36">
        <v>7.53</v>
      </c>
      <c r="P36">
        <v>7.41</v>
      </c>
      <c r="Q36">
        <v>7.48</v>
      </c>
      <c r="R36">
        <v>7.44</v>
      </c>
      <c r="U36" s="80"/>
      <c r="V36" s="80"/>
    </row>
    <row r="37" spans="1:22" x14ac:dyDescent="0.25">
      <c r="A37" s="1">
        <v>0.6</v>
      </c>
      <c r="B37" s="1">
        <v>4</v>
      </c>
      <c r="C37">
        <v>7.64</v>
      </c>
      <c r="D37">
        <v>7.67</v>
      </c>
      <c r="E37">
        <v>7.9</v>
      </c>
      <c r="F37">
        <v>7.69</v>
      </c>
      <c r="G37">
        <v>7.77</v>
      </c>
      <c r="H37">
        <v>7.4</v>
      </c>
      <c r="I37">
        <v>7.2</v>
      </c>
      <c r="J37">
        <v>7.19</v>
      </c>
      <c r="K37">
        <v>7.37</v>
      </c>
      <c r="L37">
        <v>7.56</v>
      </c>
      <c r="M37">
        <v>7.57</v>
      </c>
      <c r="N37">
        <v>7.44</v>
      </c>
      <c r="O37">
        <v>7.52</v>
      </c>
      <c r="P37">
        <v>7.41</v>
      </c>
      <c r="Q37">
        <v>7.45</v>
      </c>
      <c r="R37">
        <v>7.48</v>
      </c>
      <c r="U37" s="80"/>
      <c r="V37" s="80"/>
    </row>
    <row r="38" spans="1:22" x14ac:dyDescent="0.25">
      <c r="A38" s="1">
        <v>1.9</v>
      </c>
      <c r="B38" s="1">
        <v>1</v>
      </c>
      <c r="C38">
        <v>7.66</v>
      </c>
      <c r="D38">
        <v>7.57</v>
      </c>
      <c r="E38">
        <v>7.83</v>
      </c>
      <c r="F38">
        <v>7.57</v>
      </c>
      <c r="G38">
        <v>7.65</v>
      </c>
      <c r="H38">
        <v>7.27</v>
      </c>
      <c r="I38">
        <v>7.12</v>
      </c>
      <c r="J38">
        <v>7.11</v>
      </c>
      <c r="K38">
        <v>7.4</v>
      </c>
      <c r="L38">
        <v>7.48</v>
      </c>
      <c r="M38">
        <v>7.49</v>
      </c>
      <c r="N38">
        <v>7.35</v>
      </c>
      <c r="O38">
        <v>7.39</v>
      </c>
      <c r="P38">
        <v>7.35</v>
      </c>
      <c r="Q38">
        <v>7.51</v>
      </c>
      <c r="R38">
        <v>7.5</v>
      </c>
      <c r="U38" s="80"/>
      <c r="V38" s="80"/>
    </row>
    <row r="39" spans="1:22" x14ac:dyDescent="0.25">
      <c r="A39" s="1">
        <v>1.9</v>
      </c>
      <c r="B39" s="1">
        <v>2</v>
      </c>
      <c r="C39">
        <v>7.62</v>
      </c>
      <c r="D39">
        <v>7.59</v>
      </c>
      <c r="E39">
        <v>7.83</v>
      </c>
      <c r="F39">
        <v>7.64</v>
      </c>
      <c r="G39">
        <v>7.72</v>
      </c>
      <c r="H39">
        <v>7.37</v>
      </c>
      <c r="I39">
        <v>7.18</v>
      </c>
      <c r="J39">
        <v>7.07</v>
      </c>
      <c r="K39">
        <v>7.45</v>
      </c>
      <c r="L39">
        <v>7.54</v>
      </c>
      <c r="M39">
        <v>7.54</v>
      </c>
      <c r="N39">
        <v>7.39</v>
      </c>
      <c r="O39">
        <v>7.43</v>
      </c>
      <c r="P39">
        <v>7.43</v>
      </c>
      <c r="Q39">
        <v>7.44</v>
      </c>
      <c r="R39">
        <v>7.4</v>
      </c>
      <c r="U39" s="80"/>
      <c r="V39" s="80"/>
    </row>
    <row r="40" spans="1:22" x14ac:dyDescent="0.25">
      <c r="A40" s="1">
        <v>1.9</v>
      </c>
      <c r="B40" s="1">
        <v>3</v>
      </c>
      <c r="C40">
        <v>7.62</v>
      </c>
      <c r="D40">
        <v>7.53</v>
      </c>
      <c r="E40">
        <v>7.82</v>
      </c>
      <c r="F40">
        <v>7.64</v>
      </c>
      <c r="G40">
        <v>7.67</v>
      </c>
      <c r="H40">
        <v>7.32</v>
      </c>
      <c r="I40">
        <v>7.24</v>
      </c>
      <c r="J40">
        <v>7.08</v>
      </c>
      <c r="K40">
        <v>7.36</v>
      </c>
      <c r="L40">
        <v>7.55</v>
      </c>
      <c r="M40">
        <v>7.53</v>
      </c>
      <c r="N40">
        <v>7.42</v>
      </c>
      <c r="O40">
        <v>7.48</v>
      </c>
      <c r="P40">
        <v>7.39</v>
      </c>
      <c r="Q40">
        <v>7.45</v>
      </c>
      <c r="R40">
        <v>7.44</v>
      </c>
      <c r="U40" s="80"/>
      <c r="V40" s="80"/>
    </row>
    <row r="41" spans="1:22" x14ac:dyDescent="0.25">
      <c r="A41" s="1">
        <v>1.9</v>
      </c>
      <c r="B41" s="1">
        <v>4</v>
      </c>
      <c r="C41">
        <v>7.71</v>
      </c>
      <c r="D41">
        <v>7.6</v>
      </c>
      <c r="E41">
        <v>7.87</v>
      </c>
      <c r="F41">
        <v>7.66</v>
      </c>
      <c r="G41">
        <v>7.68</v>
      </c>
      <c r="H41">
        <v>7.37</v>
      </c>
      <c r="I41">
        <v>7.25</v>
      </c>
      <c r="J41">
        <v>7.14</v>
      </c>
      <c r="K41">
        <v>7.45</v>
      </c>
      <c r="L41">
        <v>7.49</v>
      </c>
      <c r="M41">
        <v>7.54</v>
      </c>
      <c r="N41">
        <v>7.43</v>
      </c>
      <c r="O41">
        <v>7.52</v>
      </c>
      <c r="P41">
        <v>7.39</v>
      </c>
      <c r="Q41">
        <v>7.45</v>
      </c>
      <c r="R41">
        <v>7.47</v>
      </c>
      <c r="U41" s="80"/>
      <c r="V41" s="80"/>
    </row>
    <row r="42" spans="1:22" x14ac:dyDescent="0.25">
      <c r="A42" s="1">
        <v>6</v>
      </c>
      <c r="B42" s="1">
        <v>1</v>
      </c>
      <c r="C42">
        <v>7.61</v>
      </c>
      <c r="D42">
        <v>7.59</v>
      </c>
      <c r="E42">
        <v>7.89</v>
      </c>
      <c r="F42">
        <v>7.55</v>
      </c>
      <c r="G42">
        <v>7.7</v>
      </c>
      <c r="H42">
        <v>7.34</v>
      </c>
      <c r="I42">
        <v>7.12</v>
      </c>
      <c r="J42">
        <v>7.2</v>
      </c>
      <c r="K42">
        <v>7.43</v>
      </c>
      <c r="L42">
        <v>7.56</v>
      </c>
      <c r="M42">
        <v>7.48</v>
      </c>
      <c r="N42">
        <v>7.42</v>
      </c>
      <c r="O42">
        <v>7.43</v>
      </c>
      <c r="P42">
        <v>7.37</v>
      </c>
      <c r="Q42">
        <v>7.48</v>
      </c>
      <c r="R42">
        <v>7.49</v>
      </c>
      <c r="U42" s="80"/>
      <c r="V42" s="80"/>
    </row>
    <row r="43" spans="1:22" x14ac:dyDescent="0.25">
      <c r="A43" s="1">
        <v>6</v>
      </c>
      <c r="B43" s="1">
        <v>2</v>
      </c>
      <c r="C43">
        <v>7.66</v>
      </c>
      <c r="D43">
        <v>7.7</v>
      </c>
      <c r="E43">
        <v>7.83</v>
      </c>
      <c r="F43">
        <v>7.61</v>
      </c>
      <c r="G43">
        <v>7.61</v>
      </c>
      <c r="H43">
        <v>7.43</v>
      </c>
      <c r="I43">
        <v>7.23</v>
      </c>
      <c r="J43">
        <v>7.14</v>
      </c>
      <c r="K43">
        <v>7.4</v>
      </c>
      <c r="L43">
        <v>7.51</v>
      </c>
      <c r="M43">
        <v>7.52</v>
      </c>
      <c r="N43">
        <v>7.43</v>
      </c>
      <c r="O43">
        <v>7.48</v>
      </c>
      <c r="P43">
        <v>7.41</v>
      </c>
      <c r="Q43">
        <v>7.5</v>
      </c>
      <c r="R43">
        <v>7.44</v>
      </c>
      <c r="U43" s="1"/>
      <c r="V43" s="1"/>
    </row>
    <row r="44" spans="1:22" x14ac:dyDescent="0.25">
      <c r="A44" s="1">
        <v>6</v>
      </c>
      <c r="B44" s="1">
        <v>3</v>
      </c>
      <c r="C44">
        <v>7.68</v>
      </c>
      <c r="D44">
        <v>7.71</v>
      </c>
      <c r="E44">
        <v>7.83</v>
      </c>
      <c r="F44">
        <v>7.68</v>
      </c>
      <c r="G44">
        <v>7.69</v>
      </c>
      <c r="H44">
        <v>7.45</v>
      </c>
      <c r="I44">
        <v>7.37</v>
      </c>
      <c r="J44">
        <v>7.29</v>
      </c>
      <c r="K44">
        <v>7.47</v>
      </c>
      <c r="L44">
        <v>7.54</v>
      </c>
      <c r="M44">
        <v>7.55</v>
      </c>
      <c r="N44">
        <v>7.44</v>
      </c>
      <c r="O44">
        <v>7.5</v>
      </c>
      <c r="P44">
        <v>7.38</v>
      </c>
      <c r="Q44">
        <v>7.48</v>
      </c>
      <c r="R44">
        <v>7.51</v>
      </c>
      <c r="U44" s="1"/>
      <c r="V44" s="1"/>
    </row>
    <row r="45" spans="1:22" x14ac:dyDescent="0.25">
      <c r="A45" s="1">
        <v>6</v>
      </c>
      <c r="B45" s="1">
        <v>4</v>
      </c>
      <c r="C45">
        <v>7.67</v>
      </c>
      <c r="D45">
        <v>7.68</v>
      </c>
      <c r="E45">
        <v>7.85</v>
      </c>
      <c r="F45">
        <v>7.68</v>
      </c>
      <c r="G45">
        <v>7.66</v>
      </c>
      <c r="H45">
        <v>7.37</v>
      </c>
      <c r="I45">
        <v>7.29</v>
      </c>
      <c r="J45">
        <v>7.27</v>
      </c>
      <c r="K45">
        <v>7.42</v>
      </c>
      <c r="L45">
        <v>7.53</v>
      </c>
      <c r="M45">
        <v>7.47</v>
      </c>
      <c r="N45">
        <v>7.44</v>
      </c>
      <c r="O45">
        <v>7.46</v>
      </c>
      <c r="P45">
        <v>7.4</v>
      </c>
      <c r="Q45">
        <v>7.45</v>
      </c>
      <c r="R45">
        <v>7.5</v>
      </c>
      <c r="U45" s="1"/>
      <c r="V45" s="1"/>
    </row>
    <row r="46" spans="1:22" x14ac:dyDescent="0.25">
      <c r="A46" s="1"/>
      <c r="B46" s="1"/>
    </row>
    <row r="47" spans="1:22" x14ac:dyDescent="0.25">
      <c r="A47" s="1"/>
      <c r="B47" s="1"/>
    </row>
    <row r="48" spans="1:22" x14ac:dyDescent="0.25">
      <c r="A48" s="1"/>
      <c r="B48" s="1"/>
      <c r="C48" s="1" t="s">
        <v>168</v>
      </c>
    </row>
    <row r="49" spans="1:26" x14ac:dyDescent="0.25">
      <c r="A49" s="1" t="s">
        <v>107</v>
      </c>
      <c r="B49" s="1" t="s">
        <v>4</v>
      </c>
      <c r="C49" s="10">
        <v>42341</v>
      </c>
      <c r="D49" s="10">
        <v>42342</v>
      </c>
      <c r="E49" s="10">
        <v>42343</v>
      </c>
      <c r="F49" s="10">
        <v>42344</v>
      </c>
      <c r="G49" s="10">
        <v>42345</v>
      </c>
      <c r="H49" s="10">
        <v>42346</v>
      </c>
      <c r="I49" s="10">
        <v>42347</v>
      </c>
      <c r="J49" s="10">
        <v>42348</v>
      </c>
      <c r="K49" s="10">
        <v>42349</v>
      </c>
      <c r="L49" s="10">
        <v>42350</v>
      </c>
      <c r="M49" s="10">
        <v>42351</v>
      </c>
      <c r="N49" s="10">
        <v>42352</v>
      </c>
      <c r="O49" s="10">
        <v>42353</v>
      </c>
      <c r="P49" s="10">
        <v>42354</v>
      </c>
      <c r="Q49" s="10">
        <v>42355</v>
      </c>
      <c r="R49" s="10">
        <v>42356</v>
      </c>
      <c r="S49" s="10"/>
      <c r="T49" s="1"/>
      <c r="U49" s="1"/>
      <c r="V49" s="1"/>
      <c r="X49" s="1"/>
      <c r="Y49" s="1"/>
      <c r="Z49" s="1"/>
    </row>
    <row r="50" spans="1:26" x14ac:dyDescent="0.25">
      <c r="A50" s="1">
        <v>0</v>
      </c>
      <c r="B50" s="1">
        <v>1</v>
      </c>
      <c r="C50">
        <v>46</v>
      </c>
      <c r="G50">
        <v>46</v>
      </c>
      <c r="K50">
        <v>45</v>
      </c>
      <c r="P50">
        <v>47</v>
      </c>
      <c r="U50" s="80"/>
      <c r="V50" s="80"/>
    </row>
    <row r="51" spans="1:26" x14ac:dyDescent="0.25">
      <c r="A51" s="1">
        <v>0</v>
      </c>
      <c r="B51" s="1">
        <v>2</v>
      </c>
      <c r="C51">
        <v>42</v>
      </c>
      <c r="G51">
        <v>43</v>
      </c>
      <c r="K51">
        <v>42</v>
      </c>
      <c r="P51">
        <v>42</v>
      </c>
      <c r="U51" s="80"/>
      <c r="V51" s="80"/>
    </row>
    <row r="52" spans="1:26" x14ac:dyDescent="0.25">
      <c r="A52" s="1">
        <v>0</v>
      </c>
      <c r="B52" s="1">
        <v>3</v>
      </c>
      <c r="C52">
        <v>46</v>
      </c>
      <c r="G52">
        <v>45</v>
      </c>
      <c r="K52">
        <v>44</v>
      </c>
      <c r="P52">
        <v>46</v>
      </c>
      <c r="U52" s="80"/>
      <c r="V52" s="80"/>
    </row>
    <row r="53" spans="1:26" x14ac:dyDescent="0.25">
      <c r="A53" s="1">
        <v>0</v>
      </c>
      <c r="B53" s="1">
        <v>4</v>
      </c>
      <c r="C53">
        <v>45</v>
      </c>
      <c r="G53">
        <v>45</v>
      </c>
      <c r="K53">
        <v>43</v>
      </c>
      <c r="P53">
        <v>46</v>
      </c>
      <c r="U53" s="80"/>
      <c r="V53" s="80"/>
    </row>
    <row r="54" spans="1:26" x14ac:dyDescent="0.25">
      <c r="A54" s="1">
        <v>0.6</v>
      </c>
      <c r="B54" s="1">
        <v>1</v>
      </c>
      <c r="C54">
        <v>46</v>
      </c>
      <c r="G54">
        <v>45</v>
      </c>
      <c r="K54">
        <v>44</v>
      </c>
      <c r="P54">
        <v>45</v>
      </c>
      <c r="U54" s="80"/>
      <c r="V54" s="80"/>
    </row>
    <row r="55" spans="1:26" x14ac:dyDescent="0.25">
      <c r="A55" s="1">
        <v>0.6</v>
      </c>
      <c r="B55" s="1">
        <v>2</v>
      </c>
      <c r="C55">
        <v>45</v>
      </c>
      <c r="G55">
        <v>46</v>
      </c>
      <c r="K55">
        <v>47</v>
      </c>
      <c r="P55">
        <v>45</v>
      </c>
      <c r="U55" s="80"/>
      <c r="V55" s="80"/>
    </row>
    <row r="56" spans="1:26" x14ac:dyDescent="0.25">
      <c r="A56" s="1">
        <v>0.6</v>
      </c>
      <c r="B56" s="1">
        <v>3</v>
      </c>
      <c r="C56">
        <v>46</v>
      </c>
      <c r="G56">
        <v>45</v>
      </c>
      <c r="K56">
        <v>44</v>
      </c>
      <c r="P56">
        <v>46</v>
      </c>
      <c r="U56" s="80"/>
      <c r="V56" s="80"/>
    </row>
    <row r="57" spans="1:26" x14ac:dyDescent="0.25">
      <c r="A57" s="1">
        <v>0.6</v>
      </c>
      <c r="B57" s="1">
        <v>4</v>
      </c>
      <c r="C57">
        <v>44</v>
      </c>
      <c r="G57">
        <v>45</v>
      </c>
      <c r="K57">
        <v>44</v>
      </c>
      <c r="P57">
        <v>44</v>
      </c>
      <c r="U57" s="80"/>
      <c r="V57" s="80"/>
    </row>
    <row r="58" spans="1:26" x14ac:dyDescent="0.25">
      <c r="A58" s="1">
        <v>1.9</v>
      </c>
      <c r="B58" s="1">
        <v>1</v>
      </c>
      <c r="C58">
        <v>48</v>
      </c>
      <c r="G58">
        <v>46</v>
      </c>
      <c r="K58">
        <v>45</v>
      </c>
      <c r="P58">
        <v>47</v>
      </c>
      <c r="U58" s="80"/>
      <c r="V58" s="80"/>
    </row>
    <row r="59" spans="1:26" x14ac:dyDescent="0.25">
      <c r="A59" s="1">
        <v>1.9</v>
      </c>
      <c r="B59" s="1">
        <v>2</v>
      </c>
      <c r="C59">
        <v>45</v>
      </c>
      <c r="G59">
        <v>45</v>
      </c>
      <c r="K59">
        <v>44</v>
      </c>
      <c r="P59">
        <v>44</v>
      </c>
      <c r="U59" s="80"/>
      <c r="V59" s="80"/>
    </row>
    <row r="60" spans="1:26" x14ac:dyDescent="0.25">
      <c r="A60" s="1">
        <v>1.9</v>
      </c>
      <c r="B60" s="1">
        <v>3</v>
      </c>
      <c r="C60">
        <v>47</v>
      </c>
      <c r="G60">
        <v>46</v>
      </c>
      <c r="K60">
        <v>44</v>
      </c>
      <c r="P60">
        <v>45</v>
      </c>
      <c r="U60" s="80"/>
      <c r="V60" s="80"/>
    </row>
    <row r="61" spans="1:26" x14ac:dyDescent="0.25">
      <c r="A61" s="1">
        <v>1.9</v>
      </c>
      <c r="B61" s="1">
        <v>4</v>
      </c>
      <c r="C61">
        <v>44</v>
      </c>
      <c r="G61">
        <v>44</v>
      </c>
      <c r="K61">
        <v>43</v>
      </c>
      <c r="P61">
        <v>43</v>
      </c>
      <c r="U61" s="80"/>
      <c r="V61" s="80"/>
    </row>
    <row r="62" spans="1:26" x14ac:dyDescent="0.25">
      <c r="A62" s="1">
        <v>6</v>
      </c>
      <c r="B62" s="1">
        <v>1</v>
      </c>
      <c r="C62">
        <v>50</v>
      </c>
      <c r="G62">
        <v>48</v>
      </c>
      <c r="K62">
        <v>46</v>
      </c>
      <c r="P62">
        <v>50</v>
      </c>
      <c r="U62" s="80"/>
      <c r="V62" s="80"/>
    </row>
    <row r="63" spans="1:26" x14ac:dyDescent="0.25">
      <c r="A63" s="1">
        <v>6</v>
      </c>
      <c r="B63" s="1">
        <v>2</v>
      </c>
      <c r="C63">
        <v>47</v>
      </c>
      <c r="G63">
        <v>47</v>
      </c>
      <c r="K63">
        <v>46</v>
      </c>
      <c r="P63">
        <v>47</v>
      </c>
      <c r="U63" s="1"/>
      <c r="V63" s="1"/>
    </row>
    <row r="64" spans="1:26" x14ac:dyDescent="0.25">
      <c r="A64" s="1">
        <v>6</v>
      </c>
      <c r="B64" s="1">
        <v>3</v>
      </c>
      <c r="C64">
        <v>49</v>
      </c>
      <c r="G64">
        <v>47</v>
      </c>
      <c r="K64">
        <v>46</v>
      </c>
      <c r="P64">
        <v>49</v>
      </c>
      <c r="U64" s="1"/>
      <c r="V64" s="1"/>
    </row>
    <row r="65" spans="1:26" x14ac:dyDescent="0.25">
      <c r="A65" s="1">
        <v>6</v>
      </c>
      <c r="B65" s="1">
        <v>4</v>
      </c>
      <c r="C65">
        <v>47</v>
      </c>
      <c r="G65">
        <v>46</v>
      </c>
      <c r="K65">
        <v>46</v>
      </c>
      <c r="P65">
        <v>46</v>
      </c>
      <c r="U65" s="1"/>
      <c r="V65" s="1"/>
    </row>
    <row r="66" spans="1:26" x14ac:dyDescent="0.25">
      <c r="A66" s="1"/>
      <c r="B66" s="1"/>
    </row>
    <row r="67" spans="1:26" x14ac:dyDescent="0.25">
      <c r="A67" s="1"/>
      <c r="B67" s="1"/>
    </row>
    <row r="68" spans="1:26" x14ac:dyDescent="0.25">
      <c r="A68" s="1"/>
      <c r="B68" s="1"/>
      <c r="C68" s="1" t="s">
        <v>167</v>
      </c>
    </row>
    <row r="69" spans="1:26" x14ac:dyDescent="0.25">
      <c r="A69" s="1" t="s">
        <v>107</v>
      </c>
      <c r="B69" s="1" t="s">
        <v>4</v>
      </c>
      <c r="C69" s="10">
        <v>42341</v>
      </c>
      <c r="D69" s="10">
        <v>42342</v>
      </c>
      <c r="E69" s="10">
        <v>42343</v>
      </c>
      <c r="F69" s="10">
        <v>42344</v>
      </c>
      <c r="G69" s="10">
        <v>42345</v>
      </c>
      <c r="H69" s="10">
        <v>42346</v>
      </c>
      <c r="I69" s="10">
        <v>42347</v>
      </c>
      <c r="J69" s="10">
        <v>42348</v>
      </c>
      <c r="K69" s="10">
        <v>42349</v>
      </c>
      <c r="L69" s="10">
        <v>42350</v>
      </c>
      <c r="M69" s="10">
        <v>42351</v>
      </c>
      <c r="N69" s="10">
        <v>42352</v>
      </c>
      <c r="O69" s="10">
        <v>42353</v>
      </c>
      <c r="P69" s="10">
        <v>42354</v>
      </c>
      <c r="Q69" s="10">
        <v>42355</v>
      </c>
      <c r="R69" s="10">
        <v>42356</v>
      </c>
      <c r="S69" s="10"/>
      <c r="T69" s="1"/>
      <c r="U69" s="1"/>
      <c r="V69" s="1"/>
      <c r="X69" s="1"/>
      <c r="Y69" s="1"/>
      <c r="Z69" s="1"/>
    </row>
    <row r="70" spans="1:26" x14ac:dyDescent="0.25">
      <c r="A70" s="1">
        <v>0</v>
      </c>
      <c r="B70" s="1">
        <v>1</v>
      </c>
      <c r="C70">
        <v>7.3</v>
      </c>
      <c r="G70">
        <v>8.15</v>
      </c>
      <c r="K70">
        <v>8.51</v>
      </c>
      <c r="N70">
        <v>7.99</v>
      </c>
      <c r="U70" s="80"/>
      <c r="V70" s="80"/>
    </row>
    <row r="71" spans="1:26" x14ac:dyDescent="0.25">
      <c r="A71" s="1">
        <v>0</v>
      </c>
      <c r="B71" s="1">
        <v>2</v>
      </c>
      <c r="C71">
        <v>7.14</v>
      </c>
      <c r="G71">
        <v>8.18</v>
      </c>
      <c r="K71">
        <v>8.32</v>
      </c>
      <c r="N71">
        <v>8.01</v>
      </c>
      <c r="U71" s="80"/>
      <c r="V71" s="80"/>
    </row>
    <row r="72" spans="1:26" x14ac:dyDescent="0.25">
      <c r="A72" s="1">
        <v>0</v>
      </c>
      <c r="B72" s="1">
        <v>3</v>
      </c>
      <c r="C72">
        <v>7.15</v>
      </c>
      <c r="G72">
        <v>8.0299999999999994</v>
      </c>
      <c r="K72">
        <v>8.15</v>
      </c>
      <c r="N72">
        <v>7.81</v>
      </c>
      <c r="U72" s="80"/>
      <c r="V72" s="80"/>
    </row>
    <row r="73" spans="1:26" x14ac:dyDescent="0.25">
      <c r="A73" s="1">
        <v>0</v>
      </c>
      <c r="B73" s="1">
        <v>4</v>
      </c>
      <c r="C73">
        <v>7.17</v>
      </c>
      <c r="G73">
        <v>7.98</v>
      </c>
      <c r="K73">
        <v>8.01</v>
      </c>
      <c r="N73">
        <v>7.75</v>
      </c>
      <c r="U73" s="80"/>
      <c r="V73" s="80"/>
    </row>
    <row r="74" spans="1:26" x14ac:dyDescent="0.25">
      <c r="A74" s="1">
        <v>0.6</v>
      </c>
      <c r="B74" s="1">
        <v>1</v>
      </c>
      <c r="C74">
        <v>7.12</v>
      </c>
      <c r="G74">
        <v>7.78</v>
      </c>
      <c r="K74">
        <v>7.79</v>
      </c>
      <c r="N74">
        <v>7.64</v>
      </c>
      <c r="U74" s="80"/>
      <c r="V74" s="80"/>
    </row>
    <row r="75" spans="1:26" x14ac:dyDescent="0.25">
      <c r="A75" s="1">
        <v>0.6</v>
      </c>
      <c r="B75" s="1">
        <v>2</v>
      </c>
      <c r="C75">
        <v>7.15</v>
      </c>
      <c r="G75">
        <v>7.67</v>
      </c>
      <c r="K75">
        <v>7.71</v>
      </c>
      <c r="N75">
        <v>7.71</v>
      </c>
      <c r="U75" s="80"/>
      <c r="V75" s="80"/>
    </row>
    <row r="76" spans="1:26" x14ac:dyDescent="0.25">
      <c r="A76" s="1">
        <v>0.6</v>
      </c>
      <c r="B76" s="1">
        <v>3</v>
      </c>
      <c r="C76">
        <v>7.13</v>
      </c>
      <c r="G76">
        <v>7.56</v>
      </c>
      <c r="K76">
        <v>7.59</v>
      </c>
      <c r="N76">
        <v>7.67</v>
      </c>
      <c r="U76" s="80"/>
      <c r="V76" s="80"/>
    </row>
    <row r="77" spans="1:26" x14ac:dyDescent="0.25">
      <c r="A77" s="1">
        <v>0.6</v>
      </c>
      <c r="B77" s="1">
        <v>4</v>
      </c>
      <c r="C77">
        <v>7.17</v>
      </c>
      <c r="G77">
        <v>7.61</v>
      </c>
      <c r="K77">
        <v>7.63</v>
      </c>
      <c r="N77">
        <v>7.55</v>
      </c>
      <c r="U77" s="80"/>
      <c r="V77" s="80"/>
    </row>
    <row r="78" spans="1:26" x14ac:dyDescent="0.25">
      <c r="A78" s="1">
        <v>1.9</v>
      </c>
      <c r="B78" s="1">
        <v>1</v>
      </c>
      <c r="C78">
        <v>7.13</v>
      </c>
      <c r="G78">
        <v>7.33</v>
      </c>
      <c r="K78">
        <v>7.58</v>
      </c>
      <c r="N78">
        <v>7.56</v>
      </c>
      <c r="U78" s="80"/>
      <c r="V78" s="80"/>
    </row>
    <row r="79" spans="1:26" x14ac:dyDescent="0.25">
      <c r="A79" s="1">
        <v>1.9</v>
      </c>
      <c r="B79" s="1">
        <v>2</v>
      </c>
      <c r="C79">
        <v>7.12</v>
      </c>
      <c r="G79">
        <v>7.37</v>
      </c>
      <c r="K79">
        <v>7.42</v>
      </c>
      <c r="N79">
        <v>7.54</v>
      </c>
      <c r="U79" s="80"/>
      <c r="V79" s="80"/>
    </row>
    <row r="80" spans="1:26" x14ac:dyDescent="0.25">
      <c r="A80" s="1">
        <v>1.9</v>
      </c>
      <c r="B80" s="1">
        <v>3</v>
      </c>
      <c r="C80">
        <v>7.13</v>
      </c>
      <c r="G80">
        <v>7.42</v>
      </c>
      <c r="K80">
        <v>7.49</v>
      </c>
      <c r="N80">
        <v>7.55</v>
      </c>
      <c r="U80" s="80"/>
      <c r="V80" s="80"/>
    </row>
    <row r="81" spans="1:22" x14ac:dyDescent="0.25">
      <c r="A81" s="1">
        <v>1.9</v>
      </c>
      <c r="B81" s="1">
        <v>4</v>
      </c>
      <c r="C81">
        <v>7.11</v>
      </c>
      <c r="G81">
        <v>7.38</v>
      </c>
      <c r="K81">
        <v>7.39</v>
      </c>
      <c r="N81">
        <v>7.58</v>
      </c>
      <c r="U81" s="80"/>
      <c r="V81" s="80"/>
    </row>
    <row r="82" spans="1:22" x14ac:dyDescent="0.25">
      <c r="A82" s="1">
        <v>6</v>
      </c>
      <c r="B82" s="1">
        <v>1</v>
      </c>
      <c r="C82">
        <v>7.21</v>
      </c>
      <c r="G82">
        <v>7.41</v>
      </c>
      <c r="K82">
        <v>7.34</v>
      </c>
      <c r="N82">
        <v>7.61</v>
      </c>
      <c r="U82" s="80"/>
      <c r="V82" s="80"/>
    </row>
    <row r="83" spans="1:22" x14ac:dyDescent="0.25">
      <c r="A83" s="1">
        <v>6</v>
      </c>
      <c r="B83" s="1">
        <v>2</v>
      </c>
      <c r="C83">
        <v>7.15</v>
      </c>
      <c r="G83">
        <v>7.41</v>
      </c>
      <c r="K83">
        <v>7.3</v>
      </c>
      <c r="N83">
        <v>7.59</v>
      </c>
      <c r="U83" s="1"/>
      <c r="V83" s="1"/>
    </row>
    <row r="84" spans="1:22" x14ac:dyDescent="0.25">
      <c r="A84" s="1">
        <v>6</v>
      </c>
      <c r="B84" s="1">
        <v>3</v>
      </c>
      <c r="C84">
        <v>7.19</v>
      </c>
      <c r="G84">
        <v>7.38</v>
      </c>
      <c r="K84">
        <v>7.34</v>
      </c>
      <c r="N84">
        <v>7.55</v>
      </c>
      <c r="U84" s="1"/>
      <c r="V84" s="1"/>
    </row>
    <row r="85" spans="1:22" x14ac:dyDescent="0.25">
      <c r="A85" s="1">
        <v>6</v>
      </c>
      <c r="B85" s="1">
        <v>4</v>
      </c>
      <c r="C85">
        <v>7.2</v>
      </c>
      <c r="G85">
        <v>7.39</v>
      </c>
      <c r="K85">
        <v>7.35</v>
      </c>
      <c r="N85">
        <v>7.58</v>
      </c>
      <c r="U85" s="1"/>
      <c r="V85"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selection activeCell="F14" sqref="F14"/>
    </sheetView>
  </sheetViews>
  <sheetFormatPr defaultRowHeight="15" x14ac:dyDescent="0.25"/>
  <cols>
    <col min="1" max="6" width="9.140625" style="4"/>
  </cols>
  <sheetData>
    <row r="1" spans="1:8" ht="15.75" x14ac:dyDescent="0.25">
      <c r="A1" s="121" t="s">
        <v>239</v>
      </c>
    </row>
    <row r="2" spans="1:8" ht="15.75" x14ac:dyDescent="0.25">
      <c r="A2" s="122" t="s">
        <v>240</v>
      </c>
    </row>
    <row r="4" spans="1:8" x14ac:dyDescent="0.25">
      <c r="A4" s="3" t="s">
        <v>25</v>
      </c>
      <c r="B4" s="3"/>
    </row>
    <row r="5" spans="1:8" x14ac:dyDescent="0.25">
      <c r="A5" s="3" t="s">
        <v>1</v>
      </c>
      <c r="B5" s="3"/>
    </row>
    <row r="7" spans="1:8" x14ac:dyDescent="0.25">
      <c r="A7" s="3" t="s">
        <v>2</v>
      </c>
      <c r="B7" s="3" t="s">
        <v>241</v>
      </c>
      <c r="C7" s="3" t="s">
        <v>107</v>
      </c>
      <c r="D7" s="3" t="s">
        <v>238</v>
      </c>
      <c r="E7" s="3" t="s">
        <v>5</v>
      </c>
      <c r="F7" s="3" t="s">
        <v>22</v>
      </c>
      <c r="G7" s="1" t="s">
        <v>23</v>
      </c>
      <c r="H7" s="1" t="s">
        <v>24</v>
      </c>
    </row>
    <row r="8" spans="1:8" x14ac:dyDescent="0.25">
      <c r="A8" s="4" t="s">
        <v>26</v>
      </c>
      <c r="B8" s="4" t="s">
        <v>91</v>
      </c>
      <c r="C8" s="4">
        <v>0</v>
      </c>
      <c r="D8" s="4">
        <v>1</v>
      </c>
      <c r="E8" s="5">
        <v>3974.796630859375</v>
      </c>
      <c r="F8" s="5">
        <v>350.94918823242188</v>
      </c>
      <c r="G8" s="2">
        <v>14448.3720703125</v>
      </c>
      <c r="H8" s="2">
        <v>243.26040649414063</v>
      </c>
    </row>
    <row r="9" spans="1:8" x14ac:dyDescent="0.25">
      <c r="A9" s="4" t="s">
        <v>27</v>
      </c>
      <c r="B9" s="4" t="s">
        <v>91</v>
      </c>
      <c r="C9" s="4">
        <v>0</v>
      </c>
      <c r="D9" s="4">
        <v>2</v>
      </c>
      <c r="E9" s="5">
        <v>3660.33642578125</v>
      </c>
      <c r="F9" s="5">
        <v>227.72636413574219</v>
      </c>
      <c r="G9" s="2">
        <v>14735.267578125</v>
      </c>
      <c r="H9" s="2">
        <v>255.53926086425781</v>
      </c>
    </row>
    <row r="10" spans="1:8" x14ac:dyDescent="0.25">
      <c r="A10" s="4" t="s">
        <v>28</v>
      </c>
      <c r="B10" s="4" t="s">
        <v>91</v>
      </c>
      <c r="C10" s="4">
        <v>0</v>
      </c>
      <c r="D10" s="4">
        <v>3</v>
      </c>
      <c r="E10" s="5">
        <v>3109.71630859375</v>
      </c>
      <c r="F10" s="5">
        <v>199.23538208007813</v>
      </c>
      <c r="G10" s="2">
        <v>16321.0126953125</v>
      </c>
      <c r="H10" s="2">
        <v>165.82461547851563</v>
      </c>
    </row>
    <row r="11" spans="1:8" x14ac:dyDescent="0.25">
      <c r="A11" s="4" t="s">
        <v>29</v>
      </c>
      <c r="B11" s="4" t="s">
        <v>91</v>
      </c>
      <c r="C11" s="4">
        <v>0</v>
      </c>
      <c r="D11" s="4">
        <v>4</v>
      </c>
      <c r="E11" s="5">
        <v>1451.288330078125</v>
      </c>
      <c r="F11" s="5">
        <v>219.09492492675781</v>
      </c>
      <c r="G11" s="2">
        <v>13107.701171875</v>
      </c>
      <c r="H11" s="2">
        <v>330.11953735351563</v>
      </c>
    </row>
    <row r="12" spans="1:8" x14ac:dyDescent="0.25">
      <c r="A12" s="4" t="s">
        <v>30</v>
      </c>
      <c r="B12" s="4" t="s">
        <v>91</v>
      </c>
      <c r="C12" s="4">
        <v>0.6</v>
      </c>
      <c r="D12" s="4">
        <v>1</v>
      </c>
      <c r="E12" s="5">
        <v>3334.265869140625</v>
      </c>
      <c r="F12" s="5">
        <v>347.79226684570313</v>
      </c>
      <c r="G12" s="2">
        <v>18720.65625</v>
      </c>
      <c r="H12" s="2">
        <v>114.50359344482422</v>
      </c>
    </row>
    <row r="13" spans="1:8" x14ac:dyDescent="0.25">
      <c r="A13" s="4" t="s">
        <v>31</v>
      </c>
      <c r="B13" s="4" t="s">
        <v>91</v>
      </c>
      <c r="C13" s="4">
        <v>0.6</v>
      </c>
      <c r="D13" s="4">
        <v>2</v>
      </c>
      <c r="E13" s="5">
        <v>3337.19384765625</v>
      </c>
      <c r="F13" s="5">
        <v>615.94464111328125</v>
      </c>
      <c r="G13" s="2">
        <v>15865.181640625</v>
      </c>
      <c r="H13" s="2">
        <v>133.329345703125</v>
      </c>
    </row>
    <row r="14" spans="1:8" x14ac:dyDescent="0.25">
      <c r="A14" s="4" t="s">
        <v>32</v>
      </c>
      <c r="B14" s="4" t="s">
        <v>91</v>
      </c>
      <c r="C14" s="4">
        <v>0.6</v>
      </c>
      <c r="D14" s="4">
        <v>3</v>
      </c>
      <c r="E14" s="5">
        <v>2715.289306640625</v>
      </c>
      <c r="F14" s="5">
        <v>375.65045166015625</v>
      </c>
      <c r="G14" s="2">
        <v>16671.345703125</v>
      </c>
      <c r="H14" s="2">
        <v>128.07298278808594</v>
      </c>
    </row>
    <row r="15" spans="1:8" x14ac:dyDescent="0.25">
      <c r="A15" s="4" t="s">
        <v>33</v>
      </c>
      <c r="B15" s="4" t="s">
        <v>91</v>
      </c>
      <c r="C15" s="4">
        <v>0.6</v>
      </c>
      <c r="D15" s="4">
        <v>4</v>
      </c>
      <c r="E15" s="5">
        <v>2950.91015625</v>
      </c>
      <c r="F15" s="5">
        <v>300.16421508789063</v>
      </c>
      <c r="G15" s="2">
        <v>16325.0107421875</v>
      </c>
      <c r="H15" s="2">
        <v>116.48839569091797</v>
      </c>
    </row>
    <row r="16" spans="1:8" x14ac:dyDescent="0.25">
      <c r="A16" s="4" t="s">
        <v>34</v>
      </c>
      <c r="B16" s="4" t="s">
        <v>91</v>
      </c>
      <c r="C16" s="4">
        <v>1.9</v>
      </c>
      <c r="D16" s="4">
        <v>1</v>
      </c>
      <c r="E16" s="5">
        <v>5296.33984375</v>
      </c>
      <c r="F16" s="5">
        <v>457.06283569335938</v>
      </c>
      <c r="G16" s="2">
        <v>18280.232421875</v>
      </c>
      <c r="H16" s="2">
        <v>135.00672912597656</v>
      </c>
    </row>
    <row r="17" spans="1:8" x14ac:dyDescent="0.25">
      <c r="A17" s="4" t="s">
        <v>35</v>
      </c>
      <c r="B17" s="4" t="s">
        <v>91</v>
      </c>
      <c r="C17" s="4">
        <v>1.9</v>
      </c>
      <c r="D17" s="4">
        <v>2</v>
      </c>
      <c r="E17" s="5">
        <v>2552.492431640625</v>
      </c>
      <c r="F17" s="5">
        <v>300.06961059570313</v>
      </c>
      <c r="G17" s="2">
        <v>16440.1640625</v>
      </c>
      <c r="H17" s="2">
        <v>133.40388488769531</v>
      </c>
    </row>
    <row r="18" spans="1:8" x14ac:dyDescent="0.25">
      <c r="A18" s="4" t="s">
        <v>36</v>
      </c>
      <c r="B18" s="4" t="s">
        <v>91</v>
      </c>
      <c r="C18" s="4">
        <v>1.9</v>
      </c>
      <c r="D18" s="4">
        <v>3</v>
      </c>
      <c r="E18" s="5">
        <v>2364.48388671875</v>
      </c>
      <c r="F18" s="5">
        <v>336.98654174804688</v>
      </c>
      <c r="G18" s="2">
        <v>23611.388671875</v>
      </c>
      <c r="H18" s="2">
        <v>151.16348266601563</v>
      </c>
    </row>
    <row r="19" spans="1:8" x14ac:dyDescent="0.25">
      <c r="A19" s="4" t="s">
        <v>37</v>
      </c>
      <c r="B19" s="4" t="s">
        <v>91</v>
      </c>
      <c r="C19" s="4">
        <v>1.9</v>
      </c>
      <c r="D19" s="4">
        <v>4</v>
      </c>
      <c r="E19" s="5">
        <v>2397.7236328125</v>
      </c>
      <c r="F19" s="5">
        <v>266.06292724609375</v>
      </c>
      <c r="G19" s="2">
        <v>17690.318359375</v>
      </c>
      <c r="H19" s="2">
        <v>156.42901611328125</v>
      </c>
    </row>
    <row r="20" spans="1:8" x14ac:dyDescent="0.25">
      <c r="A20" s="4" t="s">
        <v>38</v>
      </c>
      <c r="B20" s="4" t="s">
        <v>91</v>
      </c>
      <c r="C20" s="4">
        <v>6</v>
      </c>
      <c r="D20" s="4">
        <v>1</v>
      </c>
      <c r="E20" s="5">
        <v>1505.064208984375</v>
      </c>
      <c r="F20" s="5">
        <v>334.690673828125</v>
      </c>
      <c r="G20" s="2">
        <v>22267.130859375</v>
      </c>
      <c r="H20" s="2">
        <v>132.44187927246094</v>
      </c>
    </row>
    <row r="21" spans="1:8" x14ac:dyDescent="0.25">
      <c r="A21" s="4" t="s">
        <v>39</v>
      </c>
      <c r="B21" s="4" t="s">
        <v>91</v>
      </c>
      <c r="C21" s="4">
        <v>6</v>
      </c>
      <c r="D21" s="4">
        <v>2</v>
      </c>
      <c r="E21" s="5">
        <v>1772.138671875</v>
      </c>
      <c r="F21" s="5">
        <v>328.0279541015625</v>
      </c>
      <c r="G21" s="2">
        <v>16981.34375</v>
      </c>
      <c r="H21" s="2">
        <v>82.397224426269531</v>
      </c>
    </row>
    <row r="22" spans="1:8" x14ac:dyDescent="0.25">
      <c r="A22" s="4" t="s">
        <v>40</v>
      </c>
      <c r="B22" s="4" t="s">
        <v>91</v>
      </c>
      <c r="C22" s="4">
        <v>6</v>
      </c>
      <c r="D22" s="4">
        <v>3</v>
      </c>
      <c r="E22" s="5">
        <v>3940.046630859375</v>
      </c>
      <c r="F22" s="5">
        <v>294.81137084960938</v>
      </c>
      <c r="G22" s="2">
        <v>21540.29296875</v>
      </c>
      <c r="H22" s="2">
        <v>126.62885284423828</v>
      </c>
    </row>
    <row r="23" spans="1:8" x14ac:dyDescent="0.25">
      <c r="A23" s="4" t="s">
        <v>41</v>
      </c>
      <c r="B23" s="4" t="s">
        <v>91</v>
      </c>
      <c r="C23" s="4">
        <v>6</v>
      </c>
      <c r="D23" s="4">
        <v>4</v>
      </c>
      <c r="E23" s="5">
        <v>3637.934326171875</v>
      </c>
      <c r="F23" s="5">
        <v>354.57321166992188</v>
      </c>
      <c r="G23" s="2">
        <v>24822.21484375</v>
      </c>
      <c r="H23" s="2">
        <v>92.958595275878906</v>
      </c>
    </row>
    <row r="24" spans="1:8" x14ac:dyDescent="0.25">
      <c r="A24" s="4" t="s">
        <v>42</v>
      </c>
      <c r="B24" s="4" t="s">
        <v>92</v>
      </c>
      <c r="C24" s="4">
        <v>0</v>
      </c>
      <c r="D24" s="4">
        <v>1</v>
      </c>
      <c r="E24" s="5">
        <v>3780.05419921875</v>
      </c>
      <c r="F24" s="5">
        <v>441.36038208007813</v>
      </c>
      <c r="G24" s="2">
        <v>12240.4580078125</v>
      </c>
      <c r="H24" s="2">
        <v>269.22607421875</v>
      </c>
    </row>
    <row r="25" spans="1:8" x14ac:dyDescent="0.25">
      <c r="A25" s="4" t="s">
        <v>43</v>
      </c>
      <c r="B25" s="4" t="s">
        <v>92</v>
      </c>
      <c r="C25" s="4">
        <v>0</v>
      </c>
      <c r="D25" s="4">
        <v>2</v>
      </c>
      <c r="E25" s="5">
        <v>4229.486328125</v>
      </c>
      <c r="F25" s="5">
        <v>318.8612060546875</v>
      </c>
      <c r="G25" s="2">
        <v>12743.412109375</v>
      </c>
      <c r="H25" s="2">
        <v>293.67959594726563</v>
      </c>
    </row>
    <row r="26" spans="1:8" x14ac:dyDescent="0.25">
      <c r="A26" s="4" t="s">
        <v>44</v>
      </c>
      <c r="B26" s="4" t="s">
        <v>92</v>
      </c>
      <c r="C26" s="4">
        <v>0</v>
      </c>
      <c r="D26" s="4">
        <v>3</v>
      </c>
      <c r="E26" s="5">
        <v>1432.84765625</v>
      </c>
      <c r="F26" s="5">
        <v>466.1890869140625</v>
      </c>
      <c r="G26" s="2">
        <v>11799.494140625</v>
      </c>
      <c r="H26" s="2">
        <v>280.512939453125</v>
      </c>
    </row>
    <row r="27" spans="1:8" x14ac:dyDescent="0.25">
      <c r="A27" s="4" t="s">
        <v>45</v>
      </c>
      <c r="B27" s="4" t="s">
        <v>92</v>
      </c>
      <c r="C27" s="4">
        <v>0</v>
      </c>
      <c r="D27" s="4">
        <v>4</v>
      </c>
      <c r="E27" s="5">
        <v>3023.169677734375</v>
      </c>
      <c r="F27" s="5">
        <v>197.9989013671875</v>
      </c>
      <c r="G27" s="2">
        <v>10617.8935546875</v>
      </c>
      <c r="H27" s="2">
        <v>267.10842895507813</v>
      </c>
    </row>
    <row r="28" spans="1:8" x14ac:dyDescent="0.25">
      <c r="A28" s="4" t="s">
        <v>46</v>
      </c>
      <c r="B28" s="4" t="s">
        <v>92</v>
      </c>
      <c r="C28" s="4">
        <v>0.6</v>
      </c>
      <c r="D28" s="4">
        <v>1</v>
      </c>
      <c r="E28" s="5">
        <v>2432.86474609375</v>
      </c>
      <c r="F28" s="5">
        <v>1565.13232421875</v>
      </c>
      <c r="G28" s="2">
        <v>15583.4716796875</v>
      </c>
      <c r="H28" s="2">
        <v>97.203689575195313</v>
      </c>
    </row>
    <row r="29" spans="1:8" x14ac:dyDescent="0.25">
      <c r="A29" s="4" t="s">
        <v>47</v>
      </c>
      <c r="B29" s="4" t="s">
        <v>92</v>
      </c>
      <c r="C29" s="4">
        <v>0.6</v>
      </c>
      <c r="D29" s="4">
        <v>2</v>
      </c>
      <c r="E29" s="5">
        <v>2302.495849609375</v>
      </c>
      <c r="F29" s="5">
        <v>659.28472900390625</v>
      </c>
      <c r="G29" s="2">
        <v>9764.0947265625</v>
      </c>
      <c r="H29" s="2">
        <v>62.731990814208984</v>
      </c>
    </row>
    <row r="30" spans="1:8" x14ac:dyDescent="0.25">
      <c r="A30" s="4" t="s">
        <v>48</v>
      </c>
      <c r="B30" s="4" t="s">
        <v>92</v>
      </c>
      <c r="C30" s="4">
        <v>0.6</v>
      </c>
      <c r="D30" s="4">
        <v>3</v>
      </c>
      <c r="E30" s="5">
        <v>3807.150634765625</v>
      </c>
      <c r="F30" s="5">
        <v>1046.861083984375</v>
      </c>
      <c r="G30" s="2">
        <v>12987.259765625</v>
      </c>
      <c r="H30" s="2">
        <v>108.59714508056641</v>
      </c>
    </row>
    <row r="31" spans="1:8" x14ac:dyDescent="0.25">
      <c r="A31" s="4" t="s">
        <v>49</v>
      </c>
      <c r="B31" s="4" t="s">
        <v>92</v>
      </c>
      <c r="C31" s="4">
        <v>0.6</v>
      </c>
      <c r="D31" s="4">
        <v>4</v>
      </c>
      <c r="E31" s="5">
        <v>3725.780517578125</v>
      </c>
      <c r="F31" s="5">
        <v>700.04376220703125</v>
      </c>
      <c r="G31" s="2">
        <v>9556.6611328125</v>
      </c>
      <c r="H31" s="2">
        <v>54.671005249023438</v>
      </c>
    </row>
    <row r="32" spans="1:8" x14ac:dyDescent="0.25">
      <c r="A32" s="4" t="s">
        <v>50</v>
      </c>
      <c r="B32" s="4" t="s">
        <v>92</v>
      </c>
      <c r="C32" s="4">
        <v>1.9</v>
      </c>
      <c r="D32" s="4">
        <v>1</v>
      </c>
      <c r="E32" s="5">
        <v>2627.70556640625</v>
      </c>
      <c r="F32" s="5">
        <v>952.46221923828125</v>
      </c>
      <c r="G32" s="2">
        <v>19349.21484375</v>
      </c>
      <c r="H32" s="2">
        <v>91.823173522949219</v>
      </c>
    </row>
    <row r="33" spans="1:8" x14ac:dyDescent="0.25">
      <c r="A33" s="4" t="s">
        <v>51</v>
      </c>
      <c r="B33" s="4" t="s">
        <v>92</v>
      </c>
      <c r="C33" s="4">
        <v>1.9</v>
      </c>
      <c r="D33" s="4">
        <v>2</v>
      </c>
      <c r="E33" s="5">
        <v>7784.31787109375</v>
      </c>
      <c r="F33" s="5">
        <v>1352.5643310546875</v>
      </c>
      <c r="G33" s="2">
        <v>15078.27734375</v>
      </c>
      <c r="H33" s="2">
        <v>83.727638244628906</v>
      </c>
    </row>
    <row r="34" spans="1:8" x14ac:dyDescent="0.25">
      <c r="A34" s="4" t="s">
        <v>52</v>
      </c>
      <c r="B34" s="4" t="s">
        <v>92</v>
      </c>
      <c r="C34" s="4">
        <v>1.9</v>
      </c>
      <c r="D34" s="4">
        <v>3</v>
      </c>
      <c r="E34" s="5">
        <v>1506.083740234375</v>
      </c>
      <c r="F34" s="5">
        <v>570.4019775390625</v>
      </c>
      <c r="G34" s="2">
        <v>9716.708984375</v>
      </c>
      <c r="H34" s="2">
        <v>74.619842529296875</v>
      </c>
    </row>
    <row r="35" spans="1:8" x14ac:dyDescent="0.25">
      <c r="A35" s="4" t="s">
        <v>53</v>
      </c>
      <c r="B35" s="4" t="s">
        <v>92</v>
      </c>
      <c r="C35" s="4">
        <v>1.9</v>
      </c>
      <c r="D35" s="4">
        <v>4</v>
      </c>
      <c r="E35" s="5">
        <v>3815.312255859375</v>
      </c>
      <c r="F35" s="5">
        <v>815.6153564453125</v>
      </c>
      <c r="G35" s="2">
        <v>11105.9990234375</v>
      </c>
      <c r="H35" s="2">
        <v>61.003044128417969</v>
      </c>
    </row>
    <row r="36" spans="1:8" x14ac:dyDescent="0.25">
      <c r="A36" s="4" t="s">
        <v>54</v>
      </c>
      <c r="B36" s="4" t="s">
        <v>92</v>
      </c>
      <c r="C36" s="4">
        <v>6</v>
      </c>
      <c r="D36" s="4">
        <v>1</v>
      </c>
      <c r="E36" s="5">
        <v>3916.416259765625</v>
      </c>
      <c r="F36" s="5">
        <v>569.44677734375</v>
      </c>
      <c r="G36" s="2">
        <v>22665.736328125</v>
      </c>
      <c r="H36" s="2">
        <v>72.139945983886719</v>
      </c>
    </row>
    <row r="37" spans="1:8" x14ac:dyDescent="0.25">
      <c r="A37" s="4" t="s">
        <v>55</v>
      </c>
      <c r="B37" s="4" t="s">
        <v>92</v>
      </c>
      <c r="C37" s="4">
        <v>6</v>
      </c>
      <c r="D37" s="4">
        <v>2</v>
      </c>
      <c r="E37" s="5">
        <v>1995.4783935546875</v>
      </c>
      <c r="F37" s="5">
        <v>718.01483154296875</v>
      </c>
      <c r="G37" s="2">
        <v>13570.6572265625</v>
      </c>
      <c r="H37" s="2">
        <v>100.06324768066406</v>
      </c>
    </row>
    <row r="38" spans="1:8" x14ac:dyDescent="0.25">
      <c r="A38" s="4" t="s">
        <v>56</v>
      </c>
      <c r="B38" s="4" t="s">
        <v>92</v>
      </c>
      <c r="C38" s="4">
        <v>6</v>
      </c>
      <c r="D38" s="4">
        <v>3</v>
      </c>
      <c r="E38" s="5">
        <v>3194.9970703125</v>
      </c>
      <c r="F38" s="5">
        <v>432.38217163085938</v>
      </c>
      <c r="G38" s="2">
        <v>14823.39453125</v>
      </c>
      <c r="H38" s="2">
        <v>70.14349365234375</v>
      </c>
    </row>
    <row r="39" spans="1:8" x14ac:dyDescent="0.25">
      <c r="A39" s="4" t="s">
        <v>57</v>
      </c>
      <c r="B39" s="4" t="s">
        <v>92</v>
      </c>
      <c r="C39" s="4">
        <v>6</v>
      </c>
      <c r="D39" s="4">
        <v>4</v>
      </c>
      <c r="E39" s="5">
        <v>873.68096923828125</v>
      </c>
      <c r="F39" s="5">
        <v>1252.6966552734375</v>
      </c>
      <c r="G39" s="2">
        <v>14896.9091796875</v>
      </c>
      <c r="H39" s="2">
        <v>100.46674346923828</v>
      </c>
    </row>
    <row r="40" spans="1:8" x14ac:dyDescent="0.25">
      <c r="A40" s="4" t="s">
        <v>58</v>
      </c>
      <c r="B40" s="4" t="s">
        <v>93</v>
      </c>
      <c r="C40" s="4">
        <v>0</v>
      </c>
      <c r="D40" s="4">
        <v>1</v>
      </c>
      <c r="E40" s="5">
        <v>3369.939697265625</v>
      </c>
      <c r="F40" s="5">
        <v>330.60824584960938</v>
      </c>
      <c r="G40" s="2">
        <v>9088.5078125</v>
      </c>
      <c r="H40" s="2">
        <v>145.79609680175781</v>
      </c>
    </row>
    <row r="41" spans="1:8" x14ac:dyDescent="0.25">
      <c r="A41" s="4" t="s">
        <v>59</v>
      </c>
      <c r="B41" s="4" t="s">
        <v>93</v>
      </c>
      <c r="C41" s="4">
        <v>0</v>
      </c>
      <c r="D41" s="4">
        <v>2</v>
      </c>
      <c r="E41" s="5">
        <v>1933.90087890625</v>
      </c>
      <c r="F41" s="5">
        <v>269.2509765625</v>
      </c>
      <c r="G41" s="2">
        <v>6517.28857421875</v>
      </c>
      <c r="H41" s="2">
        <v>81.806442260742188</v>
      </c>
    </row>
    <row r="42" spans="1:8" x14ac:dyDescent="0.25">
      <c r="A42" s="4" t="s">
        <v>60</v>
      </c>
      <c r="B42" s="4" t="s">
        <v>93</v>
      </c>
      <c r="C42" s="4">
        <v>0</v>
      </c>
      <c r="D42" s="4">
        <v>3</v>
      </c>
      <c r="E42" s="5">
        <v>4756.07470703125</v>
      </c>
      <c r="F42" s="5">
        <v>359.12408447265625</v>
      </c>
      <c r="G42" s="2">
        <v>5955.787109375</v>
      </c>
      <c r="H42" s="2">
        <v>99.773918151855469</v>
      </c>
    </row>
    <row r="43" spans="1:8" x14ac:dyDescent="0.25">
      <c r="A43" s="4" t="s">
        <v>61</v>
      </c>
      <c r="B43" s="4" t="s">
        <v>93</v>
      </c>
      <c r="C43" s="4">
        <v>0</v>
      </c>
      <c r="D43" s="4">
        <v>4</v>
      </c>
      <c r="E43" s="5">
        <v>3956.15966796875</v>
      </c>
      <c r="F43" s="5">
        <v>599.00970458984375</v>
      </c>
      <c r="G43" s="2">
        <v>6978.16650390625</v>
      </c>
      <c r="H43" s="2">
        <v>75.749755859375</v>
      </c>
    </row>
    <row r="44" spans="1:8" x14ac:dyDescent="0.25">
      <c r="A44" s="4" t="s">
        <v>62</v>
      </c>
      <c r="B44" s="4" t="s">
        <v>93</v>
      </c>
      <c r="C44" s="4">
        <v>0.6</v>
      </c>
      <c r="D44" s="4">
        <v>1</v>
      </c>
      <c r="E44" s="5">
        <v>3341.9638671875</v>
      </c>
      <c r="F44" s="5">
        <v>1606.7274169921875</v>
      </c>
      <c r="G44" s="2">
        <v>5805.93603515625</v>
      </c>
      <c r="H44" s="2">
        <v>115.84123229980469</v>
      </c>
    </row>
    <row r="45" spans="1:8" x14ac:dyDescent="0.25">
      <c r="A45" s="4" t="s">
        <v>63</v>
      </c>
      <c r="B45" s="4" t="s">
        <v>93</v>
      </c>
      <c r="C45" s="4">
        <v>0.6</v>
      </c>
      <c r="D45" s="4">
        <v>2</v>
      </c>
      <c r="E45" s="5">
        <v>4492.466796875</v>
      </c>
      <c r="F45" s="5">
        <v>2251.785888671875</v>
      </c>
      <c r="G45" s="2">
        <v>6516.50244140625</v>
      </c>
      <c r="H45" s="2">
        <v>54.406818389892578</v>
      </c>
    </row>
    <row r="46" spans="1:8" x14ac:dyDescent="0.25">
      <c r="A46" s="4" t="s">
        <v>64</v>
      </c>
      <c r="B46" s="4" t="s">
        <v>93</v>
      </c>
      <c r="C46" s="4">
        <v>0.6</v>
      </c>
      <c r="D46" s="4">
        <v>3</v>
      </c>
      <c r="E46" s="5">
        <v>4718.52099609375</v>
      </c>
      <c r="F46" s="5">
        <v>894.98974609375</v>
      </c>
      <c r="G46" s="2">
        <v>6793.05517578125</v>
      </c>
      <c r="H46" s="2">
        <v>120.56368255615234</v>
      </c>
    </row>
    <row r="47" spans="1:8" x14ac:dyDescent="0.25">
      <c r="A47" s="4" t="s">
        <v>65</v>
      </c>
      <c r="B47" s="4" t="s">
        <v>93</v>
      </c>
      <c r="C47" s="4">
        <v>0.6</v>
      </c>
      <c r="D47" s="4">
        <v>4</v>
      </c>
      <c r="E47" s="5">
        <v>4008.1337890625</v>
      </c>
      <c r="F47" s="5">
        <v>2702.031982421875</v>
      </c>
      <c r="G47" s="2">
        <v>5574.63671875</v>
      </c>
      <c r="H47" s="2">
        <v>131.21958923339844</v>
      </c>
    </row>
    <row r="48" spans="1:8" x14ac:dyDescent="0.25">
      <c r="A48" s="4" t="s">
        <v>66</v>
      </c>
      <c r="B48" s="4" t="s">
        <v>93</v>
      </c>
      <c r="C48" s="4">
        <v>1.9</v>
      </c>
      <c r="D48" s="4">
        <v>1</v>
      </c>
      <c r="E48" s="5">
        <v>1570.402587890625</v>
      </c>
      <c r="F48" s="5">
        <v>1416.9747314453125</v>
      </c>
      <c r="G48" s="2">
        <v>11624.5556640625</v>
      </c>
      <c r="H48" s="2">
        <v>51.209457397460938</v>
      </c>
    </row>
    <row r="49" spans="1:8" x14ac:dyDescent="0.25">
      <c r="A49" s="4" t="s">
        <v>67</v>
      </c>
      <c r="B49" s="4" t="s">
        <v>93</v>
      </c>
      <c r="C49" s="4">
        <v>1.9</v>
      </c>
      <c r="D49" s="4">
        <v>2</v>
      </c>
      <c r="E49" s="5">
        <v>2682.81005859375</v>
      </c>
      <c r="F49" s="5">
        <v>1369.5120849609375</v>
      </c>
      <c r="G49" s="2">
        <v>10981.2919921875</v>
      </c>
      <c r="H49" s="2">
        <v>68.717529296875</v>
      </c>
    </row>
    <row r="50" spans="1:8" x14ac:dyDescent="0.25">
      <c r="A50" s="4" t="s">
        <v>68</v>
      </c>
      <c r="B50" s="4" t="s">
        <v>93</v>
      </c>
      <c r="C50" s="4">
        <v>1.9</v>
      </c>
      <c r="D50" s="4">
        <v>3</v>
      </c>
      <c r="E50" s="5">
        <v>3946.232666015625</v>
      </c>
      <c r="F50" s="5">
        <v>729.49664306640625</v>
      </c>
      <c r="G50" s="2">
        <v>7358.10888671875</v>
      </c>
      <c r="H50" s="2">
        <v>58.212455749511719</v>
      </c>
    </row>
    <row r="51" spans="1:8" x14ac:dyDescent="0.25">
      <c r="A51" s="4" t="s">
        <v>69</v>
      </c>
      <c r="B51" s="4" t="s">
        <v>93</v>
      </c>
      <c r="C51" s="4">
        <v>1.9</v>
      </c>
      <c r="D51" s="4">
        <v>4</v>
      </c>
      <c r="E51" s="5">
        <v>2379.53369140625</v>
      </c>
      <c r="F51" s="5">
        <v>3371.70849609375</v>
      </c>
      <c r="G51" s="2">
        <v>8308.359375</v>
      </c>
      <c r="H51" s="2">
        <v>64.422561645507813</v>
      </c>
    </row>
    <row r="52" spans="1:8" x14ac:dyDescent="0.25">
      <c r="A52" s="4" t="s">
        <v>70</v>
      </c>
      <c r="B52" s="4" t="s">
        <v>93</v>
      </c>
      <c r="C52" s="4">
        <v>6</v>
      </c>
      <c r="D52" s="4">
        <v>1</v>
      </c>
      <c r="E52" s="5">
        <v>2627.7685546875</v>
      </c>
      <c r="F52" s="5">
        <v>697.32476806640625</v>
      </c>
      <c r="G52" s="2">
        <v>9996.07421875</v>
      </c>
      <c r="H52" s="2">
        <v>61.378406524658203</v>
      </c>
    </row>
    <row r="53" spans="1:8" x14ac:dyDescent="0.25">
      <c r="A53" s="4" t="s">
        <v>71</v>
      </c>
      <c r="B53" s="4" t="s">
        <v>93</v>
      </c>
      <c r="C53" s="4">
        <v>6</v>
      </c>
      <c r="D53" s="4">
        <v>2</v>
      </c>
      <c r="E53" s="5">
        <v>1036.286865234375</v>
      </c>
      <c r="F53" s="5">
        <v>1616.7423095703125</v>
      </c>
      <c r="G53" s="2">
        <v>15062.33984375</v>
      </c>
      <c r="H53" s="2">
        <v>74.579086303710938</v>
      </c>
    </row>
    <row r="54" spans="1:8" x14ac:dyDescent="0.25">
      <c r="A54" s="4" t="s">
        <v>72</v>
      </c>
      <c r="B54" s="4" t="s">
        <v>93</v>
      </c>
      <c r="C54" s="4">
        <v>6</v>
      </c>
      <c r="D54" s="4">
        <v>3</v>
      </c>
      <c r="E54" s="5">
        <v>2662.234375</v>
      </c>
      <c r="F54" s="5">
        <v>993.2139892578125</v>
      </c>
      <c r="G54" s="2">
        <v>12642.9326171875</v>
      </c>
      <c r="H54" s="2">
        <v>53.705524444580078</v>
      </c>
    </row>
    <row r="55" spans="1:8" x14ac:dyDescent="0.25">
      <c r="A55" s="4" t="s">
        <v>73</v>
      </c>
      <c r="B55" s="4" t="s">
        <v>93</v>
      </c>
      <c r="C55" s="4">
        <v>6</v>
      </c>
      <c r="D55" s="4">
        <v>4</v>
      </c>
      <c r="E55" s="5">
        <v>5121.93798828125</v>
      </c>
      <c r="F55" s="5">
        <v>2208.7568359375</v>
      </c>
      <c r="G55" s="2">
        <v>10248.771484375</v>
      </c>
      <c r="H55" s="2">
        <v>55.082439422607422</v>
      </c>
    </row>
    <row r="56" spans="1:8" x14ac:dyDescent="0.25">
      <c r="A56" s="4" t="s">
        <v>74</v>
      </c>
      <c r="B56" s="4" t="s">
        <v>94</v>
      </c>
      <c r="C56" s="4">
        <v>0</v>
      </c>
      <c r="D56" s="4">
        <v>1</v>
      </c>
      <c r="E56" s="5">
        <v>6143.171875</v>
      </c>
      <c r="F56" s="5">
        <v>211.668212890625</v>
      </c>
      <c r="G56" s="2">
        <v>5455.69775390625</v>
      </c>
      <c r="H56" s="2">
        <v>63.131786346435547</v>
      </c>
    </row>
    <row r="57" spans="1:8" x14ac:dyDescent="0.25">
      <c r="A57" s="4" t="s">
        <v>75</v>
      </c>
      <c r="B57" s="4" t="s">
        <v>94</v>
      </c>
      <c r="C57" s="4">
        <v>0</v>
      </c>
      <c r="D57" s="4">
        <v>2</v>
      </c>
      <c r="E57" s="5">
        <v>4919.59912109375</v>
      </c>
      <c r="F57" s="5">
        <v>798.63214111328125</v>
      </c>
      <c r="G57" s="2">
        <v>5962.3740234375</v>
      </c>
      <c r="H57" s="2">
        <v>78.75018310546875</v>
      </c>
    </row>
    <row r="58" spans="1:8" x14ac:dyDescent="0.25">
      <c r="A58" s="4" t="s">
        <v>76</v>
      </c>
      <c r="B58" s="4" t="s">
        <v>94</v>
      </c>
      <c r="C58" s="4">
        <v>0</v>
      </c>
      <c r="D58" s="4">
        <v>3</v>
      </c>
      <c r="E58" s="5">
        <v>6262.9775390625</v>
      </c>
      <c r="F58" s="5">
        <v>321.50753784179688</v>
      </c>
      <c r="G58" s="2">
        <v>5023.55517578125</v>
      </c>
      <c r="H58" s="2">
        <v>100.14161682128906</v>
      </c>
    </row>
    <row r="59" spans="1:8" x14ac:dyDescent="0.25">
      <c r="A59" s="4" t="s">
        <v>77</v>
      </c>
      <c r="B59" s="4" t="s">
        <v>94</v>
      </c>
      <c r="C59" s="4">
        <v>0</v>
      </c>
      <c r="D59" s="4">
        <v>4</v>
      </c>
      <c r="E59" s="5">
        <v>2765.265380859375</v>
      </c>
      <c r="F59" s="5">
        <v>587.95526123046875</v>
      </c>
      <c r="G59" s="2">
        <v>6713.82421875</v>
      </c>
      <c r="H59" s="2">
        <v>318.707763671875</v>
      </c>
    </row>
    <row r="60" spans="1:8" x14ac:dyDescent="0.25">
      <c r="A60" s="4" t="s">
        <v>78</v>
      </c>
      <c r="B60" s="4" t="s">
        <v>94</v>
      </c>
      <c r="C60" s="4">
        <v>0.6</v>
      </c>
      <c r="D60" s="4">
        <v>1</v>
      </c>
      <c r="E60" s="5">
        <v>3734.129638671875</v>
      </c>
      <c r="F60" s="5">
        <v>1579.5015869140625</v>
      </c>
      <c r="G60" s="2">
        <v>3632.037353515625</v>
      </c>
      <c r="H60" s="2">
        <v>124.31820678710938</v>
      </c>
    </row>
    <row r="61" spans="1:8" x14ac:dyDescent="0.25">
      <c r="A61" s="4" t="s">
        <v>79</v>
      </c>
      <c r="B61" s="4" t="s">
        <v>94</v>
      </c>
      <c r="C61" s="4">
        <v>0.6</v>
      </c>
      <c r="D61" s="4">
        <v>2</v>
      </c>
      <c r="E61" s="5">
        <v>4592.3486328125</v>
      </c>
      <c r="F61" s="5">
        <v>3019.74365234375</v>
      </c>
      <c r="G61" s="2">
        <v>6930.30908203125</v>
      </c>
      <c r="H61" s="2">
        <v>64.348869323730469</v>
      </c>
    </row>
    <row r="62" spans="1:8" x14ac:dyDescent="0.25">
      <c r="A62" s="4" t="s">
        <v>80</v>
      </c>
      <c r="B62" s="4" t="s">
        <v>94</v>
      </c>
      <c r="C62" s="4">
        <v>0.6</v>
      </c>
      <c r="D62" s="4">
        <v>3</v>
      </c>
      <c r="E62" s="5">
        <v>5408.85693359375</v>
      </c>
      <c r="F62" s="5">
        <v>2236.363037109375</v>
      </c>
      <c r="G62" s="2">
        <v>4848.017578125</v>
      </c>
      <c r="H62" s="2">
        <v>155.25619506835938</v>
      </c>
    </row>
    <row r="63" spans="1:8" x14ac:dyDescent="0.25">
      <c r="A63" s="4" t="s">
        <v>81</v>
      </c>
      <c r="B63" s="4" t="s">
        <v>94</v>
      </c>
      <c r="C63" s="4">
        <v>0.6</v>
      </c>
      <c r="D63" s="4">
        <v>4</v>
      </c>
      <c r="E63" s="5">
        <v>6741.93994140625</v>
      </c>
      <c r="F63" s="5">
        <v>4571.26171875</v>
      </c>
      <c r="G63" s="2">
        <v>5736.98388671875</v>
      </c>
      <c r="H63" s="2">
        <v>58.202018737792969</v>
      </c>
    </row>
    <row r="64" spans="1:8" x14ac:dyDescent="0.25">
      <c r="A64" s="4" t="s">
        <v>82</v>
      </c>
      <c r="B64" s="4" t="s">
        <v>94</v>
      </c>
      <c r="C64" s="4">
        <v>1.9</v>
      </c>
      <c r="D64" s="4">
        <v>1</v>
      </c>
      <c r="E64" s="5">
        <v>3610.613525390625</v>
      </c>
      <c r="F64" s="5">
        <v>3893.058837890625</v>
      </c>
      <c r="G64" s="2">
        <v>6729.880859375</v>
      </c>
      <c r="H64" s="2">
        <v>40.091140747070313</v>
      </c>
    </row>
    <row r="65" spans="1:8" x14ac:dyDescent="0.25">
      <c r="A65" s="4" t="s">
        <v>83</v>
      </c>
      <c r="B65" s="4" t="s">
        <v>94</v>
      </c>
      <c r="C65" s="4">
        <v>1.9</v>
      </c>
      <c r="D65" s="4">
        <v>2</v>
      </c>
      <c r="E65" s="5">
        <v>7470.47314453125</v>
      </c>
      <c r="F65" s="5">
        <v>4094.597900390625</v>
      </c>
      <c r="G65" s="2">
        <v>4152.07763671875</v>
      </c>
      <c r="H65" s="2">
        <v>76.11322021484375</v>
      </c>
    </row>
    <row r="66" spans="1:8" x14ac:dyDescent="0.25">
      <c r="A66" s="4" t="s">
        <v>84</v>
      </c>
      <c r="B66" s="4" t="s">
        <v>94</v>
      </c>
      <c r="C66" s="4">
        <v>1.9</v>
      </c>
      <c r="D66" s="4">
        <v>3</v>
      </c>
      <c r="E66" s="5">
        <v>5973.248046875</v>
      </c>
      <c r="F66" s="5">
        <v>3812.5048828125</v>
      </c>
      <c r="G66" s="2">
        <v>4851.52978515625</v>
      </c>
      <c r="H66" s="2">
        <v>35.103469848632813</v>
      </c>
    </row>
    <row r="67" spans="1:8" x14ac:dyDescent="0.25">
      <c r="A67" s="4" t="s">
        <v>85</v>
      </c>
      <c r="B67" s="4" t="s">
        <v>94</v>
      </c>
      <c r="C67" s="4">
        <v>1.9</v>
      </c>
      <c r="D67" s="4">
        <v>4</v>
      </c>
      <c r="E67" s="5">
        <v>5715.9755859375</v>
      </c>
      <c r="F67" s="5">
        <v>3164.416259765625</v>
      </c>
      <c r="G67" s="2">
        <v>5258.63427734375</v>
      </c>
      <c r="H67" s="2">
        <v>77.37255859375</v>
      </c>
    </row>
    <row r="68" spans="1:8" x14ac:dyDescent="0.25">
      <c r="A68" s="4" t="s">
        <v>86</v>
      </c>
      <c r="B68" s="4" t="s">
        <v>94</v>
      </c>
      <c r="C68" s="4">
        <v>6</v>
      </c>
      <c r="D68" s="4">
        <v>1</v>
      </c>
      <c r="E68" s="5">
        <v>5247.21484375</v>
      </c>
      <c r="F68" s="5">
        <v>2335.1474609375</v>
      </c>
      <c r="G68" s="2">
        <v>4254.83203125</v>
      </c>
      <c r="H68" s="2">
        <v>213.484375</v>
      </c>
    </row>
    <row r="69" spans="1:8" x14ac:dyDescent="0.25">
      <c r="A69" s="4" t="s">
        <v>87</v>
      </c>
      <c r="B69" s="4" t="s">
        <v>94</v>
      </c>
      <c r="C69" s="4">
        <v>6</v>
      </c>
      <c r="D69" s="4">
        <v>2</v>
      </c>
      <c r="E69" s="5">
        <v>7540.8037109375</v>
      </c>
      <c r="F69" s="5">
        <v>1957.870361328125</v>
      </c>
      <c r="G69" s="2">
        <v>8955.4951171875</v>
      </c>
      <c r="H69" s="2">
        <v>118.87503814697266</v>
      </c>
    </row>
    <row r="70" spans="1:8" x14ac:dyDescent="0.25">
      <c r="A70" s="4" t="s">
        <v>88</v>
      </c>
      <c r="B70" s="4" t="s">
        <v>94</v>
      </c>
      <c r="C70" s="4">
        <v>6</v>
      </c>
      <c r="D70" s="4">
        <v>3</v>
      </c>
      <c r="E70" s="5">
        <v>3945.249755859375</v>
      </c>
      <c r="F70" s="5">
        <v>5388.9072265625</v>
      </c>
      <c r="G70" s="2">
        <v>8048.64501953125</v>
      </c>
      <c r="H70" s="2">
        <v>133.01506042480469</v>
      </c>
    </row>
    <row r="71" spans="1:8" x14ac:dyDescent="0.25">
      <c r="A71" s="4" t="s">
        <v>89</v>
      </c>
      <c r="B71" s="4" t="s">
        <v>94</v>
      </c>
      <c r="C71" s="4">
        <v>6</v>
      </c>
      <c r="D71" s="4">
        <v>4</v>
      </c>
      <c r="E71" s="5">
        <v>5840.13623046875</v>
      </c>
      <c r="F71" s="5">
        <v>4899.36572265625</v>
      </c>
      <c r="G71" s="2">
        <v>4535.212890625</v>
      </c>
      <c r="H71" s="2">
        <v>68.441169738769531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H11" sqref="H11"/>
    </sheetView>
  </sheetViews>
  <sheetFormatPr defaultRowHeight="15" x14ac:dyDescent="0.25"/>
  <cols>
    <col min="1" max="1" width="15.28515625" customWidth="1"/>
    <col min="2" max="2" width="13.42578125" bestFit="1" customWidth="1"/>
    <col min="4" max="4" width="10.28515625" bestFit="1" customWidth="1"/>
    <col min="10" max="11" width="9.140625" style="50"/>
  </cols>
  <sheetData>
    <row r="1" spans="1:13" ht="15.75" x14ac:dyDescent="0.25">
      <c r="A1" s="121" t="s">
        <v>239</v>
      </c>
    </row>
    <row r="2" spans="1:13" ht="15.75" x14ac:dyDescent="0.25">
      <c r="A2" s="122" t="s">
        <v>240</v>
      </c>
    </row>
    <row r="4" spans="1:13" x14ac:dyDescent="0.25">
      <c r="A4" s="1" t="s">
        <v>102</v>
      </c>
    </row>
    <row r="5" spans="1:13" x14ac:dyDescent="0.25">
      <c r="A5" s="12" t="s">
        <v>103</v>
      </c>
      <c r="C5" s="7"/>
      <c r="D5" s="7"/>
    </row>
    <row r="6" spans="1:13" x14ac:dyDescent="0.25">
      <c r="A6" s="7"/>
      <c r="B6" s="129"/>
      <c r="C6" s="130"/>
      <c r="D6" s="130"/>
      <c r="E6" s="4"/>
      <c r="H6" t="s">
        <v>261</v>
      </c>
      <c r="J6" s="145"/>
      <c r="K6" s="145"/>
      <c r="L6" s="146"/>
      <c r="M6" s="146"/>
    </row>
    <row r="7" spans="1:13" ht="45.75" thickBot="1" x14ac:dyDescent="0.3">
      <c r="A7" s="8" t="s">
        <v>95</v>
      </c>
      <c r="B7" s="128" t="s">
        <v>96</v>
      </c>
      <c r="C7" s="131" t="s">
        <v>107</v>
      </c>
      <c r="D7" s="131" t="s">
        <v>208</v>
      </c>
      <c r="E7" s="9" t="s">
        <v>98</v>
      </c>
      <c r="F7" s="4" t="s">
        <v>242</v>
      </c>
      <c r="G7" s="4" t="s">
        <v>243</v>
      </c>
      <c r="H7" s="135" t="s">
        <v>259</v>
      </c>
      <c r="I7" s="135" t="s">
        <v>260</v>
      </c>
      <c r="J7"/>
      <c r="K7"/>
    </row>
    <row r="8" spans="1:13" x14ac:dyDescent="0.25">
      <c r="A8" s="7">
        <v>7</v>
      </c>
      <c r="B8" s="132">
        <v>360655</v>
      </c>
      <c r="C8" s="127">
        <v>0</v>
      </c>
      <c r="D8" s="127" t="s">
        <v>99</v>
      </c>
      <c r="E8" s="11">
        <v>4.5900000000000052E-2</v>
      </c>
      <c r="F8" s="4">
        <v>0.25631200198830256</v>
      </c>
      <c r="G8" s="4">
        <v>0.50730900109693844</v>
      </c>
      <c r="H8" t="s">
        <v>250</v>
      </c>
      <c r="I8" t="s">
        <v>250</v>
      </c>
      <c r="J8"/>
      <c r="K8"/>
    </row>
    <row r="9" spans="1:13" x14ac:dyDescent="0.25">
      <c r="A9" s="7">
        <v>8</v>
      </c>
      <c r="B9" s="132">
        <v>360656</v>
      </c>
      <c r="C9" s="127">
        <v>0</v>
      </c>
      <c r="D9" s="127" t="s">
        <v>99</v>
      </c>
      <c r="E9" s="11">
        <v>4.9099999999999921E-2</v>
      </c>
      <c r="F9">
        <v>0.21405660210890462</v>
      </c>
      <c r="G9">
        <v>0.58828798688944084</v>
      </c>
      <c r="H9" t="s">
        <v>250</v>
      </c>
      <c r="I9" t="s">
        <v>250</v>
      </c>
      <c r="J9"/>
      <c r="K9"/>
    </row>
    <row r="10" spans="1:13" x14ac:dyDescent="0.25">
      <c r="A10" s="7">
        <v>9</v>
      </c>
      <c r="B10" s="132">
        <v>360657</v>
      </c>
      <c r="C10" s="127">
        <v>0</v>
      </c>
      <c r="D10" s="127" t="s">
        <v>99</v>
      </c>
      <c r="E10" s="11">
        <v>4.8599999999999977E-2</v>
      </c>
      <c r="F10">
        <v>0.19462469524639167</v>
      </c>
      <c r="G10">
        <v>0.46329731860441586</v>
      </c>
      <c r="H10" t="s">
        <v>250</v>
      </c>
      <c r="I10" t="s">
        <v>250</v>
      </c>
      <c r="J10"/>
      <c r="K10"/>
    </row>
    <row r="11" spans="1:13" x14ac:dyDescent="0.25">
      <c r="A11" s="7">
        <v>10</v>
      </c>
      <c r="B11" s="132">
        <v>360658</v>
      </c>
      <c r="C11" s="127">
        <v>0</v>
      </c>
      <c r="D11" s="127" t="s">
        <v>99</v>
      </c>
      <c r="E11" s="11">
        <v>4.610000000000003E-2</v>
      </c>
      <c r="F11">
        <v>0.23355313534074171</v>
      </c>
      <c r="G11">
        <v>0.51042018647291298</v>
      </c>
      <c r="H11" t="s">
        <v>250</v>
      </c>
      <c r="I11" t="s">
        <v>250</v>
      </c>
      <c r="J11"/>
      <c r="K11"/>
    </row>
    <row r="12" spans="1:13" x14ac:dyDescent="0.25">
      <c r="A12" s="7">
        <v>11</v>
      </c>
      <c r="B12" s="132">
        <v>360659</v>
      </c>
      <c r="C12" s="127">
        <v>0</v>
      </c>
      <c r="D12" s="127" t="s">
        <v>100</v>
      </c>
      <c r="E12" s="11">
        <v>3.0000000000000027E-2</v>
      </c>
      <c r="F12">
        <v>9.9557318928991931E-2</v>
      </c>
      <c r="G12">
        <v>0.20484952145219684</v>
      </c>
      <c r="H12" t="s">
        <v>250</v>
      </c>
      <c r="I12" t="s">
        <v>250</v>
      </c>
      <c r="J12"/>
      <c r="K12"/>
    </row>
    <row r="13" spans="1:13" x14ac:dyDescent="0.25">
      <c r="A13" s="7">
        <v>15</v>
      </c>
      <c r="B13" s="132">
        <v>360663</v>
      </c>
      <c r="C13" s="127">
        <v>0</v>
      </c>
      <c r="D13" s="127" t="s">
        <v>100</v>
      </c>
      <c r="E13" s="11">
        <v>2.8799999999999937E-2</v>
      </c>
      <c r="F13">
        <v>0.12330319222024402</v>
      </c>
      <c r="G13">
        <v>0.21322061632947201</v>
      </c>
      <c r="H13" t="s">
        <v>250</v>
      </c>
      <c r="I13" t="s">
        <v>250</v>
      </c>
      <c r="J13"/>
      <c r="K13"/>
    </row>
    <row r="14" spans="1:13" x14ac:dyDescent="0.25">
      <c r="A14" s="7">
        <v>19</v>
      </c>
      <c r="B14" s="132">
        <v>360667</v>
      </c>
      <c r="C14" s="127">
        <v>0</v>
      </c>
      <c r="D14" s="127" t="s">
        <v>100</v>
      </c>
      <c r="E14" s="11">
        <v>2.8799999999999937E-2</v>
      </c>
      <c r="F14">
        <v>0.11987780992563292</v>
      </c>
      <c r="G14">
        <v>0.21350332457119492</v>
      </c>
      <c r="H14" t="s">
        <v>250</v>
      </c>
      <c r="I14" t="s">
        <v>250</v>
      </c>
      <c r="J14"/>
      <c r="K14"/>
    </row>
    <row r="15" spans="1:13" x14ac:dyDescent="0.25">
      <c r="A15" s="7">
        <v>23</v>
      </c>
      <c r="B15" s="132">
        <v>360671</v>
      </c>
      <c r="C15" s="127">
        <v>0</v>
      </c>
      <c r="D15" s="127" t="s">
        <v>100</v>
      </c>
      <c r="E15" s="11">
        <v>2.8399999999999981E-2</v>
      </c>
      <c r="F15">
        <v>0.10770913349845114</v>
      </c>
      <c r="G15">
        <v>0.26953373498989036</v>
      </c>
      <c r="H15" t="s">
        <v>250</v>
      </c>
      <c r="I15" t="s">
        <v>250</v>
      </c>
      <c r="J15"/>
      <c r="K15"/>
    </row>
    <row r="16" spans="1:13" x14ac:dyDescent="0.25">
      <c r="A16" s="7">
        <v>12</v>
      </c>
      <c r="B16" s="132">
        <v>360660</v>
      </c>
      <c r="C16" s="127">
        <v>0.6</v>
      </c>
      <c r="D16" s="127" t="s">
        <v>100</v>
      </c>
      <c r="E16" s="11">
        <v>3.2999999999999918E-2</v>
      </c>
      <c r="F16">
        <v>0.15158092654738797</v>
      </c>
      <c r="G16">
        <v>0.44695213406835266</v>
      </c>
      <c r="H16" t="s">
        <v>250</v>
      </c>
      <c r="I16" t="s">
        <v>250</v>
      </c>
      <c r="J16"/>
      <c r="K16"/>
    </row>
    <row r="17" spans="1:11" x14ac:dyDescent="0.25">
      <c r="A17" s="7">
        <v>16</v>
      </c>
      <c r="B17" s="132">
        <v>360664</v>
      </c>
      <c r="C17" s="127">
        <v>0.6</v>
      </c>
      <c r="D17" s="127" t="s">
        <v>100</v>
      </c>
      <c r="E17" s="11">
        <v>2.3200000000000109E-2</v>
      </c>
      <c r="F17">
        <v>0.15802465154549022</v>
      </c>
      <c r="G17">
        <v>0.4634827962428254</v>
      </c>
      <c r="H17" t="s">
        <v>250</v>
      </c>
      <c r="I17" t="s">
        <v>250</v>
      </c>
      <c r="J17"/>
      <c r="K17"/>
    </row>
    <row r="18" spans="1:11" x14ac:dyDescent="0.25">
      <c r="A18" s="7">
        <v>20</v>
      </c>
      <c r="B18" s="132">
        <v>360668</v>
      </c>
      <c r="C18" s="127">
        <v>0.6</v>
      </c>
      <c r="D18" s="127" t="s">
        <v>100</v>
      </c>
      <c r="E18" s="11">
        <v>2.9500000000000082E-2</v>
      </c>
      <c r="F18">
        <v>0.15395287414527176</v>
      </c>
      <c r="G18">
        <v>0.48742250537417836</v>
      </c>
      <c r="H18" t="s">
        <v>250</v>
      </c>
      <c r="I18" t="s">
        <v>250</v>
      </c>
      <c r="J18"/>
      <c r="K18"/>
    </row>
    <row r="19" spans="1:11" x14ac:dyDescent="0.25">
      <c r="A19" s="7">
        <v>24</v>
      </c>
      <c r="B19" s="132">
        <v>360672</v>
      </c>
      <c r="C19" s="127">
        <v>0.6</v>
      </c>
      <c r="D19" s="127" t="s">
        <v>100</v>
      </c>
      <c r="E19" s="11">
        <v>3.499999999999992E-2</v>
      </c>
      <c r="F19">
        <v>0.10934769892263711</v>
      </c>
      <c r="G19">
        <v>0.47681854359114967</v>
      </c>
      <c r="H19" t="s">
        <v>250</v>
      </c>
      <c r="I19" t="s">
        <v>250</v>
      </c>
      <c r="J19"/>
      <c r="K19"/>
    </row>
    <row r="20" spans="1:11" x14ac:dyDescent="0.25">
      <c r="A20" s="7">
        <v>13</v>
      </c>
      <c r="B20" s="132">
        <v>360661</v>
      </c>
      <c r="C20" s="127">
        <v>1.9</v>
      </c>
      <c r="D20" s="127" t="s">
        <v>100</v>
      </c>
      <c r="E20" s="11">
        <v>2.3800000000000043E-2</v>
      </c>
      <c r="F20">
        <v>0.160523693027114</v>
      </c>
      <c r="G20">
        <v>0.4991211092094025</v>
      </c>
      <c r="H20" t="s">
        <v>250</v>
      </c>
      <c r="I20" t="s">
        <v>250</v>
      </c>
      <c r="J20"/>
      <c r="K20"/>
    </row>
    <row r="21" spans="1:11" x14ac:dyDescent="0.25">
      <c r="A21" s="7">
        <v>17</v>
      </c>
      <c r="B21" s="132">
        <v>360665</v>
      </c>
      <c r="C21" s="127">
        <v>1.9</v>
      </c>
      <c r="D21" s="127" t="s">
        <v>100</v>
      </c>
      <c r="E21" s="11">
        <v>2.7800000000000047E-2</v>
      </c>
      <c r="F21">
        <v>0.20960247336972015</v>
      </c>
      <c r="G21">
        <v>0.49034995899836609</v>
      </c>
      <c r="H21" t="s">
        <v>250</v>
      </c>
      <c r="I21" t="s">
        <v>250</v>
      </c>
      <c r="J21"/>
      <c r="K21"/>
    </row>
    <row r="22" spans="1:11" x14ac:dyDescent="0.25">
      <c r="A22" s="7">
        <v>21</v>
      </c>
      <c r="B22" s="132">
        <v>360669</v>
      </c>
      <c r="C22" s="127">
        <v>1.9</v>
      </c>
      <c r="D22" s="127" t="s">
        <v>100</v>
      </c>
      <c r="E22" s="11">
        <v>3.1400000000000095E-2</v>
      </c>
      <c r="F22">
        <v>0.15455187886506261</v>
      </c>
      <c r="G22">
        <v>0.57006532727348236</v>
      </c>
      <c r="H22" t="s">
        <v>250</v>
      </c>
      <c r="I22" t="s">
        <v>250</v>
      </c>
      <c r="J22"/>
      <c r="K22"/>
    </row>
    <row r="23" spans="1:11" x14ac:dyDescent="0.25">
      <c r="A23" s="7">
        <v>31</v>
      </c>
      <c r="B23" s="132">
        <v>360673</v>
      </c>
      <c r="C23" s="127">
        <v>1.9</v>
      </c>
      <c r="D23" s="127" t="s">
        <v>100</v>
      </c>
      <c r="E23" s="11">
        <v>3.2499999999999973E-2</v>
      </c>
      <c r="F23">
        <v>0.15739211384716936</v>
      </c>
      <c r="G23">
        <v>0.64363189108830821</v>
      </c>
      <c r="H23" t="s">
        <v>250</v>
      </c>
      <c r="I23" t="s">
        <v>250</v>
      </c>
      <c r="J23"/>
      <c r="K23"/>
    </row>
    <row r="24" spans="1:11" x14ac:dyDescent="0.25">
      <c r="A24" s="7">
        <v>14</v>
      </c>
      <c r="B24" s="132">
        <v>360662</v>
      </c>
      <c r="C24" s="127">
        <v>6</v>
      </c>
      <c r="D24" s="127" t="s">
        <v>100</v>
      </c>
      <c r="E24" s="11">
        <v>2.9199999999999893E-2</v>
      </c>
      <c r="F24">
        <v>0.2317282816159584</v>
      </c>
      <c r="G24">
        <v>0.53670147490246778</v>
      </c>
      <c r="H24" t="s">
        <v>250</v>
      </c>
      <c r="I24" t="s">
        <v>250</v>
      </c>
      <c r="J24"/>
      <c r="K24"/>
    </row>
    <row r="25" spans="1:11" x14ac:dyDescent="0.25">
      <c r="A25" s="7">
        <v>18</v>
      </c>
      <c r="B25" s="132">
        <v>360666</v>
      </c>
      <c r="C25" s="127">
        <v>6</v>
      </c>
      <c r="D25" s="127" t="s">
        <v>100</v>
      </c>
      <c r="E25" s="11">
        <v>3.069999999999995E-2</v>
      </c>
      <c r="F25">
        <v>0.22718342905441963</v>
      </c>
      <c r="G25">
        <v>0.52210094224593895</v>
      </c>
      <c r="H25" t="s">
        <v>250</v>
      </c>
      <c r="I25" t="s">
        <v>250</v>
      </c>
      <c r="J25"/>
      <c r="K25"/>
    </row>
    <row r="26" spans="1:11" x14ac:dyDescent="0.25">
      <c r="A26" s="7">
        <v>22</v>
      </c>
      <c r="B26" s="132">
        <v>360670</v>
      </c>
      <c r="C26" s="127">
        <v>6</v>
      </c>
      <c r="D26" s="127" t="s">
        <v>100</v>
      </c>
      <c r="E26" s="11">
        <v>3.3299999999999885E-2</v>
      </c>
      <c r="F26">
        <v>0.1708896703514261</v>
      </c>
      <c r="G26">
        <v>0.53382004878566558</v>
      </c>
      <c r="H26" t="s">
        <v>250</v>
      </c>
      <c r="I26" t="s">
        <v>250</v>
      </c>
      <c r="J26"/>
      <c r="K26"/>
    </row>
    <row r="27" spans="1:11" x14ac:dyDescent="0.25">
      <c r="A27" s="7">
        <v>32</v>
      </c>
      <c r="B27" s="132">
        <v>360674</v>
      </c>
      <c r="C27" s="127">
        <v>6</v>
      </c>
      <c r="D27" s="127" t="s">
        <v>100</v>
      </c>
      <c r="E27" s="11">
        <v>3.2699999999999951E-2</v>
      </c>
      <c r="F27">
        <v>0.20303393834810368</v>
      </c>
      <c r="G27">
        <v>0.63878077866698268</v>
      </c>
      <c r="H27" t="s">
        <v>250</v>
      </c>
      <c r="I27" t="s">
        <v>250</v>
      </c>
      <c r="J27"/>
      <c r="K27"/>
    </row>
    <row r="28" spans="1:11" x14ac:dyDescent="0.25">
      <c r="A28" s="7">
        <v>33</v>
      </c>
      <c r="B28" s="132">
        <v>360675</v>
      </c>
      <c r="C28" s="127">
        <v>0</v>
      </c>
      <c r="D28" s="127" t="s">
        <v>101</v>
      </c>
      <c r="E28" s="11">
        <v>2.3000000000000131E-2</v>
      </c>
      <c r="F28">
        <v>8.9321669616926891E-2</v>
      </c>
      <c r="G28">
        <v>0.40765476040330773</v>
      </c>
      <c r="H28" t="s">
        <v>250</v>
      </c>
      <c r="I28" t="s">
        <v>250</v>
      </c>
      <c r="J28"/>
      <c r="K28"/>
    </row>
    <row r="29" spans="1:11" x14ac:dyDescent="0.25">
      <c r="A29" s="7">
        <v>37</v>
      </c>
      <c r="B29" s="132">
        <v>360679</v>
      </c>
      <c r="C29" s="127">
        <v>0</v>
      </c>
      <c r="D29" s="127" t="s">
        <v>101</v>
      </c>
      <c r="E29" s="11">
        <v>2.100000000000013E-2</v>
      </c>
      <c r="F29">
        <v>7.177042323252289E-2</v>
      </c>
      <c r="G29">
        <v>0.46699530559676949</v>
      </c>
      <c r="H29" t="s">
        <v>250</v>
      </c>
      <c r="I29" t="s">
        <v>250</v>
      </c>
      <c r="J29"/>
      <c r="K29"/>
    </row>
    <row r="30" spans="1:11" x14ac:dyDescent="0.25">
      <c r="A30" s="7">
        <v>41</v>
      </c>
      <c r="B30" s="132">
        <v>360683</v>
      </c>
      <c r="C30" s="127">
        <v>0</v>
      </c>
      <c r="D30" s="127" t="s">
        <v>101</v>
      </c>
      <c r="E30" s="11">
        <v>2.3499999999999854E-2</v>
      </c>
      <c r="F30">
        <v>0.10397715203765343</v>
      </c>
      <c r="G30">
        <v>0.44294426881180277</v>
      </c>
      <c r="H30" t="s">
        <v>250</v>
      </c>
      <c r="I30" t="s">
        <v>250</v>
      </c>
      <c r="J30"/>
      <c r="K30"/>
    </row>
    <row r="31" spans="1:11" x14ac:dyDescent="0.25">
      <c r="A31" s="7">
        <v>45</v>
      </c>
      <c r="B31" s="132">
        <v>360687</v>
      </c>
      <c r="C31" s="127">
        <v>0</v>
      </c>
      <c r="D31" s="127" t="s">
        <v>101</v>
      </c>
      <c r="E31" s="11">
        <v>2.3800000000000043E-2</v>
      </c>
      <c r="F31">
        <v>7.345720688534399E-2</v>
      </c>
      <c r="G31">
        <v>0.50202210747662934</v>
      </c>
      <c r="H31" t="s">
        <v>250</v>
      </c>
      <c r="I31" t="s">
        <v>250</v>
      </c>
      <c r="J31"/>
      <c r="K31"/>
    </row>
    <row r="32" spans="1:11" x14ac:dyDescent="0.25">
      <c r="A32" s="7">
        <v>34</v>
      </c>
      <c r="B32" s="132">
        <v>360676</v>
      </c>
      <c r="C32" s="127">
        <v>0.6</v>
      </c>
      <c r="D32" s="127" t="s">
        <v>101</v>
      </c>
      <c r="E32" s="11">
        <v>2.3799999999999821E-2</v>
      </c>
      <c r="F32">
        <v>6.4568055416316453E-2</v>
      </c>
      <c r="G32">
        <v>0.43956745221941929</v>
      </c>
      <c r="H32" t="s">
        <v>250</v>
      </c>
      <c r="I32" t="s">
        <v>250</v>
      </c>
      <c r="J32"/>
      <c r="K32"/>
    </row>
    <row r="33" spans="1:11" x14ac:dyDescent="0.25">
      <c r="A33" s="7">
        <v>38</v>
      </c>
      <c r="B33" s="132">
        <v>360680</v>
      </c>
      <c r="C33" s="127">
        <v>0.6</v>
      </c>
      <c r="D33" s="127" t="s">
        <v>101</v>
      </c>
      <c r="E33" s="11">
        <v>2.2199999999999998E-2</v>
      </c>
      <c r="F33">
        <v>5.6651341823733346E-2</v>
      </c>
      <c r="G33">
        <v>0.43216043963556583</v>
      </c>
      <c r="H33" t="s">
        <v>250</v>
      </c>
      <c r="I33" t="s">
        <v>250</v>
      </c>
      <c r="J33"/>
      <c r="K33"/>
    </row>
    <row r="34" spans="1:11" x14ac:dyDescent="0.25">
      <c r="A34" s="7">
        <v>42</v>
      </c>
      <c r="B34" s="132">
        <v>360684</v>
      </c>
      <c r="C34" s="127">
        <v>0.6</v>
      </c>
      <c r="D34" s="127" t="s">
        <v>101</v>
      </c>
      <c r="E34" s="11">
        <v>2.3000000000000131E-2</v>
      </c>
      <c r="F34">
        <v>5.2696059918333177E-2</v>
      </c>
      <c r="G34">
        <v>0.41737426751110374</v>
      </c>
      <c r="H34" t="s">
        <v>250</v>
      </c>
      <c r="I34" t="s">
        <v>250</v>
      </c>
      <c r="J34"/>
      <c r="K34"/>
    </row>
    <row r="35" spans="1:11" x14ac:dyDescent="0.25">
      <c r="A35" s="7">
        <v>46</v>
      </c>
      <c r="B35" s="132">
        <v>360688</v>
      </c>
      <c r="C35" s="127">
        <v>0.6</v>
      </c>
      <c r="D35" s="127" t="s">
        <v>101</v>
      </c>
      <c r="E35" s="11">
        <v>2.1800000000000042E-2</v>
      </c>
      <c r="F35">
        <v>4.8890764350105406E-2</v>
      </c>
      <c r="G35">
        <v>0.60620792881289798</v>
      </c>
      <c r="H35" t="s">
        <v>250</v>
      </c>
      <c r="I35" t="s">
        <v>250</v>
      </c>
      <c r="J35"/>
      <c r="K35"/>
    </row>
    <row r="36" spans="1:11" x14ac:dyDescent="0.25">
      <c r="A36" s="7">
        <v>35</v>
      </c>
      <c r="B36" s="132">
        <v>360677</v>
      </c>
      <c r="C36" s="127">
        <v>1.9</v>
      </c>
      <c r="D36" s="127" t="s">
        <v>101</v>
      </c>
      <c r="E36" s="11">
        <v>3.3600000000000074E-2</v>
      </c>
      <c r="F36">
        <v>0.12591194619896223</v>
      </c>
      <c r="G36">
        <v>0.25366742938587655</v>
      </c>
      <c r="H36" t="s">
        <v>250</v>
      </c>
      <c r="I36" t="s">
        <v>250</v>
      </c>
      <c r="J36"/>
      <c r="K36"/>
    </row>
    <row r="37" spans="1:11" x14ac:dyDescent="0.25">
      <c r="A37" s="7">
        <v>39</v>
      </c>
      <c r="B37" s="132">
        <v>360681</v>
      </c>
      <c r="C37" s="127">
        <v>1.9</v>
      </c>
      <c r="D37" s="127" t="s">
        <v>101</v>
      </c>
      <c r="E37" s="11">
        <v>2.5100000000000122E-2</v>
      </c>
      <c r="F37">
        <v>0.14387853333458137</v>
      </c>
      <c r="G37">
        <v>0.42439994134445613</v>
      </c>
      <c r="H37" t="s">
        <v>250</v>
      </c>
      <c r="I37" t="s">
        <v>250</v>
      </c>
      <c r="J37"/>
      <c r="K37"/>
    </row>
    <row r="38" spans="1:11" x14ac:dyDescent="0.25">
      <c r="A38" s="7">
        <v>43</v>
      </c>
      <c r="B38" s="132">
        <v>360685</v>
      </c>
      <c r="C38" s="127">
        <v>1.9</v>
      </c>
      <c r="D38" s="127" t="s">
        <v>101</v>
      </c>
      <c r="E38" s="11">
        <v>2.0999999999999908E-2</v>
      </c>
      <c r="F38">
        <v>0.14558912256191922</v>
      </c>
      <c r="G38">
        <v>0.49914133520371179</v>
      </c>
      <c r="H38" t="s">
        <v>250</v>
      </c>
      <c r="I38" t="s">
        <v>250</v>
      </c>
      <c r="J38"/>
      <c r="K38"/>
    </row>
    <row r="39" spans="1:11" x14ac:dyDescent="0.25">
      <c r="A39" s="7">
        <v>47</v>
      </c>
      <c r="B39" s="132">
        <v>360689</v>
      </c>
      <c r="C39" s="127">
        <v>1.9</v>
      </c>
      <c r="D39" s="127" t="s">
        <v>101</v>
      </c>
      <c r="E39" s="11">
        <v>2.2199999999999998E-2</v>
      </c>
      <c r="F39">
        <v>0.13199677999314913</v>
      </c>
      <c r="G39">
        <v>0.36291324141952708</v>
      </c>
      <c r="H39" t="s">
        <v>250</v>
      </c>
      <c r="I39" t="s">
        <v>250</v>
      </c>
      <c r="J39"/>
      <c r="K39"/>
    </row>
    <row r="40" spans="1:11" x14ac:dyDescent="0.25">
      <c r="A40" s="7">
        <v>36</v>
      </c>
      <c r="B40" s="132">
        <v>360678</v>
      </c>
      <c r="C40" s="127">
        <v>6</v>
      </c>
      <c r="D40" s="127" t="s">
        <v>101</v>
      </c>
      <c r="E40" s="11">
        <v>2.2600000000000176E-2</v>
      </c>
      <c r="F40">
        <v>0.28489069065440886</v>
      </c>
      <c r="G40">
        <v>0.30983834758969359</v>
      </c>
      <c r="H40" t="s">
        <v>250</v>
      </c>
      <c r="I40" t="s">
        <v>250</v>
      </c>
      <c r="J40"/>
      <c r="K40"/>
    </row>
    <row r="41" spans="1:11" x14ac:dyDescent="0.25">
      <c r="A41" s="7">
        <v>40</v>
      </c>
      <c r="B41" s="132">
        <v>360682</v>
      </c>
      <c r="C41" s="127">
        <v>6</v>
      </c>
      <c r="D41" s="127" t="s">
        <v>101</v>
      </c>
      <c r="E41" s="11">
        <v>2.6600000000000179E-2</v>
      </c>
      <c r="F41">
        <v>0.2227916044583752</v>
      </c>
      <c r="G41">
        <v>0.30878454237913333</v>
      </c>
      <c r="H41" t="s">
        <v>250</v>
      </c>
      <c r="I41" t="s">
        <v>250</v>
      </c>
      <c r="J41"/>
      <c r="K41"/>
    </row>
    <row r="42" spans="1:11" x14ac:dyDescent="0.25">
      <c r="A42" s="7">
        <v>44</v>
      </c>
      <c r="B42" s="132">
        <v>360686</v>
      </c>
      <c r="C42" s="127">
        <v>6</v>
      </c>
      <c r="D42" s="127" t="s">
        <v>101</v>
      </c>
      <c r="E42" s="11">
        <v>2.3000000000000131E-2</v>
      </c>
      <c r="F42">
        <v>0.25134417724127511</v>
      </c>
      <c r="G42">
        <v>0.43219366187379193</v>
      </c>
      <c r="H42" t="s">
        <v>250</v>
      </c>
      <c r="I42" t="s">
        <v>250</v>
      </c>
      <c r="J42"/>
      <c r="K42"/>
    </row>
    <row r="43" spans="1:11" x14ac:dyDescent="0.25">
      <c r="A43" s="7">
        <v>48</v>
      </c>
      <c r="B43" s="132">
        <v>360690</v>
      </c>
      <c r="C43" s="127">
        <v>6</v>
      </c>
      <c r="D43" s="127" t="s">
        <v>101</v>
      </c>
      <c r="E43" s="11">
        <v>2.1299999999999875E-2</v>
      </c>
      <c r="F43">
        <v>0.23702905411715022</v>
      </c>
      <c r="G43">
        <v>0.49438716444675879</v>
      </c>
      <c r="H43" t="s">
        <v>250</v>
      </c>
      <c r="I43" t="s">
        <v>250</v>
      </c>
      <c r="J43"/>
      <c r="K43"/>
    </row>
    <row r="44" spans="1:11" x14ac:dyDescent="0.25">
      <c r="B44" s="4"/>
      <c r="C44" s="4"/>
      <c r="D44" s="4"/>
      <c r="E44" s="11"/>
    </row>
    <row r="46" spans="1:11" x14ac:dyDescent="0.25">
      <c r="J46"/>
      <c r="K46"/>
    </row>
    <row r="47" spans="1:11" x14ac:dyDescent="0.25">
      <c r="J47"/>
      <c r="K47"/>
    </row>
    <row r="48" spans="1:11" x14ac:dyDescent="0.25">
      <c r="J48"/>
      <c r="K48"/>
    </row>
    <row r="49" spans="2:11" x14ac:dyDescent="0.25">
      <c r="J49"/>
      <c r="K49"/>
    </row>
    <row r="50" spans="2:11" x14ac:dyDescent="0.25">
      <c r="J50"/>
      <c r="K50"/>
    </row>
    <row r="51" spans="2:11" x14ac:dyDescent="0.25">
      <c r="J51"/>
      <c r="K51"/>
    </row>
    <row r="52" spans="2:11" x14ac:dyDescent="0.25">
      <c r="J52"/>
      <c r="K52"/>
    </row>
    <row r="53" spans="2:11" x14ac:dyDescent="0.25">
      <c r="J53"/>
      <c r="K53"/>
    </row>
    <row r="54" spans="2:11" x14ac:dyDescent="0.25">
      <c r="J54"/>
      <c r="K54"/>
    </row>
    <row r="55" spans="2:11" x14ac:dyDescent="0.25">
      <c r="J55"/>
      <c r="K55"/>
    </row>
    <row r="56" spans="2:11" x14ac:dyDescent="0.25">
      <c r="J56"/>
      <c r="K56"/>
    </row>
    <row r="57" spans="2:11" x14ac:dyDescent="0.25">
      <c r="J57"/>
      <c r="K57"/>
    </row>
    <row r="58" spans="2:11" x14ac:dyDescent="0.25">
      <c r="J58"/>
      <c r="K58"/>
    </row>
    <row r="59" spans="2:11" x14ac:dyDescent="0.25">
      <c r="J59"/>
      <c r="K59"/>
    </row>
    <row r="60" spans="2:11" x14ac:dyDescent="0.25">
      <c r="B60" s="4"/>
    </row>
  </sheetData>
  <mergeCells count="2">
    <mergeCell ref="J6:K6"/>
    <mergeCell ref="L6:M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opLeftCell="A55" workbookViewId="0">
      <selection activeCell="H6" sqref="H6"/>
    </sheetView>
  </sheetViews>
  <sheetFormatPr defaultRowHeight="15" x14ac:dyDescent="0.25"/>
  <cols>
    <col min="2" max="2" width="13.7109375" style="4" customWidth="1"/>
    <col min="5" max="5" width="11" bestFit="1" customWidth="1"/>
    <col min="10" max="10" width="14.85546875" bestFit="1" customWidth="1"/>
  </cols>
  <sheetData>
    <row r="1" spans="1:9" ht="15.75" x14ac:dyDescent="0.25">
      <c r="A1" s="121" t="s">
        <v>239</v>
      </c>
    </row>
    <row r="2" spans="1:9" ht="15.75" x14ac:dyDescent="0.25">
      <c r="A2" s="122" t="s">
        <v>240</v>
      </c>
    </row>
    <row r="4" spans="1:9" x14ac:dyDescent="0.25">
      <c r="A4" s="1" t="s">
        <v>25</v>
      </c>
      <c r="B4" s="3"/>
    </row>
    <row r="5" spans="1:9" x14ac:dyDescent="0.25">
      <c r="A5" s="1" t="s">
        <v>103</v>
      </c>
      <c r="B5" s="3"/>
    </row>
    <row r="6" spans="1:9" x14ac:dyDescent="0.25">
      <c r="H6" t="s">
        <v>261</v>
      </c>
    </row>
    <row r="7" spans="1:9" ht="45.75" thickBot="1" x14ac:dyDescent="0.3">
      <c r="A7" s="23" t="s">
        <v>105</v>
      </c>
      <c r="B7" s="14" t="s">
        <v>106</v>
      </c>
      <c r="C7" s="15" t="s">
        <v>90</v>
      </c>
      <c r="D7" s="15" t="s">
        <v>107</v>
      </c>
      <c r="E7" s="15" t="s">
        <v>108</v>
      </c>
      <c r="F7" s="16" t="s">
        <v>109</v>
      </c>
      <c r="G7" s="16" t="s">
        <v>110</v>
      </c>
      <c r="H7" s="135" t="s">
        <v>259</v>
      </c>
      <c r="I7" s="135" t="s">
        <v>260</v>
      </c>
    </row>
    <row r="8" spans="1:9" x14ac:dyDescent="0.25">
      <c r="A8" s="20">
        <v>8</v>
      </c>
      <c r="B8" s="22">
        <v>370073</v>
      </c>
      <c r="C8" s="17" t="s">
        <v>91</v>
      </c>
      <c r="D8" s="17">
        <v>0</v>
      </c>
      <c r="E8" s="17">
        <v>2.6499999999999968E-2</v>
      </c>
      <c r="F8">
        <v>0.27698113207547204</v>
      </c>
      <c r="G8">
        <v>0.22490566037735876</v>
      </c>
      <c r="H8" t="s">
        <v>250</v>
      </c>
      <c r="I8" t="s">
        <v>250</v>
      </c>
    </row>
    <row r="9" spans="1:9" x14ac:dyDescent="0.25">
      <c r="A9" s="20">
        <v>9</v>
      </c>
      <c r="B9" s="22">
        <v>370077</v>
      </c>
      <c r="C9" s="17" t="s">
        <v>91</v>
      </c>
      <c r="D9" s="17">
        <v>0</v>
      </c>
      <c r="E9" s="17">
        <v>2.4499999999999966E-2</v>
      </c>
      <c r="F9">
        <v>0.37469387755102096</v>
      </c>
      <c r="G9">
        <v>0.26122448979591878</v>
      </c>
      <c r="H9" t="s">
        <v>250</v>
      </c>
      <c r="I9" t="s">
        <v>250</v>
      </c>
    </row>
    <row r="10" spans="1:9" x14ac:dyDescent="0.25">
      <c r="A10" s="17">
        <v>31</v>
      </c>
      <c r="B10" s="24">
        <v>370081</v>
      </c>
      <c r="C10" s="17" t="s">
        <v>91</v>
      </c>
      <c r="D10" s="17">
        <v>0</v>
      </c>
      <c r="E10" s="17">
        <v>2.8800000000000159E-2</v>
      </c>
      <c r="F10">
        <v>0.3326388888888871</v>
      </c>
      <c r="G10">
        <v>0.25868055555555414</v>
      </c>
      <c r="H10" t="s">
        <v>250</v>
      </c>
      <c r="I10" t="s">
        <v>250</v>
      </c>
    </row>
    <row r="11" spans="1:9" x14ac:dyDescent="0.25">
      <c r="A11" s="20">
        <v>32</v>
      </c>
      <c r="B11" s="24">
        <v>370085</v>
      </c>
      <c r="C11" s="17" t="s">
        <v>91</v>
      </c>
      <c r="D11" s="17">
        <v>0</v>
      </c>
      <c r="E11" s="17">
        <v>2.4299999999999988E-2</v>
      </c>
      <c r="F11">
        <v>0.33251028806584376</v>
      </c>
      <c r="G11">
        <v>0.29053497942386847</v>
      </c>
      <c r="H11" t="s">
        <v>250</v>
      </c>
      <c r="I11" t="s">
        <v>250</v>
      </c>
    </row>
    <row r="12" spans="1:9" x14ac:dyDescent="0.25">
      <c r="A12" s="17">
        <v>10</v>
      </c>
      <c r="B12" s="22">
        <v>370089</v>
      </c>
      <c r="C12" s="17" t="s">
        <v>92</v>
      </c>
      <c r="D12" s="17">
        <v>0</v>
      </c>
      <c r="E12" s="17">
        <v>7.5699999999999878E-2</v>
      </c>
      <c r="F12">
        <v>0.51704095112285431</v>
      </c>
      <c r="G12">
        <v>0.19854689564068723</v>
      </c>
      <c r="H12" t="s">
        <v>250</v>
      </c>
      <c r="I12" t="s">
        <v>250</v>
      </c>
    </row>
    <row r="13" spans="1:9" x14ac:dyDescent="0.25">
      <c r="A13" s="20">
        <v>11</v>
      </c>
      <c r="B13" s="22">
        <v>370093</v>
      </c>
      <c r="C13" s="17" t="s">
        <v>92</v>
      </c>
      <c r="D13" s="17">
        <v>0</v>
      </c>
      <c r="E13" s="17">
        <v>7.7499999999999902E-2</v>
      </c>
      <c r="F13">
        <v>0.43470967741935534</v>
      </c>
      <c r="G13">
        <v>0.24000000000000032</v>
      </c>
      <c r="H13" t="s">
        <v>250</v>
      </c>
      <c r="I13" t="s">
        <v>250</v>
      </c>
    </row>
    <row r="14" spans="1:9" x14ac:dyDescent="0.25">
      <c r="A14" s="17">
        <v>33</v>
      </c>
      <c r="B14" s="24">
        <v>370097</v>
      </c>
      <c r="C14" s="17" t="s">
        <v>92</v>
      </c>
      <c r="D14" s="17">
        <v>0</v>
      </c>
      <c r="E14" s="17">
        <v>6.9499999999999895E-2</v>
      </c>
      <c r="F14">
        <v>0.50158273381295049</v>
      </c>
      <c r="G14">
        <v>0.32071942446043211</v>
      </c>
      <c r="H14" t="s">
        <v>250</v>
      </c>
      <c r="I14" t="s">
        <v>250</v>
      </c>
    </row>
    <row r="15" spans="1:9" x14ac:dyDescent="0.25">
      <c r="A15" s="20">
        <v>34</v>
      </c>
      <c r="B15" s="24">
        <v>370101</v>
      </c>
      <c r="C15" s="17" t="s">
        <v>92</v>
      </c>
      <c r="D15" s="17">
        <v>0</v>
      </c>
      <c r="E15" s="17">
        <v>6.3400000000000123E-2</v>
      </c>
      <c r="F15">
        <v>0.53517350157728605</v>
      </c>
      <c r="G15">
        <v>0.35157728706624536</v>
      </c>
      <c r="H15" t="s">
        <v>250</v>
      </c>
      <c r="I15" t="s">
        <v>250</v>
      </c>
    </row>
    <row r="16" spans="1:9" x14ac:dyDescent="0.25">
      <c r="A16" s="17">
        <v>54</v>
      </c>
      <c r="B16" s="22">
        <v>370105</v>
      </c>
      <c r="C16" s="17" t="s">
        <v>93</v>
      </c>
      <c r="D16" s="17">
        <v>0</v>
      </c>
      <c r="E16" s="17">
        <v>0.14230000000000009</v>
      </c>
      <c r="F16">
        <v>0.50590302178496105</v>
      </c>
      <c r="G16">
        <v>0.2271960646521432</v>
      </c>
      <c r="H16" t="s">
        <v>250</v>
      </c>
      <c r="I16" t="s">
        <v>250</v>
      </c>
    </row>
    <row r="17" spans="1:9" x14ac:dyDescent="0.25">
      <c r="A17" s="20">
        <v>55</v>
      </c>
      <c r="B17" s="22">
        <v>370109</v>
      </c>
      <c r="C17" s="17" t="s">
        <v>93</v>
      </c>
      <c r="D17" s="17">
        <v>0</v>
      </c>
      <c r="E17" s="17">
        <v>0.1402000000000001</v>
      </c>
      <c r="F17">
        <v>0.55791726105563444</v>
      </c>
      <c r="G17">
        <v>0.42489300998573437</v>
      </c>
      <c r="H17" t="s">
        <v>250</v>
      </c>
      <c r="I17" t="s">
        <v>250</v>
      </c>
    </row>
    <row r="18" spans="1:9" x14ac:dyDescent="0.25">
      <c r="A18" s="17">
        <v>77</v>
      </c>
      <c r="B18" s="22">
        <v>370113</v>
      </c>
      <c r="C18" s="17" t="s">
        <v>93</v>
      </c>
      <c r="D18" s="17">
        <v>0</v>
      </c>
      <c r="E18" s="17">
        <v>0.13429999999999986</v>
      </c>
      <c r="F18">
        <v>0.43685778108711881</v>
      </c>
      <c r="G18">
        <v>0.47200297840655303</v>
      </c>
      <c r="H18" t="s">
        <v>250</v>
      </c>
      <c r="I18" t="s">
        <v>250</v>
      </c>
    </row>
    <row r="19" spans="1:9" x14ac:dyDescent="0.25">
      <c r="A19" s="20">
        <v>78</v>
      </c>
      <c r="B19" s="22">
        <v>370117</v>
      </c>
      <c r="C19" s="17" t="s">
        <v>93</v>
      </c>
      <c r="D19" s="17">
        <v>0</v>
      </c>
      <c r="E19" s="17">
        <v>0.13969999999999994</v>
      </c>
      <c r="F19">
        <v>0.45769506084466738</v>
      </c>
      <c r="G19">
        <v>0.34717251252684345</v>
      </c>
      <c r="H19" t="s">
        <v>250</v>
      </c>
      <c r="I19" t="s">
        <v>250</v>
      </c>
    </row>
    <row r="20" spans="1:9" x14ac:dyDescent="0.25">
      <c r="A20" s="17">
        <v>56</v>
      </c>
      <c r="B20" s="22">
        <v>370121</v>
      </c>
      <c r="C20" s="17" t="s">
        <v>94</v>
      </c>
      <c r="D20" s="17">
        <v>0</v>
      </c>
      <c r="E20" s="17">
        <v>0.18409999999999993</v>
      </c>
      <c r="F20">
        <v>0.5787615426398699</v>
      </c>
      <c r="G20">
        <v>0.29842476914720273</v>
      </c>
      <c r="H20" t="s">
        <v>250</v>
      </c>
      <c r="I20" t="s">
        <v>250</v>
      </c>
    </row>
    <row r="21" spans="1:9" x14ac:dyDescent="0.25">
      <c r="A21" s="20">
        <v>57</v>
      </c>
      <c r="B21" s="22">
        <v>370125</v>
      </c>
      <c r="C21" s="17" t="s">
        <v>94</v>
      </c>
      <c r="D21" s="17">
        <v>0</v>
      </c>
      <c r="E21" s="17">
        <v>0.1500999999999999</v>
      </c>
      <c r="F21">
        <v>0.55642904730179921</v>
      </c>
      <c r="G21">
        <v>0.35456362425049992</v>
      </c>
      <c r="H21" t="s">
        <v>250</v>
      </c>
      <c r="I21" t="s">
        <v>250</v>
      </c>
    </row>
    <row r="22" spans="1:9" x14ac:dyDescent="0.25">
      <c r="A22" s="17">
        <v>79</v>
      </c>
      <c r="B22" s="22">
        <v>370129</v>
      </c>
      <c r="C22" s="17" t="s">
        <v>94</v>
      </c>
      <c r="D22" s="17">
        <v>0</v>
      </c>
      <c r="E22" s="17">
        <v>0.17280000000000006</v>
      </c>
      <c r="F22">
        <v>0.55225694444444429</v>
      </c>
      <c r="G22">
        <v>0.26093749999999993</v>
      </c>
      <c r="H22" t="s">
        <v>250</v>
      </c>
      <c r="I22" t="s">
        <v>250</v>
      </c>
    </row>
    <row r="23" spans="1:9" x14ac:dyDescent="0.25">
      <c r="A23" s="20">
        <v>80</v>
      </c>
      <c r="B23" s="22">
        <v>370133</v>
      </c>
      <c r="C23" s="17" t="s">
        <v>94</v>
      </c>
      <c r="D23" s="17">
        <v>0</v>
      </c>
      <c r="E23" s="17">
        <v>0.17430000000000012</v>
      </c>
      <c r="F23">
        <v>0.53580034423407885</v>
      </c>
      <c r="G23">
        <v>0.31772805507745244</v>
      </c>
      <c r="H23" t="s">
        <v>250</v>
      </c>
      <c r="I23" t="s">
        <v>250</v>
      </c>
    </row>
    <row r="24" spans="1:9" x14ac:dyDescent="0.25">
      <c r="A24" s="17">
        <v>12</v>
      </c>
      <c r="B24" s="22">
        <v>370074</v>
      </c>
      <c r="C24" s="17" t="s">
        <v>91</v>
      </c>
      <c r="D24" s="17">
        <v>0.6</v>
      </c>
      <c r="E24" s="17">
        <v>2.4000000000000021E-2</v>
      </c>
      <c r="F24">
        <v>7.9999999999999932E-2</v>
      </c>
      <c r="G24">
        <v>0.49291666666666628</v>
      </c>
      <c r="H24" t="s">
        <v>250</v>
      </c>
      <c r="I24" t="s">
        <v>250</v>
      </c>
    </row>
    <row r="25" spans="1:9" x14ac:dyDescent="0.25">
      <c r="A25" s="20">
        <v>13</v>
      </c>
      <c r="B25" s="22">
        <v>370078</v>
      </c>
      <c r="C25" s="17" t="s">
        <v>91</v>
      </c>
      <c r="D25" s="17">
        <v>0.6</v>
      </c>
      <c r="E25" s="17">
        <v>2.6200000000000001E-2</v>
      </c>
      <c r="F25">
        <v>6.2977099236641229E-2</v>
      </c>
      <c r="G25">
        <v>0.44847328244274803</v>
      </c>
      <c r="H25" t="s">
        <v>250</v>
      </c>
      <c r="I25" t="s">
        <v>250</v>
      </c>
    </row>
    <row r="26" spans="1:9" x14ac:dyDescent="0.25">
      <c r="A26" s="17">
        <v>35</v>
      </c>
      <c r="B26" s="24">
        <v>370082</v>
      </c>
      <c r="C26" s="17" t="s">
        <v>91</v>
      </c>
      <c r="D26" s="17">
        <v>0.6</v>
      </c>
      <c r="E26" s="17">
        <v>2.4299999999999988E-2</v>
      </c>
      <c r="F26">
        <v>9.3415637860082362E-2</v>
      </c>
      <c r="G26">
        <v>0.55102880658436237</v>
      </c>
      <c r="H26" t="s">
        <v>250</v>
      </c>
      <c r="I26" t="s">
        <v>250</v>
      </c>
    </row>
    <row r="27" spans="1:9" x14ac:dyDescent="0.25">
      <c r="A27" s="20">
        <v>36</v>
      </c>
      <c r="B27" s="24">
        <v>370086</v>
      </c>
      <c r="C27" s="17" t="s">
        <v>91</v>
      </c>
      <c r="D27" s="17">
        <v>0.6</v>
      </c>
      <c r="E27" s="17">
        <v>2.9600000000000071E-2</v>
      </c>
      <c r="F27">
        <v>8.6148648648648449E-2</v>
      </c>
      <c r="G27">
        <v>0.60304054054053913</v>
      </c>
      <c r="H27" t="s">
        <v>250</v>
      </c>
      <c r="I27" t="s">
        <v>250</v>
      </c>
    </row>
    <row r="28" spans="1:9" x14ac:dyDescent="0.25">
      <c r="A28" s="17">
        <v>14</v>
      </c>
      <c r="B28" s="22">
        <v>370090</v>
      </c>
      <c r="C28" s="17" t="s">
        <v>92</v>
      </c>
      <c r="D28" s="17">
        <v>0.6</v>
      </c>
      <c r="E28" s="17">
        <v>5.9299999999999908E-2</v>
      </c>
      <c r="F28">
        <v>5.750421585160212E-2</v>
      </c>
      <c r="G28">
        <v>0.62462057335581889</v>
      </c>
      <c r="H28" t="s">
        <v>250</v>
      </c>
      <c r="I28" t="s">
        <v>250</v>
      </c>
    </row>
    <row r="29" spans="1:9" ht="15.75" thickBot="1" x14ac:dyDescent="0.3">
      <c r="A29" s="21">
        <v>15</v>
      </c>
      <c r="B29" s="26">
        <v>370094</v>
      </c>
      <c r="C29" s="21" t="s">
        <v>92</v>
      </c>
      <c r="D29" s="21">
        <v>0.6</v>
      </c>
      <c r="E29" s="21">
        <v>6.3799999999999857E-2</v>
      </c>
      <c r="F29">
        <v>3.7304075235109806E-2</v>
      </c>
      <c r="G29">
        <v>0.47884012539185061</v>
      </c>
      <c r="H29" t="s">
        <v>250</v>
      </c>
      <c r="I29" t="s">
        <v>250</v>
      </c>
    </row>
    <row r="30" spans="1:9" x14ac:dyDescent="0.25">
      <c r="A30" s="20">
        <v>37</v>
      </c>
      <c r="B30" s="25">
        <v>370098</v>
      </c>
      <c r="C30" s="20" t="s">
        <v>92</v>
      </c>
      <c r="D30" s="20">
        <v>0.6</v>
      </c>
      <c r="E30" s="20">
        <v>5.3299999999999903E-2</v>
      </c>
      <c r="F30">
        <v>5.5534709193245879E-2</v>
      </c>
      <c r="G30">
        <v>0.51163227016885648</v>
      </c>
      <c r="H30" t="s">
        <v>250</v>
      </c>
      <c r="I30" t="s">
        <v>250</v>
      </c>
    </row>
    <row r="31" spans="1:9" x14ac:dyDescent="0.25">
      <c r="A31" s="17">
        <v>38</v>
      </c>
      <c r="B31" s="24">
        <v>370102</v>
      </c>
      <c r="C31" s="17" t="s">
        <v>92</v>
      </c>
      <c r="D31" s="17">
        <v>0.6</v>
      </c>
      <c r="E31" s="17">
        <v>5.8999999999999941E-2</v>
      </c>
      <c r="F31">
        <v>5.0847457627118703E-2</v>
      </c>
      <c r="G31">
        <v>0.57627118644067854</v>
      </c>
      <c r="H31" t="s">
        <v>250</v>
      </c>
      <c r="I31" t="s">
        <v>250</v>
      </c>
    </row>
    <row r="32" spans="1:9" x14ac:dyDescent="0.25">
      <c r="A32" s="20">
        <v>58</v>
      </c>
      <c r="B32" s="22">
        <v>370106</v>
      </c>
      <c r="C32" s="17" t="s">
        <v>93</v>
      </c>
      <c r="D32" s="17">
        <v>0.6</v>
      </c>
      <c r="E32" s="17">
        <v>0.13450000000000006</v>
      </c>
      <c r="F32">
        <v>6.4089219330854985E-2</v>
      </c>
      <c r="G32">
        <v>0.69955390334572465</v>
      </c>
      <c r="H32" t="s">
        <v>250</v>
      </c>
      <c r="I32" t="s">
        <v>250</v>
      </c>
    </row>
    <row r="33" spans="1:9" x14ac:dyDescent="0.25">
      <c r="A33" s="17">
        <v>59</v>
      </c>
      <c r="B33" s="22">
        <v>370110</v>
      </c>
      <c r="C33" s="17" t="s">
        <v>93</v>
      </c>
      <c r="D33" s="17">
        <v>0.6</v>
      </c>
      <c r="E33" s="17">
        <v>0.13329999999999997</v>
      </c>
      <c r="F33">
        <v>4.2085521380345096E-2</v>
      </c>
      <c r="G33">
        <v>0.68739684921230326</v>
      </c>
      <c r="H33" t="s">
        <v>250</v>
      </c>
      <c r="I33" t="s">
        <v>250</v>
      </c>
    </row>
    <row r="34" spans="1:9" x14ac:dyDescent="0.25">
      <c r="A34" s="20">
        <v>81</v>
      </c>
      <c r="B34" s="22">
        <v>370114</v>
      </c>
      <c r="C34" s="17" t="s">
        <v>93</v>
      </c>
      <c r="D34" s="17">
        <v>0.6</v>
      </c>
      <c r="E34" s="17">
        <v>0.12420000000000009</v>
      </c>
      <c r="F34">
        <v>8.3172302737520076E-2</v>
      </c>
      <c r="G34">
        <v>0.6150563607085342</v>
      </c>
      <c r="H34" t="s">
        <v>250</v>
      </c>
      <c r="I34" t="s">
        <v>250</v>
      </c>
    </row>
    <row r="35" spans="1:9" x14ac:dyDescent="0.25">
      <c r="A35" s="17">
        <v>82</v>
      </c>
      <c r="B35" s="22">
        <v>370118</v>
      </c>
      <c r="C35" s="17" t="s">
        <v>93</v>
      </c>
      <c r="D35" s="17">
        <v>0.6</v>
      </c>
      <c r="E35" s="17">
        <v>0.12999999999999989</v>
      </c>
      <c r="F35">
        <v>5.6538461538461586E-2</v>
      </c>
      <c r="G35">
        <v>0.62553846153846215</v>
      </c>
      <c r="H35" t="s">
        <v>250</v>
      </c>
      <c r="I35" t="s">
        <v>250</v>
      </c>
    </row>
    <row r="36" spans="1:9" x14ac:dyDescent="0.25">
      <c r="A36" s="20">
        <v>60</v>
      </c>
      <c r="B36" s="22">
        <v>370122</v>
      </c>
      <c r="C36" s="17" t="s">
        <v>94</v>
      </c>
      <c r="D36" s="17">
        <v>0.6</v>
      </c>
      <c r="E36" s="17">
        <v>0.13350000000000017</v>
      </c>
      <c r="F36">
        <v>9.3333333333333213E-2</v>
      </c>
      <c r="G36">
        <v>0.48726591760299559</v>
      </c>
      <c r="H36" t="s">
        <v>250</v>
      </c>
      <c r="I36" t="s">
        <v>250</v>
      </c>
    </row>
    <row r="37" spans="1:9" x14ac:dyDescent="0.25">
      <c r="A37" s="17">
        <v>61</v>
      </c>
      <c r="B37" s="22">
        <v>370126</v>
      </c>
      <c r="C37" s="17" t="s">
        <v>94</v>
      </c>
      <c r="D37" s="17">
        <v>0.6</v>
      </c>
      <c r="E37" s="17">
        <v>0.15070000000000006</v>
      </c>
      <c r="F37">
        <v>9.2236230922362286E-2</v>
      </c>
      <c r="G37">
        <v>0.64246848042468452</v>
      </c>
      <c r="H37" t="s">
        <v>250</v>
      </c>
      <c r="I37" t="s">
        <v>250</v>
      </c>
    </row>
    <row r="38" spans="1:9" x14ac:dyDescent="0.25">
      <c r="A38" s="20">
        <v>83</v>
      </c>
      <c r="B38" s="22">
        <v>370130</v>
      </c>
      <c r="C38" s="17" t="s">
        <v>94</v>
      </c>
      <c r="D38" s="17">
        <v>0.6</v>
      </c>
      <c r="E38" s="17">
        <v>0.12280000000000002</v>
      </c>
      <c r="F38">
        <v>7.8257328990228012E-2</v>
      </c>
      <c r="G38">
        <v>0.57418566775244295</v>
      </c>
      <c r="H38" t="s">
        <v>250</v>
      </c>
      <c r="I38" t="s">
        <v>250</v>
      </c>
    </row>
    <row r="39" spans="1:9" x14ac:dyDescent="0.25">
      <c r="A39" s="17">
        <v>84</v>
      </c>
      <c r="B39" s="22">
        <v>370134</v>
      </c>
      <c r="C39" s="17" t="s">
        <v>94</v>
      </c>
      <c r="D39" s="17">
        <v>0.6</v>
      </c>
      <c r="E39" s="17">
        <v>0.14470000000000005</v>
      </c>
      <c r="F39">
        <v>8.8389771941948844E-2</v>
      </c>
      <c r="G39">
        <v>0.70656530753282631</v>
      </c>
      <c r="H39" t="s">
        <v>250</v>
      </c>
      <c r="I39" t="s">
        <v>250</v>
      </c>
    </row>
    <row r="40" spans="1:9" x14ac:dyDescent="0.25">
      <c r="A40" s="20">
        <v>16</v>
      </c>
      <c r="B40" s="22">
        <v>370075</v>
      </c>
      <c r="C40" s="17" t="s">
        <v>91</v>
      </c>
      <c r="D40" s="17">
        <v>1.9</v>
      </c>
      <c r="E40" s="17">
        <v>2.9199999999999893E-2</v>
      </c>
      <c r="F40">
        <v>5.4794520547945418E-2</v>
      </c>
      <c r="G40">
        <v>0.66746575342465997</v>
      </c>
      <c r="H40" t="s">
        <v>250</v>
      </c>
      <c r="I40" t="s">
        <v>250</v>
      </c>
    </row>
    <row r="41" spans="1:9" x14ac:dyDescent="0.25">
      <c r="A41" s="17">
        <v>17</v>
      </c>
      <c r="B41" s="22">
        <v>370079</v>
      </c>
      <c r="C41" s="17" t="s">
        <v>91</v>
      </c>
      <c r="D41" s="17">
        <v>1.9</v>
      </c>
      <c r="E41" s="17">
        <v>2.0699999999999941E-2</v>
      </c>
      <c r="F41">
        <v>9.3719806763285299E-2</v>
      </c>
      <c r="G41">
        <v>0.73816425120773155</v>
      </c>
      <c r="H41" t="s">
        <v>250</v>
      </c>
      <c r="I41" t="s">
        <v>250</v>
      </c>
    </row>
    <row r="42" spans="1:9" x14ac:dyDescent="0.25">
      <c r="A42" s="20">
        <v>39</v>
      </c>
      <c r="B42" s="24">
        <v>370083</v>
      </c>
      <c r="C42" s="17" t="s">
        <v>91</v>
      </c>
      <c r="D42" s="17">
        <v>1.9</v>
      </c>
      <c r="E42" s="17">
        <v>2.8100000000000014E-2</v>
      </c>
      <c r="F42">
        <v>8.5053380782918117E-2</v>
      </c>
      <c r="G42">
        <v>0.68469750889679681</v>
      </c>
      <c r="H42" t="s">
        <v>250</v>
      </c>
      <c r="I42" t="s">
        <v>250</v>
      </c>
    </row>
    <row r="43" spans="1:9" x14ac:dyDescent="0.25">
      <c r="A43" s="17">
        <v>40</v>
      </c>
      <c r="B43" s="24">
        <v>370087</v>
      </c>
      <c r="C43" s="17" t="s">
        <v>91</v>
      </c>
      <c r="D43" s="17">
        <v>1.9</v>
      </c>
      <c r="E43" s="17">
        <v>2.750000000000008E-2</v>
      </c>
      <c r="F43">
        <v>8.4363636363636113E-2</v>
      </c>
      <c r="G43">
        <v>0.66981818181817987</v>
      </c>
      <c r="H43" t="s">
        <v>250</v>
      </c>
      <c r="I43" t="s">
        <v>250</v>
      </c>
    </row>
    <row r="44" spans="1:9" x14ac:dyDescent="0.25">
      <c r="A44" s="20">
        <v>18</v>
      </c>
      <c r="B44" s="22">
        <v>370091</v>
      </c>
      <c r="C44" s="17" t="s">
        <v>92</v>
      </c>
      <c r="D44" s="17">
        <v>1.9</v>
      </c>
      <c r="E44" s="17">
        <v>4.6699999999999964E-2</v>
      </c>
      <c r="F44">
        <v>3.2762312633833002E-2</v>
      </c>
      <c r="G44">
        <v>0.76124197002141392</v>
      </c>
      <c r="H44" t="s">
        <v>250</v>
      </c>
      <c r="I44" t="s">
        <v>250</v>
      </c>
    </row>
    <row r="45" spans="1:9" x14ac:dyDescent="0.25">
      <c r="A45" s="17">
        <v>19</v>
      </c>
      <c r="B45" s="22">
        <v>370095</v>
      </c>
      <c r="C45" s="17" t="s">
        <v>92</v>
      </c>
      <c r="D45" s="17">
        <v>1.9</v>
      </c>
      <c r="E45" s="17">
        <v>5.2699999999999969E-2</v>
      </c>
      <c r="F45">
        <v>1.9924098671726769E-2</v>
      </c>
      <c r="G45">
        <v>0.8406072106261866</v>
      </c>
      <c r="H45" t="s">
        <v>250</v>
      </c>
      <c r="I45" t="s">
        <v>250</v>
      </c>
    </row>
    <row r="46" spans="1:9" x14ac:dyDescent="0.25">
      <c r="A46" s="20">
        <v>41</v>
      </c>
      <c r="B46" s="24">
        <v>370099</v>
      </c>
      <c r="C46" s="17" t="s">
        <v>92</v>
      </c>
      <c r="D46" s="17">
        <v>1.9</v>
      </c>
      <c r="E46" s="17">
        <v>8.1399999999999917E-2</v>
      </c>
      <c r="F46">
        <v>3.7100737100737143E-2</v>
      </c>
      <c r="G46">
        <v>0.59791154791154855</v>
      </c>
      <c r="H46" t="s">
        <v>250</v>
      </c>
      <c r="I46" t="s">
        <v>250</v>
      </c>
    </row>
    <row r="47" spans="1:9" x14ac:dyDescent="0.25">
      <c r="A47" s="17">
        <v>42</v>
      </c>
      <c r="B47" s="24">
        <v>370103</v>
      </c>
      <c r="C47" s="17" t="s">
        <v>92</v>
      </c>
      <c r="D47" s="17">
        <v>1.9</v>
      </c>
      <c r="E47" s="17">
        <v>5.0899999999999945E-2</v>
      </c>
      <c r="F47">
        <v>5.3241650294695547E-2</v>
      </c>
      <c r="G47">
        <v>0.84518664047151371</v>
      </c>
      <c r="H47" t="s">
        <v>250</v>
      </c>
      <c r="I47" t="s">
        <v>250</v>
      </c>
    </row>
    <row r="48" spans="1:9" x14ac:dyDescent="0.25">
      <c r="A48" s="20">
        <v>62</v>
      </c>
      <c r="B48" s="22">
        <v>370107</v>
      </c>
      <c r="C48" s="17" t="s">
        <v>93</v>
      </c>
      <c r="D48" s="17">
        <v>1.9</v>
      </c>
      <c r="E48" s="17">
        <v>0.11950000000000016</v>
      </c>
      <c r="F48">
        <v>4.1841004184100363E-3</v>
      </c>
      <c r="G48">
        <v>0.76259414225941324</v>
      </c>
      <c r="H48" t="s">
        <v>251</v>
      </c>
      <c r="I48" t="s">
        <v>250</v>
      </c>
    </row>
    <row r="49" spans="1:9" x14ac:dyDescent="0.25">
      <c r="A49" s="17">
        <v>63</v>
      </c>
      <c r="B49" s="22">
        <v>370111</v>
      </c>
      <c r="C49" s="17" t="s">
        <v>93</v>
      </c>
      <c r="D49" s="17">
        <v>1.9</v>
      </c>
      <c r="E49" s="17">
        <v>0.1201000000000001</v>
      </c>
      <c r="F49">
        <v>4.1631973355537024E-3</v>
      </c>
      <c r="G49">
        <v>0.74504579517069058</v>
      </c>
      <c r="H49" t="s">
        <v>251</v>
      </c>
      <c r="I49" t="s">
        <v>250</v>
      </c>
    </row>
    <row r="50" spans="1:9" x14ac:dyDescent="0.25">
      <c r="A50" s="20">
        <v>85</v>
      </c>
      <c r="B50" s="22">
        <v>370115</v>
      </c>
      <c r="C50" s="17" t="s">
        <v>93</v>
      </c>
      <c r="D50" s="17">
        <v>1.9</v>
      </c>
      <c r="E50" s="17">
        <v>0.12560000000000016</v>
      </c>
      <c r="F50">
        <v>3.9808917197452177E-3</v>
      </c>
      <c r="G50">
        <v>0.73797770700636844</v>
      </c>
      <c r="H50" t="s">
        <v>251</v>
      </c>
      <c r="I50" t="s">
        <v>250</v>
      </c>
    </row>
    <row r="51" spans="1:9" x14ac:dyDescent="0.25">
      <c r="A51" s="17">
        <v>86</v>
      </c>
      <c r="B51" s="22">
        <v>370119</v>
      </c>
      <c r="C51" s="17" t="s">
        <v>93</v>
      </c>
      <c r="D51" s="17">
        <v>1.9</v>
      </c>
      <c r="E51" s="17">
        <v>0.11820000000000008</v>
      </c>
      <c r="F51">
        <v>4.2301184433164102E-3</v>
      </c>
      <c r="G51">
        <v>0.6797800338409471</v>
      </c>
      <c r="H51" t="s">
        <v>251</v>
      </c>
      <c r="I51" t="s">
        <v>250</v>
      </c>
    </row>
    <row r="52" spans="1:9" ht="15.75" thickBot="1" x14ac:dyDescent="0.3">
      <c r="A52" s="20">
        <v>64</v>
      </c>
      <c r="B52" s="26">
        <v>370123</v>
      </c>
      <c r="C52" s="21" t="s">
        <v>94</v>
      </c>
      <c r="D52" s="21">
        <v>1.9</v>
      </c>
      <c r="E52" s="21">
        <v>0.14460000000000006</v>
      </c>
      <c r="F52">
        <v>3.4578146611341618E-3</v>
      </c>
      <c r="G52">
        <v>0.94294605809128584</v>
      </c>
      <c r="H52" t="s">
        <v>251</v>
      </c>
      <c r="I52" t="s">
        <v>250</v>
      </c>
    </row>
    <row r="53" spans="1:9" x14ac:dyDescent="0.25">
      <c r="A53" s="20">
        <v>65</v>
      </c>
      <c r="B53" s="27">
        <v>370127</v>
      </c>
      <c r="C53" s="20" t="s">
        <v>94</v>
      </c>
      <c r="D53" s="20">
        <v>1.9</v>
      </c>
      <c r="E53" s="20">
        <v>0.17230000000000012</v>
      </c>
      <c r="F53">
        <v>2.9019152640742869E-3</v>
      </c>
      <c r="G53">
        <v>0.65101567034242558</v>
      </c>
      <c r="H53" t="s">
        <v>251</v>
      </c>
      <c r="I53" t="s">
        <v>250</v>
      </c>
    </row>
    <row r="54" spans="1:9" x14ac:dyDescent="0.25">
      <c r="A54" s="17">
        <v>87</v>
      </c>
      <c r="B54" s="22">
        <v>370131</v>
      </c>
      <c r="C54" s="17" t="s">
        <v>94</v>
      </c>
      <c r="D54" s="17">
        <v>1.9</v>
      </c>
      <c r="E54" s="17">
        <v>0.15660000000000007</v>
      </c>
      <c r="F54">
        <v>3.1928480204342258E-3</v>
      </c>
      <c r="G54">
        <v>0.78314176245210687</v>
      </c>
      <c r="H54" t="s">
        <v>251</v>
      </c>
      <c r="I54" t="s">
        <v>250</v>
      </c>
    </row>
    <row r="55" spans="1:9" x14ac:dyDescent="0.25">
      <c r="A55" s="20">
        <v>88</v>
      </c>
      <c r="B55" s="22">
        <v>370135</v>
      </c>
      <c r="C55" s="17" t="s">
        <v>94</v>
      </c>
      <c r="D55" s="17">
        <v>1.9</v>
      </c>
      <c r="E55" s="17">
        <v>0.17880000000000007</v>
      </c>
      <c r="F55">
        <v>2.7964205816554798E-3</v>
      </c>
      <c r="G55">
        <v>0.71006711409395962</v>
      </c>
      <c r="H55" t="s">
        <v>251</v>
      </c>
      <c r="I55" t="s">
        <v>250</v>
      </c>
    </row>
    <row r="56" spans="1:9" x14ac:dyDescent="0.25">
      <c r="A56" s="17">
        <v>20</v>
      </c>
      <c r="B56" s="22">
        <v>370076</v>
      </c>
      <c r="C56" s="17" t="s">
        <v>91</v>
      </c>
      <c r="D56" s="17">
        <v>6</v>
      </c>
      <c r="E56" s="17">
        <v>2.1699999999999831E-2</v>
      </c>
      <c r="F56">
        <v>0.10783410138248933</v>
      </c>
      <c r="G56">
        <v>0.90460829493088279</v>
      </c>
      <c r="H56" t="s">
        <v>250</v>
      </c>
      <c r="I56" t="s">
        <v>250</v>
      </c>
    </row>
    <row r="57" spans="1:9" x14ac:dyDescent="0.25">
      <c r="A57" s="20">
        <v>21</v>
      </c>
      <c r="B57" s="22">
        <v>370080</v>
      </c>
      <c r="C57" s="17" t="s">
        <v>91</v>
      </c>
      <c r="D57" s="17">
        <v>6</v>
      </c>
      <c r="E57" s="17">
        <v>2.3300000000000098E-2</v>
      </c>
      <c r="F57">
        <v>8.0257510729613402E-2</v>
      </c>
      <c r="G57">
        <v>1.0484978540772489</v>
      </c>
      <c r="H57" t="s">
        <v>250</v>
      </c>
      <c r="I57" t="s">
        <v>250</v>
      </c>
    </row>
    <row r="58" spans="1:9" x14ac:dyDescent="0.25">
      <c r="A58" s="17">
        <v>43</v>
      </c>
      <c r="B58" s="24">
        <v>370084</v>
      </c>
      <c r="C58" s="17" t="s">
        <v>91</v>
      </c>
      <c r="D58" s="17">
        <v>6</v>
      </c>
      <c r="E58" s="17">
        <v>2.8799999999999937E-2</v>
      </c>
      <c r="F58">
        <v>7.3263888888889059E-2</v>
      </c>
      <c r="G58">
        <v>1.2482638888888917</v>
      </c>
      <c r="H58" t="s">
        <v>250</v>
      </c>
      <c r="I58" t="s">
        <v>250</v>
      </c>
    </row>
    <row r="59" spans="1:9" x14ac:dyDescent="0.25">
      <c r="A59" s="20">
        <v>44</v>
      </c>
      <c r="B59" s="24">
        <v>370088</v>
      </c>
      <c r="C59" s="17" t="s">
        <v>91</v>
      </c>
      <c r="D59" s="17">
        <v>6</v>
      </c>
      <c r="E59" s="17">
        <v>2.5600000000000067E-2</v>
      </c>
      <c r="F59">
        <v>9.4140624999999756E-2</v>
      </c>
      <c r="G59">
        <v>1.0300781249999973</v>
      </c>
      <c r="H59" t="s">
        <v>250</v>
      </c>
      <c r="I59" t="s">
        <v>250</v>
      </c>
    </row>
    <row r="60" spans="1:9" x14ac:dyDescent="0.25">
      <c r="A60" s="17">
        <v>22</v>
      </c>
      <c r="B60" s="22">
        <v>370092</v>
      </c>
      <c r="C60" s="17" t="s">
        <v>92</v>
      </c>
      <c r="D60" s="17">
        <v>6</v>
      </c>
      <c r="E60" s="17">
        <v>4.6300000000000008E-2</v>
      </c>
      <c r="F60">
        <v>3.9740820734341251E-2</v>
      </c>
      <c r="G60">
        <v>1.0110151187904968</v>
      </c>
      <c r="H60" t="s">
        <v>250</v>
      </c>
      <c r="I60" t="s">
        <v>250</v>
      </c>
    </row>
    <row r="61" spans="1:9" x14ac:dyDescent="0.25">
      <c r="A61" s="20">
        <v>23</v>
      </c>
      <c r="B61" s="22">
        <v>370096</v>
      </c>
      <c r="C61" s="17" t="s">
        <v>92</v>
      </c>
      <c r="D61" s="17">
        <v>6</v>
      </c>
      <c r="E61" s="17">
        <v>5.5499999999999883E-2</v>
      </c>
      <c r="F61">
        <v>1.6396396396396434E-2</v>
      </c>
      <c r="G61">
        <v>1.0043243243243265</v>
      </c>
      <c r="H61" t="s">
        <v>250</v>
      </c>
      <c r="I61" t="s">
        <v>250</v>
      </c>
    </row>
    <row r="62" spans="1:9" x14ac:dyDescent="0.25">
      <c r="A62" s="17">
        <v>45</v>
      </c>
      <c r="B62" s="24">
        <v>370100</v>
      </c>
      <c r="C62" s="17" t="s">
        <v>92</v>
      </c>
      <c r="D62" s="17">
        <v>6</v>
      </c>
      <c r="E62" s="17">
        <v>4.4100000000000028E-2</v>
      </c>
      <c r="F62">
        <v>4.3764172335600884E-2</v>
      </c>
      <c r="G62">
        <v>1.1374149659863939</v>
      </c>
      <c r="H62" t="s">
        <v>250</v>
      </c>
      <c r="I62" t="s">
        <v>250</v>
      </c>
    </row>
    <row r="63" spans="1:9" x14ac:dyDescent="0.25">
      <c r="A63" s="20">
        <v>46</v>
      </c>
      <c r="B63" s="24">
        <v>370104</v>
      </c>
      <c r="C63" s="17" t="s">
        <v>92</v>
      </c>
      <c r="D63" s="17">
        <v>6</v>
      </c>
      <c r="E63" s="22">
        <v>4.7149999999999997E-2</v>
      </c>
      <c r="F63">
        <v>7.1474019088016968E-2</v>
      </c>
      <c r="G63">
        <v>1.7264050901378578</v>
      </c>
      <c r="H63" t="s">
        <v>250</v>
      </c>
      <c r="I63" t="s">
        <v>250</v>
      </c>
    </row>
    <row r="64" spans="1:9" x14ac:dyDescent="0.25">
      <c r="A64" s="17">
        <v>66</v>
      </c>
      <c r="B64" s="22">
        <v>370108</v>
      </c>
      <c r="C64" s="17" t="s">
        <v>93</v>
      </c>
      <c r="D64" s="17">
        <v>6</v>
      </c>
      <c r="E64" s="17">
        <v>0.11619999999999986</v>
      </c>
      <c r="F64">
        <v>4.3029259896729833E-3</v>
      </c>
      <c r="G64">
        <v>0.95413080895008717</v>
      </c>
      <c r="H64" t="s">
        <v>251</v>
      </c>
      <c r="I64" t="s">
        <v>250</v>
      </c>
    </row>
    <row r="65" spans="1:9" x14ac:dyDescent="0.25">
      <c r="A65" s="20">
        <v>67</v>
      </c>
      <c r="B65" s="22">
        <v>370112</v>
      </c>
      <c r="C65" s="17" t="s">
        <v>93</v>
      </c>
      <c r="D65" s="17">
        <v>6</v>
      </c>
      <c r="E65" s="17">
        <v>0.11629999999999985</v>
      </c>
      <c r="F65">
        <v>4.299226139294933E-3</v>
      </c>
      <c r="G65">
        <v>0.97368873602751638</v>
      </c>
      <c r="H65" t="s">
        <v>251</v>
      </c>
      <c r="I65" t="s">
        <v>250</v>
      </c>
    </row>
    <row r="66" spans="1:9" x14ac:dyDescent="0.25">
      <c r="A66" s="17">
        <v>89</v>
      </c>
      <c r="B66" s="22">
        <v>370116</v>
      </c>
      <c r="C66" s="17" t="s">
        <v>93</v>
      </c>
      <c r="D66" s="17">
        <v>6</v>
      </c>
      <c r="E66" s="17">
        <v>0.10339999999999994</v>
      </c>
      <c r="F66">
        <v>4.8355899419729237E-3</v>
      </c>
      <c r="G66">
        <v>1.0149903288201167</v>
      </c>
      <c r="H66" t="s">
        <v>251</v>
      </c>
      <c r="I66" t="s">
        <v>250</v>
      </c>
    </row>
    <row r="67" spans="1:9" x14ac:dyDescent="0.25">
      <c r="A67" s="20">
        <v>90</v>
      </c>
      <c r="B67" s="22">
        <v>370120</v>
      </c>
      <c r="C67" s="17" t="s">
        <v>93</v>
      </c>
      <c r="D67" s="17">
        <v>6</v>
      </c>
      <c r="E67" s="17">
        <v>9.7699999999999898E-2</v>
      </c>
      <c r="F67">
        <v>5.1177072671443249E-3</v>
      </c>
      <c r="G67">
        <v>1.1431934493346991</v>
      </c>
      <c r="H67" t="s">
        <v>251</v>
      </c>
      <c r="I67" t="s">
        <v>250</v>
      </c>
    </row>
    <row r="68" spans="1:9" x14ac:dyDescent="0.25">
      <c r="A68" s="17">
        <v>68</v>
      </c>
      <c r="B68" s="22">
        <v>370124</v>
      </c>
      <c r="C68" s="17" t="s">
        <v>94</v>
      </c>
      <c r="D68" s="17">
        <v>6</v>
      </c>
      <c r="E68" s="17">
        <v>0.13789999999999991</v>
      </c>
      <c r="F68">
        <v>3.6258158085569277E-3</v>
      </c>
      <c r="G68">
        <v>1.0345177664974627</v>
      </c>
      <c r="H68" t="s">
        <v>251</v>
      </c>
      <c r="I68" t="s">
        <v>250</v>
      </c>
    </row>
    <row r="69" spans="1:9" x14ac:dyDescent="0.25">
      <c r="A69" s="20">
        <v>69</v>
      </c>
      <c r="B69" s="22">
        <v>370128</v>
      </c>
      <c r="C69" s="17" t="s">
        <v>94</v>
      </c>
      <c r="D69" s="17">
        <v>6</v>
      </c>
      <c r="E69" s="17">
        <v>0.12959999999999999</v>
      </c>
      <c r="F69">
        <v>3.8580246913580249E-3</v>
      </c>
      <c r="G69">
        <v>1.2472222222222225</v>
      </c>
      <c r="H69" t="s">
        <v>251</v>
      </c>
      <c r="I69" t="s">
        <v>250</v>
      </c>
    </row>
    <row r="70" spans="1:9" x14ac:dyDescent="0.25">
      <c r="A70" s="17">
        <v>91</v>
      </c>
      <c r="B70" s="22">
        <v>370132</v>
      </c>
      <c r="C70" s="17" t="s">
        <v>94</v>
      </c>
      <c r="D70" s="17">
        <v>6</v>
      </c>
      <c r="E70" s="17">
        <v>0.16300000000000003</v>
      </c>
      <c r="F70">
        <v>3.0674846625766868E-3</v>
      </c>
      <c r="G70">
        <v>0.94269938650306728</v>
      </c>
      <c r="H70" t="s">
        <v>251</v>
      </c>
      <c r="I70" t="s">
        <v>250</v>
      </c>
    </row>
    <row r="71" spans="1:9" x14ac:dyDescent="0.25">
      <c r="A71" s="20">
        <v>92</v>
      </c>
      <c r="B71" s="22">
        <v>370136</v>
      </c>
      <c r="C71" s="17" t="s">
        <v>94</v>
      </c>
      <c r="D71" s="17">
        <v>6</v>
      </c>
      <c r="E71" s="17">
        <v>0.14329999999999998</v>
      </c>
      <c r="F71">
        <v>3.4891835310537338E-3</v>
      </c>
      <c r="G71">
        <v>1.0300767620376834</v>
      </c>
      <c r="H71" t="s">
        <v>251</v>
      </c>
      <c r="I71" t="s">
        <v>250</v>
      </c>
    </row>
    <row r="72" spans="1:9" x14ac:dyDescent="0.25">
      <c r="A72" s="17">
        <v>7</v>
      </c>
      <c r="B72" s="22">
        <v>370069</v>
      </c>
      <c r="C72" s="17" t="s">
        <v>111</v>
      </c>
      <c r="D72" s="18" t="s">
        <v>112</v>
      </c>
      <c r="E72" s="17">
        <v>3.3800000000000052E-2</v>
      </c>
      <c r="F72">
        <v>0.10473372781065074</v>
      </c>
      <c r="G72">
        <v>0.43106508875739574</v>
      </c>
      <c r="H72" t="s">
        <v>250</v>
      </c>
      <c r="I72" t="s">
        <v>250</v>
      </c>
    </row>
    <row r="73" spans="1:9" x14ac:dyDescent="0.25">
      <c r="A73" s="20">
        <v>30</v>
      </c>
      <c r="B73" s="24">
        <v>370070</v>
      </c>
      <c r="C73" s="17" t="s">
        <v>111</v>
      </c>
      <c r="D73" s="18" t="s">
        <v>112</v>
      </c>
      <c r="E73" s="17">
        <v>2.3399999999999865E-2</v>
      </c>
      <c r="F73">
        <v>0.21282051282051404</v>
      </c>
      <c r="G73">
        <v>0.76324786324786764</v>
      </c>
      <c r="H73" t="s">
        <v>250</v>
      </c>
      <c r="I73" t="s">
        <v>250</v>
      </c>
    </row>
    <row r="74" spans="1:9" x14ac:dyDescent="0.25">
      <c r="A74" s="17">
        <v>53</v>
      </c>
      <c r="B74" s="22">
        <v>370071</v>
      </c>
      <c r="C74" s="17" t="s">
        <v>111</v>
      </c>
      <c r="D74" s="18" t="s">
        <v>112</v>
      </c>
      <c r="E74" s="17">
        <v>2.53000000000001E-2</v>
      </c>
      <c r="F74">
        <v>0.16442687747035509</v>
      </c>
      <c r="G74">
        <v>0.68616600790513571</v>
      </c>
      <c r="H74" t="s">
        <v>250</v>
      </c>
      <c r="I74" t="s">
        <v>250</v>
      </c>
    </row>
    <row r="75" spans="1:9" ht="15.75" thickBot="1" x14ac:dyDescent="0.3">
      <c r="A75" s="21">
        <v>76</v>
      </c>
      <c r="B75" s="26">
        <v>370072</v>
      </c>
      <c r="C75" s="21" t="s">
        <v>111</v>
      </c>
      <c r="D75" s="134" t="s">
        <v>112</v>
      </c>
      <c r="E75" s="21">
        <v>2.53000000000001E-2</v>
      </c>
      <c r="F75">
        <v>0.17984189723320088</v>
      </c>
      <c r="G75">
        <v>0.68814229249011594</v>
      </c>
      <c r="H75" t="s">
        <v>250</v>
      </c>
      <c r="I75" t="s">
        <v>250</v>
      </c>
    </row>
    <row r="79" spans="1:9" x14ac:dyDescent="0.25">
      <c r="B79"/>
    </row>
    <row r="80" spans="1:9"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B13" workbookViewId="0">
      <selection activeCell="K47" sqref="K47"/>
    </sheetView>
  </sheetViews>
  <sheetFormatPr defaultRowHeight="15" x14ac:dyDescent="0.25"/>
  <cols>
    <col min="1" max="1" width="14.42578125" customWidth="1"/>
    <col min="2" max="2" width="13.7109375" bestFit="1" customWidth="1"/>
    <col min="3" max="3" width="13.42578125" bestFit="1" customWidth="1"/>
    <col min="4" max="4" width="8" bestFit="1" customWidth="1"/>
    <col min="5" max="5" width="15.28515625" bestFit="1" customWidth="1"/>
    <col min="6" max="7" width="11" bestFit="1" customWidth="1"/>
    <col min="8" max="9" width="8.85546875" bestFit="1" customWidth="1"/>
    <col min="10" max="11" width="20.5703125" bestFit="1" customWidth="1"/>
  </cols>
  <sheetData>
    <row r="1" spans="1:14" ht="15.75" x14ac:dyDescent="0.25">
      <c r="A1" s="121" t="s">
        <v>239</v>
      </c>
    </row>
    <row r="2" spans="1:14" ht="15.75" x14ac:dyDescent="0.25">
      <c r="A2" s="122" t="s">
        <v>240</v>
      </c>
    </row>
    <row r="4" spans="1:14" x14ac:dyDescent="0.25">
      <c r="A4" t="s">
        <v>256</v>
      </c>
    </row>
    <row r="5" spans="1:14" x14ac:dyDescent="0.25">
      <c r="A5" t="s">
        <v>257</v>
      </c>
      <c r="C5" s="129"/>
      <c r="D5" s="129"/>
      <c r="F5" t="s">
        <v>261</v>
      </c>
      <c r="I5" s="146"/>
      <c r="J5" s="146"/>
      <c r="K5" s="146"/>
      <c r="L5" s="146"/>
    </row>
    <row r="6" spans="1:14" ht="30.75" thickBot="1" x14ac:dyDescent="0.3">
      <c r="A6" s="1" t="s">
        <v>252</v>
      </c>
      <c r="B6" s="8" t="s">
        <v>258</v>
      </c>
      <c r="C6" s="128" t="s">
        <v>96</v>
      </c>
      <c r="D6" s="9" t="s">
        <v>255</v>
      </c>
      <c r="E6" s="1" t="s">
        <v>247</v>
      </c>
      <c r="F6" s="120" t="s">
        <v>248</v>
      </c>
      <c r="G6" s="120" t="s">
        <v>249</v>
      </c>
      <c r="H6" s="95" t="s">
        <v>242</v>
      </c>
      <c r="I6" s="3" t="s">
        <v>243</v>
      </c>
      <c r="J6" s="139" t="s">
        <v>245</v>
      </c>
      <c r="K6" s="139" t="s">
        <v>246</v>
      </c>
    </row>
    <row r="7" spans="1:14" x14ac:dyDescent="0.25">
      <c r="A7" t="s">
        <v>253</v>
      </c>
      <c r="B7" s="6">
        <v>1</v>
      </c>
      <c r="C7" s="4" t="s">
        <v>104</v>
      </c>
      <c r="D7" s="13">
        <v>0</v>
      </c>
      <c r="E7">
        <v>0</v>
      </c>
      <c r="F7" s="98" t="s">
        <v>244</v>
      </c>
      <c r="G7" s="98" t="s">
        <v>244</v>
      </c>
      <c r="H7" s="50"/>
    </row>
    <row r="8" spans="1:14" x14ac:dyDescent="0.25">
      <c r="A8" t="s">
        <v>253</v>
      </c>
      <c r="B8" s="6">
        <v>2</v>
      </c>
      <c r="C8" s="4" t="s">
        <v>104</v>
      </c>
      <c r="D8" s="13">
        <v>0</v>
      </c>
      <c r="E8">
        <v>0</v>
      </c>
      <c r="F8" s="98" t="s">
        <v>244</v>
      </c>
      <c r="G8" s="98" t="s">
        <v>244</v>
      </c>
      <c r="H8" s="50"/>
    </row>
    <row r="9" spans="1:14" x14ac:dyDescent="0.25">
      <c r="A9" t="s">
        <v>253</v>
      </c>
      <c r="B9" s="6">
        <v>3</v>
      </c>
      <c r="C9" s="137" t="s">
        <v>114</v>
      </c>
      <c r="D9" s="13">
        <v>3.1899999999999998E-2</v>
      </c>
      <c r="E9">
        <v>0</v>
      </c>
      <c r="F9" s="140">
        <v>2.5288723401525898E-2</v>
      </c>
      <c r="G9" s="140">
        <v>1.6082533669117598E-2</v>
      </c>
      <c r="H9" s="141">
        <v>0.79274994989109404</v>
      </c>
      <c r="I9" s="142">
        <v>0.504154660473906</v>
      </c>
      <c r="M9" s="142"/>
      <c r="N9" s="142"/>
    </row>
    <row r="10" spans="1:14" x14ac:dyDescent="0.25">
      <c r="A10" t="s">
        <v>253</v>
      </c>
      <c r="B10" s="6">
        <v>4</v>
      </c>
      <c r="C10" s="137" t="s">
        <v>114</v>
      </c>
      <c r="D10" s="13">
        <v>5.0099999999999999E-2</v>
      </c>
      <c r="E10">
        <v>0</v>
      </c>
      <c r="F10" s="140">
        <v>3.9463177511077203E-2</v>
      </c>
      <c r="G10" s="140">
        <v>2.2944299139806799E-2</v>
      </c>
      <c r="H10" s="141">
        <v>0.78768817387379653</v>
      </c>
      <c r="I10" s="142">
        <v>0.45797004271071462</v>
      </c>
    </row>
    <row r="11" spans="1:14" x14ac:dyDescent="0.25">
      <c r="A11" t="s">
        <v>253</v>
      </c>
      <c r="B11" s="6">
        <v>5</v>
      </c>
      <c r="C11" s="137" t="s">
        <v>113</v>
      </c>
      <c r="D11" s="13">
        <v>3.7240000000000002E-2</v>
      </c>
      <c r="E11">
        <v>0.25</v>
      </c>
      <c r="F11" s="140">
        <v>0.274231198827669</v>
      </c>
      <c r="G11" s="140">
        <v>0.26589457718480197</v>
      </c>
      <c r="H11" s="141">
        <v>7.3638882606785456</v>
      </c>
      <c r="I11" s="142">
        <v>7.1400262401933929</v>
      </c>
      <c r="J11" s="133">
        <v>1.0851536921648752</v>
      </c>
      <c r="K11" s="133">
        <v>1.056412403949889</v>
      </c>
    </row>
    <row r="12" spans="1:14" x14ac:dyDescent="0.25">
      <c r="A12" t="s">
        <v>253</v>
      </c>
      <c r="B12" s="6">
        <v>6</v>
      </c>
      <c r="C12" s="137" t="s">
        <v>113</v>
      </c>
      <c r="D12" s="13">
        <v>3.6740000000000002E-2</v>
      </c>
      <c r="E12">
        <v>0.25</v>
      </c>
      <c r="F12" s="140">
        <v>0.29428776467743401</v>
      </c>
      <c r="G12" s="140">
        <v>0.28871249176804004</v>
      </c>
      <c r="H12" s="141">
        <v>8.0100099258964068</v>
      </c>
      <c r="I12" s="142">
        <v>7.8582605271649433</v>
      </c>
      <c r="J12" s="133">
        <v>1.1655379993763115</v>
      </c>
      <c r="K12" s="133">
        <v>1.1477802747531594</v>
      </c>
    </row>
    <row r="13" spans="1:14" x14ac:dyDescent="0.25">
      <c r="A13" t="s">
        <v>253</v>
      </c>
      <c r="B13" s="6">
        <v>25</v>
      </c>
      <c r="C13" s="4" t="s">
        <v>104</v>
      </c>
      <c r="D13" s="11">
        <v>0</v>
      </c>
      <c r="E13">
        <v>0</v>
      </c>
      <c r="F13" s="98" t="s">
        <v>244</v>
      </c>
      <c r="G13" s="98" t="s">
        <v>244</v>
      </c>
      <c r="H13" s="141"/>
      <c r="I13" s="142"/>
    </row>
    <row r="14" spans="1:14" x14ac:dyDescent="0.25">
      <c r="A14" t="s">
        <v>253</v>
      </c>
      <c r="B14" s="6">
        <v>26</v>
      </c>
      <c r="C14" s="4" t="s">
        <v>104</v>
      </c>
      <c r="D14" s="11">
        <v>0</v>
      </c>
      <c r="E14">
        <v>0</v>
      </c>
      <c r="F14" s="98" t="s">
        <v>244</v>
      </c>
      <c r="G14" s="98" t="s">
        <v>244</v>
      </c>
      <c r="H14" s="141"/>
      <c r="I14" s="142"/>
    </row>
    <row r="15" spans="1:14" x14ac:dyDescent="0.25">
      <c r="A15" t="s">
        <v>253</v>
      </c>
      <c r="B15" s="6">
        <v>27</v>
      </c>
      <c r="C15" s="137" t="s">
        <v>114</v>
      </c>
      <c r="D15" s="13">
        <v>4.7050000000000002E-2</v>
      </c>
      <c r="E15">
        <v>0</v>
      </c>
      <c r="F15" s="140">
        <v>3.3837925191867499E-2</v>
      </c>
      <c r="G15" s="140">
        <v>2.07894335823232E-2</v>
      </c>
      <c r="H15" s="141">
        <v>0.71919075859442094</v>
      </c>
      <c r="I15" s="142">
        <v>0.44185831205787884</v>
      </c>
      <c r="M15" s="142"/>
      <c r="N15" s="142"/>
    </row>
    <row r="16" spans="1:14" x14ac:dyDescent="0.25">
      <c r="A16" t="s">
        <v>253</v>
      </c>
      <c r="B16" s="6">
        <v>28</v>
      </c>
      <c r="C16" s="137" t="s">
        <v>114</v>
      </c>
      <c r="D16" s="13">
        <v>3.9100000000000003E-2</v>
      </c>
      <c r="E16">
        <v>0</v>
      </c>
      <c r="F16" s="140">
        <v>3.1154389506220397E-2</v>
      </c>
      <c r="G16" s="140">
        <v>1.60223710960655E-2</v>
      </c>
      <c r="H16" s="141">
        <v>0.7967874554020562</v>
      </c>
      <c r="I16" s="142">
        <v>0.40977931191983374</v>
      </c>
    </row>
    <row r="17" spans="1:14" x14ac:dyDescent="0.25">
      <c r="A17" t="s">
        <v>253</v>
      </c>
      <c r="B17" s="6">
        <v>29</v>
      </c>
      <c r="C17" s="137" t="s">
        <v>113</v>
      </c>
      <c r="D17" s="13">
        <v>3.261E-2</v>
      </c>
      <c r="E17">
        <v>0.25</v>
      </c>
      <c r="F17" s="140">
        <v>0.28773813250636099</v>
      </c>
      <c r="G17" s="140">
        <v>0.28461526268273996</v>
      </c>
      <c r="H17" s="141">
        <v>8.8236164522036482</v>
      </c>
      <c r="I17" s="142">
        <v>8.7278522748463665</v>
      </c>
      <c r="J17" s="133">
        <v>1.1410653201137591</v>
      </c>
      <c r="K17" s="133">
        <v>1.1329066701473773</v>
      </c>
    </row>
    <row r="18" spans="1:14" x14ac:dyDescent="0.25">
      <c r="A18" t="s">
        <v>253</v>
      </c>
      <c r="B18" s="6">
        <v>30</v>
      </c>
      <c r="C18" s="137" t="s">
        <v>113</v>
      </c>
      <c r="D18" s="13">
        <v>3.5430000000000003E-2</v>
      </c>
      <c r="E18">
        <v>0.25</v>
      </c>
      <c r="F18" s="140">
        <v>0.256458189802384</v>
      </c>
      <c r="G18" s="140">
        <v>0.25682550432754397</v>
      </c>
      <c r="H18" s="141">
        <v>7.2384473554158628</v>
      </c>
      <c r="I18" s="142">
        <v>7.2488146860723663</v>
      </c>
      <c r="J18" s="133">
        <v>1.0150905375851571</v>
      </c>
      <c r="K18" s="133">
        <v>1.0212673131066698</v>
      </c>
    </row>
    <row r="19" spans="1:14" x14ac:dyDescent="0.25">
      <c r="A19" t="s">
        <v>254</v>
      </c>
      <c r="B19" s="143">
        <v>1</v>
      </c>
      <c r="C19" s="136" t="s">
        <v>104</v>
      </c>
      <c r="D19" s="138">
        <v>0</v>
      </c>
      <c r="E19" s="50">
        <v>0</v>
      </c>
      <c r="F19" s="141">
        <v>3.13E-3</v>
      </c>
      <c r="G19" s="142">
        <v>7.3300000000000006E-3</v>
      </c>
      <c r="H19" s="142"/>
      <c r="I19" s="142"/>
    </row>
    <row r="20" spans="1:14" x14ac:dyDescent="0.25">
      <c r="A20" t="s">
        <v>254</v>
      </c>
      <c r="B20" s="143">
        <v>2</v>
      </c>
      <c r="C20" s="136" t="s">
        <v>104</v>
      </c>
      <c r="D20" s="138">
        <v>0</v>
      </c>
      <c r="E20" s="50">
        <v>0</v>
      </c>
      <c r="F20" s="141">
        <v>2.4199999999999998E-3</v>
      </c>
      <c r="G20" s="142">
        <v>3.2699999999999999E-3</v>
      </c>
      <c r="H20" s="142"/>
      <c r="I20" s="142"/>
    </row>
    <row r="21" spans="1:14" x14ac:dyDescent="0.25">
      <c r="A21" t="s">
        <v>254</v>
      </c>
      <c r="B21" s="143">
        <v>3</v>
      </c>
      <c r="C21" s="137" t="s">
        <v>113</v>
      </c>
      <c r="D21" s="50">
        <v>6.3149999999999998E-2</v>
      </c>
      <c r="E21" s="50">
        <v>0.25</v>
      </c>
      <c r="F21" s="141">
        <v>0.28952</v>
      </c>
      <c r="G21" s="142">
        <v>0.27465000000000001</v>
      </c>
      <c r="H21" s="142">
        <v>4.5846397466349966</v>
      </c>
      <c r="I21" s="142">
        <v>4.349168646080761</v>
      </c>
      <c r="J21" s="133">
        <v>1.1448485863013054</v>
      </c>
      <c r="K21" s="133">
        <v>1.0896527392737914</v>
      </c>
    </row>
    <row r="22" spans="1:14" x14ac:dyDescent="0.25">
      <c r="A22" t="s">
        <v>254</v>
      </c>
      <c r="B22" s="143">
        <v>4</v>
      </c>
      <c r="C22" s="137" t="s">
        <v>113</v>
      </c>
      <c r="D22" s="50">
        <v>6.1839999999999999E-2</v>
      </c>
      <c r="E22" s="50">
        <v>0.25</v>
      </c>
      <c r="F22" s="141">
        <v>0.28897</v>
      </c>
      <c r="G22" s="142">
        <v>0.28584999999999999</v>
      </c>
      <c r="H22" s="142">
        <v>4.6728654592496772</v>
      </c>
      <c r="I22" s="142">
        <v>4.6224126778783958</v>
      </c>
      <c r="J22" s="133">
        <v>1.1429230621832578</v>
      </c>
      <c r="K22" s="133">
        <v>1.1346383435738916</v>
      </c>
    </row>
    <row r="23" spans="1:14" x14ac:dyDescent="0.25">
      <c r="A23" t="s">
        <v>254</v>
      </c>
      <c r="B23" s="143">
        <v>5</v>
      </c>
      <c r="C23" s="137" t="s">
        <v>114</v>
      </c>
      <c r="D23" s="50">
        <v>3.8309999999999997E-2</v>
      </c>
      <c r="E23" s="50">
        <v>0</v>
      </c>
      <c r="F23" s="141">
        <v>2.0719999999999999E-2</v>
      </c>
      <c r="G23" s="142">
        <v>1.363E-2</v>
      </c>
      <c r="H23" s="142">
        <v>0.5408509527538502</v>
      </c>
      <c r="I23" s="142">
        <v>0.35578178021404339</v>
      </c>
      <c r="J23" s="133"/>
      <c r="K23" s="133"/>
      <c r="M23" s="142"/>
      <c r="N23" s="142"/>
    </row>
    <row r="24" spans="1:14" x14ac:dyDescent="0.25">
      <c r="A24" t="s">
        <v>254</v>
      </c>
      <c r="B24" s="143">
        <v>6</v>
      </c>
      <c r="C24" s="137" t="s">
        <v>114</v>
      </c>
      <c r="D24" s="50">
        <v>3.9899999999999998E-2</v>
      </c>
      <c r="E24" s="50">
        <v>0</v>
      </c>
      <c r="F24" s="141">
        <v>2.0219999999999998E-2</v>
      </c>
      <c r="G24" s="142">
        <v>1.4069999999999999E-2</v>
      </c>
      <c r="H24" s="142">
        <v>0.50676691729323309</v>
      </c>
      <c r="I24" s="142">
        <v>0.35263157894736841</v>
      </c>
      <c r="J24" s="133"/>
      <c r="K24" s="133"/>
    </row>
    <row r="25" spans="1:14" x14ac:dyDescent="0.25">
      <c r="A25" t="s">
        <v>254</v>
      </c>
      <c r="B25" s="143">
        <v>24</v>
      </c>
      <c r="C25" s="136" t="s">
        <v>104</v>
      </c>
      <c r="D25" s="138">
        <v>0</v>
      </c>
      <c r="E25" s="50">
        <v>0</v>
      </c>
      <c r="F25" s="141">
        <v>1.83E-3</v>
      </c>
      <c r="G25" s="142">
        <v>2.2899999999999999E-3</v>
      </c>
      <c r="H25" s="142"/>
      <c r="I25" s="142"/>
      <c r="J25" s="133"/>
      <c r="K25" s="133"/>
    </row>
    <row r="26" spans="1:14" x14ac:dyDescent="0.25">
      <c r="A26" t="s">
        <v>254</v>
      </c>
      <c r="B26" s="143">
        <v>25</v>
      </c>
      <c r="C26" s="136" t="s">
        <v>104</v>
      </c>
      <c r="D26" s="138">
        <v>0</v>
      </c>
      <c r="E26" s="50">
        <v>0</v>
      </c>
      <c r="F26" s="141">
        <v>1.82E-3</v>
      </c>
      <c r="G26" s="142">
        <v>2.14E-3</v>
      </c>
      <c r="H26" s="142"/>
      <c r="I26" s="142"/>
      <c r="J26" s="133"/>
      <c r="K26" s="133"/>
    </row>
    <row r="27" spans="1:14" x14ac:dyDescent="0.25">
      <c r="A27" t="s">
        <v>254</v>
      </c>
      <c r="B27" s="143">
        <v>26</v>
      </c>
      <c r="C27" s="137" t="s">
        <v>114</v>
      </c>
      <c r="D27" s="50">
        <v>4.7980000000000002E-2</v>
      </c>
      <c r="E27" s="50">
        <v>0</v>
      </c>
      <c r="F27" s="141">
        <v>2.8680000000000001E-2</v>
      </c>
      <c r="G27" s="142">
        <v>1.7849999999999998E-2</v>
      </c>
      <c r="H27" s="142">
        <v>0.59774906210921219</v>
      </c>
      <c r="I27" s="142">
        <v>0.37203001250521051</v>
      </c>
      <c r="J27" s="133"/>
      <c r="K27" s="133"/>
      <c r="M27" s="142"/>
      <c r="N27" s="142"/>
    </row>
    <row r="28" spans="1:14" x14ac:dyDescent="0.25">
      <c r="A28" t="s">
        <v>254</v>
      </c>
      <c r="B28" s="143">
        <v>27</v>
      </c>
      <c r="C28" s="137" t="s">
        <v>114</v>
      </c>
      <c r="D28" s="50">
        <v>4.2110000000000002E-2</v>
      </c>
      <c r="E28" s="50">
        <v>0</v>
      </c>
      <c r="F28" s="141">
        <v>2.53E-2</v>
      </c>
      <c r="G28" s="142">
        <v>1.5160000000000002E-2</v>
      </c>
      <c r="H28" s="142">
        <v>0.6008074091664688</v>
      </c>
      <c r="I28" s="142">
        <v>0.36000949893137024</v>
      </c>
      <c r="J28" s="133"/>
      <c r="K28" s="133"/>
    </row>
    <row r="29" spans="1:14" x14ac:dyDescent="0.25">
      <c r="A29" t="s">
        <v>254</v>
      </c>
      <c r="B29" s="143">
        <v>28</v>
      </c>
      <c r="C29" s="137" t="s">
        <v>113</v>
      </c>
      <c r="D29" s="50">
        <v>4.9959999999999997E-2</v>
      </c>
      <c r="E29" s="50">
        <v>0.25</v>
      </c>
      <c r="F29" s="141">
        <v>0.27826000000000001</v>
      </c>
      <c r="G29" s="142">
        <v>0.26425999999999999</v>
      </c>
      <c r="H29" s="142">
        <v>5.5696557245796647</v>
      </c>
      <c r="I29" s="142">
        <v>5.2894315452361891</v>
      </c>
      <c r="J29" s="133">
        <v>1.1010640237390135</v>
      </c>
      <c r="K29" s="133">
        <v>1.0497254612017257</v>
      </c>
    </row>
    <row r="30" spans="1:14" x14ac:dyDescent="0.25">
      <c r="A30" t="s">
        <v>254</v>
      </c>
      <c r="B30" s="143">
        <v>29</v>
      </c>
      <c r="C30" s="137" t="s">
        <v>113</v>
      </c>
      <c r="D30" s="50">
        <v>4.8829999999999998E-2</v>
      </c>
      <c r="E30" s="50">
        <v>0.25</v>
      </c>
      <c r="F30" s="141">
        <v>0.25689000000000001</v>
      </c>
      <c r="G30" s="142">
        <v>0.23849000000000001</v>
      </c>
      <c r="H30" s="142">
        <v>5.260905181241041</v>
      </c>
      <c r="I30" s="142">
        <v>4.8840876510342008</v>
      </c>
      <c r="J30" s="133">
        <v>1.0158548975015218</v>
      </c>
      <c r="K30" s="133">
        <v>0.94681090213131047</v>
      </c>
    </row>
    <row r="31" spans="1:14" x14ac:dyDescent="0.25">
      <c r="A31" t="s">
        <v>254</v>
      </c>
      <c r="B31" s="143">
        <v>47</v>
      </c>
      <c r="C31" s="136" t="s">
        <v>104</v>
      </c>
      <c r="D31" s="138">
        <v>0</v>
      </c>
      <c r="E31" s="50">
        <v>0</v>
      </c>
      <c r="F31" s="141">
        <v>2.14E-3</v>
      </c>
      <c r="G31" s="142">
        <v>4.7200000000000002E-3</v>
      </c>
      <c r="H31" s="142"/>
      <c r="I31" s="142"/>
      <c r="J31" s="133"/>
      <c r="K31" s="133"/>
    </row>
    <row r="32" spans="1:14" x14ac:dyDescent="0.25">
      <c r="A32" t="s">
        <v>254</v>
      </c>
      <c r="B32" s="143">
        <v>48</v>
      </c>
      <c r="C32" s="136" t="s">
        <v>104</v>
      </c>
      <c r="D32" s="138">
        <v>0</v>
      </c>
      <c r="E32" s="50">
        <v>0</v>
      </c>
      <c r="F32" s="141">
        <v>2.0899999999999998E-3</v>
      </c>
      <c r="G32" s="142">
        <v>3.5499999999999998E-3</v>
      </c>
      <c r="H32" s="142"/>
      <c r="I32" s="142"/>
      <c r="J32" s="133"/>
      <c r="K32" s="133"/>
    </row>
    <row r="33" spans="1:14" x14ac:dyDescent="0.25">
      <c r="A33" t="s">
        <v>254</v>
      </c>
      <c r="B33" s="143">
        <v>49</v>
      </c>
      <c r="C33" s="137" t="s">
        <v>114</v>
      </c>
      <c r="D33" s="50">
        <v>3.1579999999999997E-2</v>
      </c>
      <c r="E33" s="50">
        <v>0</v>
      </c>
      <c r="F33" s="141">
        <v>2.358E-2</v>
      </c>
      <c r="G33" s="142">
        <v>1.8090000000000002E-2</v>
      </c>
      <c r="H33" s="142">
        <v>0.74667511082963911</v>
      </c>
      <c r="I33" s="142">
        <v>0.57283090563647887</v>
      </c>
      <c r="J33" s="133"/>
      <c r="K33" s="133"/>
      <c r="M33" s="142"/>
      <c r="N33" s="142"/>
    </row>
    <row r="34" spans="1:14" x14ac:dyDescent="0.25">
      <c r="A34" t="s">
        <v>254</v>
      </c>
      <c r="B34" s="143">
        <v>50</v>
      </c>
      <c r="C34" s="137" t="s">
        <v>114</v>
      </c>
      <c r="D34" s="50">
        <v>3.039E-2</v>
      </c>
      <c r="E34" s="50">
        <v>0</v>
      </c>
      <c r="F34" s="141">
        <v>2.1249999999999998E-2</v>
      </c>
      <c r="G34" s="142">
        <v>1.5679999999999999E-2</v>
      </c>
      <c r="H34" s="142">
        <v>0.69924317209608422</v>
      </c>
      <c r="I34" s="142">
        <v>0.5159591971043106</v>
      </c>
      <c r="J34" s="133"/>
      <c r="K34" s="133"/>
    </row>
    <row r="35" spans="1:14" x14ac:dyDescent="0.25">
      <c r="A35" t="s">
        <v>254</v>
      </c>
      <c r="B35" s="143">
        <v>51</v>
      </c>
      <c r="C35" s="137" t="s">
        <v>113</v>
      </c>
      <c r="D35" s="50">
        <v>3.1730000000000001E-2</v>
      </c>
      <c r="E35" s="50">
        <v>0.25</v>
      </c>
      <c r="F35" s="141">
        <v>0.25159999999999999</v>
      </c>
      <c r="G35" s="142">
        <v>0.26701000000000003</v>
      </c>
      <c r="H35" s="142">
        <v>7.9294043491963437</v>
      </c>
      <c r="I35" s="142">
        <v>8.4150646076268512</v>
      </c>
      <c r="J35" s="133">
        <v>0.99722420257655342</v>
      </c>
      <c r="K35" s="133">
        <v>1.0611305380080072</v>
      </c>
    </row>
    <row r="36" spans="1:14" x14ac:dyDescent="0.25">
      <c r="A36" t="s">
        <v>254</v>
      </c>
      <c r="B36" s="143">
        <v>52</v>
      </c>
      <c r="C36" s="137" t="s">
        <v>113</v>
      </c>
      <c r="D36" s="50">
        <v>3.8940000000000002E-2</v>
      </c>
      <c r="E36" s="50">
        <v>0.25</v>
      </c>
      <c r="F36" s="141">
        <v>0.23732000000000003</v>
      </c>
      <c r="G36" s="142">
        <v>0.24373</v>
      </c>
      <c r="H36" s="142">
        <v>6.0945043656908062</v>
      </c>
      <c r="I36" s="142">
        <v>6.259116589625064</v>
      </c>
      <c r="J36" s="133">
        <v>0.93801918841257459</v>
      </c>
      <c r="K36" s="133">
        <v>0.96644050267985482</v>
      </c>
    </row>
    <row r="37" spans="1:14" x14ac:dyDescent="0.25">
      <c r="A37" t="s">
        <v>254</v>
      </c>
      <c r="B37" s="143">
        <v>70</v>
      </c>
      <c r="C37" s="136" t="s">
        <v>104</v>
      </c>
      <c r="D37" s="138">
        <v>0</v>
      </c>
      <c r="E37" s="50">
        <v>0</v>
      </c>
      <c r="F37" s="141">
        <v>2.0600000000000002E-3</v>
      </c>
      <c r="G37" s="142">
        <v>3.4500000000000004E-3</v>
      </c>
      <c r="H37" s="142"/>
      <c r="I37" s="142"/>
      <c r="J37" s="133"/>
      <c r="K37" s="133"/>
    </row>
    <row r="38" spans="1:14" x14ac:dyDescent="0.25">
      <c r="A38" t="s">
        <v>254</v>
      </c>
      <c r="B38" s="143">
        <v>71</v>
      </c>
      <c r="C38" s="136" t="s">
        <v>104</v>
      </c>
      <c r="D38" s="138">
        <v>0</v>
      </c>
      <c r="E38" s="50">
        <v>0</v>
      </c>
      <c r="F38" s="141">
        <v>1.8700000000000001E-3</v>
      </c>
      <c r="G38" s="142">
        <v>3.5900000000000003E-3</v>
      </c>
      <c r="H38" s="142"/>
      <c r="I38" s="142"/>
      <c r="J38" s="133"/>
      <c r="K38" s="133"/>
    </row>
    <row r="39" spans="1:14" x14ac:dyDescent="0.25">
      <c r="A39" t="s">
        <v>254</v>
      </c>
      <c r="B39" s="143">
        <v>72</v>
      </c>
      <c r="C39" s="137" t="s">
        <v>114</v>
      </c>
      <c r="D39" s="50">
        <v>3.39E-2</v>
      </c>
      <c r="E39" s="50">
        <v>0</v>
      </c>
      <c r="F39" s="141">
        <v>2.281E-2</v>
      </c>
      <c r="G39" s="142">
        <v>1.6900000000000002E-2</v>
      </c>
      <c r="H39" s="142">
        <v>0.67286135693215343</v>
      </c>
      <c r="I39" s="142">
        <v>0.49852507374631277</v>
      </c>
      <c r="J39" s="133"/>
      <c r="K39" s="133"/>
      <c r="M39" s="142"/>
      <c r="N39" s="142"/>
    </row>
    <row r="40" spans="1:14" x14ac:dyDescent="0.25">
      <c r="A40" t="s">
        <v>254</v>
      </c>
      <c r="B40" s="143">
        <v>73</v>
      </c>
      <c r="C40" s="137" t="s">
        <v>114</v>
      </c>
      <c r="D40" s="50">
        <v>2.7140000000000001E-2</v>
      </c>
      <c r="E40" s="50">
        <v>0</v>
      </c>
      <c r="F40" s="141">
        <v>2.035E-2</v>
      </c>
      <c r="G40" s="142">
        <v>1.6420000000000001E-2</v>
      </c>
      <c r="H40" s="142">
        <v>0.74981577008106115</v>
      </c>
      <c r="I40" s="142">
        <v>0.60501105379513642</v>
      </c>
      <c r="J40" s="133"/>
      <c r="K40" s="133"/>
    </row>
    <row r="41" spans="1:14" x14ac:dyDescent="0.25">
      <c r="A41" t="s">
        <v>254</v>
      </c>
      <c r="B41" s="143">
        <v>74</v>
      </c>
      <c r="C41" s="137" t="s">
        <v>113</v>
      </c>
      <c r="D41" s="50">
        <v>1.9210000000000001E-2</v>
      </c>
      <c r="E41" s="50">
        <v>0.25</v>
      </c>
      <c r="F41" s="141">
        <v>0.21856</v>
      </c>
      <c r="G41" s="142">
        <v>0.24754999999999999</v>
      </c>
      <c r="H41" s="142">
        <v>11.377407600208224</v>
      </c>
      <c r="I41" s="142">
        <v>12.886517438833941</v>
      </c>
      <c r="J41" s="133">
        <v>0.86877407447801525</v>
      </c>
      <c r="K41" s="133">
        <v>0.98596021419798563</v>
      </c>
    </row>
    <row r="42" spans="1:14" x14ac:dyDescent="0.25">
      <c r="A42" t="s">
        <v>254</v>
      </c>
      <c r="B42" s="143">
        <v>75</v>
      </c>
      <c r="C42" s="137" t="s">
        <v>113</v>
      </c>
      <c r="D42" s="50">
        <v>1.584E-2</v>
      </c>
      <c r="E42" s="50">
        <v>0.25</v>
      </c>
      <c r="F42" s="141">
        <v>0.19958000000000001</v>
      </c>
      <c r="G42" s="142">
        <v>0.22373999999999999</v>
      </c>
      <c r="H42" s="142">
        <v>12.599747474747476</v>
      </c>
      <c r="I42" s="142">
        <v>14.125</v>
      </c>
      <c r="J42" s="133">
        <v>0.79381295886162218</v>
      </c>
      <c r="K42" s="133">
        <v>0.89146399754794869</v>
      </c>
    </row>
    <row r="43" spans="1:14" x14ac:dyDescent="0.25">
      <c r="B43" s="50"/>
      <c r="C43" s="50"/>
      <c r="D43" s="50"/>
      <c r="E43" s="50"/>
      <c r="F43" s="50"/>
      <c r="J43" s="144"/>
      <c r="K43" s="144"/>
    </row>
    <row r="44" spans="1:14" x14ac:dyDescent="0.25">
      <c r="J44" s="13"/>
    </row>
  </sheetData>
  <mergeCells count="2">
    <mergeCell ref="I5:J5"/>
    <mergeCell ref="K5:L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9"/>
  <sheetViews>
    <sheetView topLeftCell="A382" zoomScale="85" zoomScaleNormal="85" workbookViewId="0">
      <selection activeCell="A9" sqref="A9"/>
    </sheetView>
  </sheetViews>
  <sheetFormatPr defaultRowHeight="15" x14ac:dyDescent="0.25"/>
  <cols>
    <col min="1" max="1" width="10.28515625" style="70" bestFit="1" customWidth="1"/>
    <col min="2" max="2" width="9.140625" style="70"/>
    <col min="3" max="3" width="17" style="85" bestFit="1" customWidth="1"/>
    <col min="4" max="4" width="25" style="85" bestFit="1" customWidth="1"/>
    <col min="5" max="5" width="9.140625" style="4"/>
  </cols>
  <sheetData>
    <row r="1" spans="1:4" ht="15.75" x14ac:dyDescent="0.25">
      <c r="A1" s="121" t="s">
        <v>239</v>
      </c>
    </row>
    <row r="2" spans="1:4" ht="15.75" x14ac:dyDescent="0.25">
      <c r="A2" s="122" t="s">
        <v>240</v>
      </c>
    </row>
    <row r="4" spans="1:4" x14ac:dyDescent="0.25">
      <c r="A4" s="95" t="s">
        <v>176</v>
      </c>
      <c r="B4" s="95"/>
    </row>
    <row r="5" spans="1:4" x14ac:dyDescent="0.25">
      <c r="A5" s="70" t="s">
        <v>177</v>
      </c>
      <c r="B5" s="96"/>
    </row>
    <row r="6" spans="1:4" x14ac:dyDescent="0.25">
      <c r="A6" s="70" t="s">
        <v>179</v>
      </c>
    </row>
    <row r="9" spans="1:4" x14ac:dyDescent="0.25">
      <c r="A9" s="84" t="s">
        <v>107</v>
      </c>
      <c r="B9" s="84" t="s">
        <v>238</v>
      </c>
      <c r="C9" s="97" t="s">
        <v>178</v>
      </c>
      <c r="D9" s="97" t="s">
        <v>180</v>
      </c>
    </row>
    <row r="10" spans="1:4" x14ac:dyDescent="0.25">
      <c r="A10" s="86">
        <v>0</v>
      </c>
      <c r="B10" s="86">
        <v>1</v>
      </c>
      <c r="C10" s="85">
        <v>5.2175459667709143</v>
      </c>
      <c r="D10" s="85">
        <v>0.53564270244521228</v>
      </c>
    </row>
    <row r="11" spans="1:4" x14ac:dyDescent="0.25">
      <c r="A11" s="86">
        <v>0</v>
      </c>
      <c r="B11" s="86">
        <v>1</v>
      </c>
      <c r="C11" s="85">
        <v>5.1577650776205655</v>
      </c>
      <c r="D11" s="85">
        <v>0.53391599740004048</v>
      </c>
    </row>
    <row r="12" spans="1:4" x14ac:dyDescent="0.25">
      <c r="A12" s="86">
        <v>0</v>
      </c>
      <c r="B12" s="86">
        <v>1</v>
      </c>
      <c r="C12" s="85">
        <v>6.1939218210279057</v>
      </c>
      <c r="D12" s="85">
        <v>0.4990467414832625</v>
      </c>
    </row>
    <row r="13" spans="1:4" x14ac:dyDescent="0.25">
      <c r="A13" s="86">
        <v>0</v>
      </c>
      <c r="B13" s="86">
        <v>1</v>
      </c>
      <c r="C13" s="85">
        <v>5.5530974683510905</v>
      </c>
      <c r="D13" s="85">
        <v>0.44614021369884588</v>
      </c>
    </row>
    <row r="14" spans="1:4" x14ac:dyDescent="0.25">
      <c r="A14" s="86">
        <v>0</v>
      </c>
      <c r="B14" s="86">
        <v>1</v>
      </c>
      <c r="C14" s="85">
        <v>5.7838988634068702</v>
      </c>
      <c r="D14" s="85">
        <v>0.42213550442575692</v>
      </c>
    </row>
    <row r="15" spans="1:4" x14ac:dyDescent="0.25">
      <c r="A15" s="86">
        <v>0</v>
      </c>
      <c r="B15" s="86">
        <v>1</v>
      </c>
      <c r="C15" s="85">
        <v>5.2586410274855355</v>
      </c>
      <c r="D15" s="85">
        <v>0.53979692922334721</v>
      </c>
    </row>
    <row r="16" spans="1:4" x14ac:dyDescent="0.25">
      <c r="A16" s="86">
        <v>0</v>
      </c>
      <c r="B16" s="86">
        <v>1</v>
      </c>
      <c r="C16" s="85">
        <v>5.6438731999427274</v>
      </c>
      <c r="D16" s="85">
        <v>0.54103075781789201</v>
      </c>
    </row>
    <row r="17" spans="1:4" x14ac:dyDescent="0.25">
      <c r="A17" s="86">
        <v>0</v>
      </c>
      <c r="B17" s="86">
        <v>1</v>
      </c>
      <c r="C17" s="85">
        <v>5.7407083883137879</v>
      </c>
      <c r="D17" s="85">
        <v>0.57240305212794107</v>
      </c>
    </row>
    <row r="18" spans="1:4" x14ac:dyDescent="0.25">
      <c r="A18" s="86">
        <v>0</v>
      </c>
      <c r="B18" s="86">
        <v>1</v>
      </c>
      <c r="C18" s="85">
        <v>5.7026770739382178</v>
      </c>
      <c r="D18" s="85">
        <v>0.48344132499263925</v>
      </c>
    </row>
    <row r="19" spans="1:4" x14ac:dyDescent="0.25">
      <c r="A19" s="86">
        <v>0</v>
      </c>
      <c r="B19" s="86">
        <v>1</v>
      </c>
      <c r="C19" s="85">
        <v>5.148121218035361</v>
      </c>
      <c r="D19" s="85">
        <v>0.52370710974509094</v>
      </c>
    </row>
    <row r="20" spans="1:4" x14ac:dyDescent="0.25">
      <c r="A20" s="86">
        <v>0</v>
      </c>
      <c r="B20" s="86">
        <v>1</v>
      </c>
      <c r="C20" s="85">
        <v>5.6153116389720772</v>
      </c>
      <c r="D20" s="85">
        <v>0.58195405318115734</v>
      </c>
    </row>
    <row r="21" spans="1:4" x14ac:dyDescent="0.25">
      <c r="A21" s="86">
        <v>0</v>
      </c>
      <c r="B21" s="86">
        <v>1</v>
      </c>
      <c r="C21" s="85">
        <v>5.732709428163103</v>
      </c>
      <c r="D21" s="85">
        <v>0.1638900652924728</v>
      </c>
    </row>
    <row r="22" spans="1:4" x14ac:dyDescent="0.25">
      <c r="A22" s="86">
        <v>0</v>
      </c>
      <c r="B22" s="86">
        <v>1</v>
      </c>
      <c r="C22" s="85">
        <v>5.7211369027117014</v>
      </c>
      <c r="D22" s="85">
        <v>0.5530809437331965</v>
      </c>
    </row>
    <row r="23" spans="1:4" x14ac:dyDescent="0.25">
      <c r="A23" s="86">
        <v>0</v>
      </c>
      <c r="B23" s="86">
        <v>1</v>
      </c>
      <c r="C23" s="85">
        <v>6.2414159380727083</v>
      </c>
      <c r="D23" s="85">
        <v>0.57509360085926842</v>
      </c>
    </row>
    <row r="24" spans="1:4" x14ac:dyDescent="0.25">
      <c r="A24" s="86">
        <v>0</v>
      </c>
      <c r="B24" s="86">
        <v>1</v>
      </c>
      <c r="C24" s="85">
        <v>5.9459495827538174</v>
      </c>
      <c r="D24" s="85">
        <v>0.40919209603644419</v>
      </c>
    </row>
    <row r="25" spans="1:4" x14ac:dyDescent="0.25">
      <c r="A25" s="86">
        <v>0</v>
      </c>
      <c r="B25" s="86">
        <v>1</v>
      </c>
      <c r="C25" s="85">
        <v>5.1729851639531237</v>
      </c>
      <c r="D25" s="85">
        <v>0.49043627606761214</v>
      </c>
    </row>
    <row r="26" spans="1:4" x14ac:dyDescent="0.25">
      <c r="A26" s="86">
        <v>0</v>
      </c>
      <c r="B26" s="86">
        <v>1</v>
      </c>
      <c r="C26" s="85">
        <v>5.7484310677280224</v>
      </c>
      <c r="D26" s="85">
        <v>0.52812811998995801</v>
      </c>
    </row>
    <row r="27" spans="1:4" x14ac:dyDescent="0.25">
      <c r="A27" s="86">
        <v>0</v>
      </c>
      <c r="B27" s="86">
        <v>1</v>
      </c>
      <c r="C27" s="85">
        <v>5.5340199864313657</v>
      </c>
      <c r="D27" s="85">
        <v>0.55262943271612364</v>
      </c>
    </row>
    <row r="28" spans="1:4" x14ac:dyDescent="0.25">
      <c r="A28" s="86">
        <v>0</v>
      </c>
      <c r="B28" s="86">
        <v>1</v>
      </c>
      <c r="C28" s="85">
        <v>5.5169310201788093</v>
      </c>
      <c r="D28" s="85">
        <v>0.19328283510067221</v>
      </c>
    </row>
    <row r="29" spans="1:4" x14ac:dyDescent="0.25">
      <c r="A29" s="86">
        <v>0</v>
      </c>
      <c r="B29" s="86">
        <v>1</v>
      </c>
      <c r="C29" s="85">
        <v>5.8055988941469057</v>
      </c>
      <c r="D29" s="85">
        <v>0.56261565673429947</v>
      </c>
    </row>
    <row r="30" spans="1:4" x14ac:dyDescent="0.25">
      <c r="A30" s="86">
        <v>0</v>
      </c>
      <c r="B30" s="86">
        <v>1</v>
      </c>
      <c r="C30" s="85">
        <v>5.8268395724941007</v>
      </c>
      <c r="D30" s="85">
        <v>0.47722579659585551</v>
      </c>
    </row>
    <row r="31" spans="1:4" x14ac:dyDescent="0.25">
      <c r="A31" s="86">
        <v>0</v>
      </c>
      <c r="B31" s="86">
        <v>1</v>
      </c>
      <c r="C31" s="85">
        <v>5.225411749417523</v>
      </c>
      <c r="D31" s="85">
        <v>0.549518788418213</v>
      </c>
    </row>
    <row r="32" spans="1:4" x14ac:dyDescent="0.25">
      <c r="A32" s="86">
        <v>0</v>
      </c>
      <c r="B32" s="86">
        <v>1</v>
      </c>
      <c r="C32" s="85">
        <v>5.8464261688330108</v>
      </c>
      <c r="D32" s="85">
        <v>0.51332189530555461</v>
      </c>
    </row>
    <row r="33" spans="1:4" x14ac:dyDescent="0.25">
      <c r="A33" s="86">
        <v>0</v>
      </c>
      <c r="B33" s="86">
        <v>1</v>
      </c>
      <c r="C33" s="85">
        <v>5.8284030126936299</v>
      </c>
      <c r="D33" s="85">
        <v>0.51336507180604063</v>
      </c>
    </row>
    <row r="34" spans="1:4" x14ac:dyDescent="0.25">
      <c r="A34" s="86">
        <v>0</v>
      </c>
      <c r="B34" s="86">
        <v>1</v>
      </c>
      <c r="C34" s="85">
        <v>5.4125625831431163</v>
      </c>
      <c r="D34" s="85">
        <v>0.4816634474132977</v>
      </c>
    </row>
    <row r="35" spans="1:4" x14ac:dyDescent="0.25">
      <c r="A35" s="86">
        <v>0</v>
      </c>
      <c r="B35" s="86">
        <v>2</v>
      </c>
      <c r="C35" s="85">
        <v>5.8289704477071149</v>
      </c>
      <c r="D35" s="85">
        <v>0.57220362832377281</v>
      </c>
    </row>
    <row r="36" spans="1:4" x14ac:dyDescent="0.25">
      <c r="A36" s="86">
        <v>0</v>
      </c>
      <c r="B36" s="86">
        <v>2</v>
      </c>
      <c r="C36" s="85">
        <v>5.8176633289128228</v>
      </c>
      <c r="D36" s="85">
        <v>0.60917567352216884</v>
      </c>
    </row>
    <row r="37" spans="1:4" x14ac:dyDescent="0.25">
      <c r="A37" s="86">
        <v>0</v>
      </c>
      <c r="B37" s="86">
        <v>2</v>
      </c>
      <c r="C37" s="85">
        <v>6.0411022716164382</v>
      </c>
      <c r="D37" s="85">
        <v>0.55363485264340662</v>
      </c>
    </row>
    <row r="38" spans="1:4" x14ac:dyDescent="0.25">
      <c r="A38" s="86">
        <v>0</v>
      </c>
      <c r="B38" s="86">
        <v>2</v>
      </c>
      <c r="C38" s="85">
        <v>5.8147903509743886</v>
      </c>
      <c r="D38" s="85">
        <v>0.52508216906376592</v>
      </c>
    </row>
    <row r="39" spans="1:4" x14ac:dyDescent="0.25">
      <c r="A39" s="86">
        <v>0</v>
      </c>
      <c r="B39" s="86">
        <v>2</v>
      </c>
      <c r="C39" s="85">
        <v>5.4345045415622053</v>
      </c>
      <c r="D39" s="85">
        <v>0.51534123545440746</v>
      </c>
    </row>
    <row r="40" spans="1:4" x14ac:dyDescent="0.25">
      <c r="A40" s="86">
        <v>0</v>
      </c>
      <c r="B40" s="86">
        <v>2</v>
      </c>
      <c r="C40" s="85">
        <v>5.573394777001389</v>
      </c>
      <c r="D40" s="85">
        <v>0.57510017602795949</v>
      </c>
    </row>
    <row r="41" spans="1:4" x14ac:dyDescent="0.25">
      <c r="A41" s="86">
        <v>0</v>
      </c>
      <c r="B41" s="86">
        <v>2</v>
      </c>
      <c r="C41" s="85">
        <v>6.3597252617722093</v>
      </c>
      <c r="D41" s="85">
        <v>0.56210987029067416</v>
      </c>
    </row>
    <row r="42" spans="1:4" x14ac:dyDescent="0.25">
      <c r="A42" s="86">
        <v>0</v>
      </c>
      <c r="B42" s="86">
        <v>2</v>
      </c>
      <c r="C42" s="85">
        <v>5.9876001434420871</v>
      </c>
      <c r="D42" s="85">
        <v>0.57909872350561775</v>
      </c>
    </row>
    <row r="43" spans="1:4" x14ac:dyDescent="0.25">
      <c r="A43" s="86">
        <v>0</v>
      </c>
      <c r="B43" s="86">
        <v>2</v>
      </c>
      <c r="C43" s="85">
        <v>6.0103045946152545</v>
      </c>
      <c r="D43" s="85">
        <v>0.48088016900460845</v>
      </c>
    </row>
    <row r="44" spans="1:4" x14ac:dyDescent="0.25">
      <c r="A44" s="86">
        <v>0</v>
      </c>
      <c r="B44" s="86">
        <v>2</v>
      </c>
      <c r="C44" s="85">
        <v>5.9631075496599584</v>
      </c>
      <c r="D44" s="85">
        <v>0.63717631852340095</v>
      </c>
    </row>
    <row r="45" spans="1:4" x14ac:dyDescent="0.25">
      <c r="A45" s="86">
        <v>0</v>
      </c>
      <c r="B45" s="86">
        <v>2</v>
      </c>
      <c r="C45" s="85">
        <v>4.9959463605450827</v>
      </c>
      <c r="D45" s="85">
        <v>0.50108381012440928</v>
      </c>
    </row>
    <row r="46" spans="1:4" x14ac:dyDescent="0.25">
      <c r="A46" s="86">
        <v>0</v>
      </c>
      <c r="B46" s="86">
        <v>2</v>
      </c>
      <c r="C46" s="85">
        <v>5.6058011837523445</v>
      </c>
      <c r="D46" s="85">
        <v>0.58881977435624866</v>
      </c>
    </row>
    <row r="47" spans="1:4" x14ac:dyDescent="0.25">
      <c r="A47" s="86">
        <v>0</v>
      </c>
      <c r="B47" s="86">
        <v>2</v>
      </c>
      <c r="C47" s="85">
        <v>5.8879630190409635</v>
      </c>
      <c r="D47" s="85">
        <v>0.5867510064301672</v>
      </c>
    </row>
    <row r="48" spans="1:4" x14ac:dyDescent="0.25">
      <c r="A48" s="86">
        <v>0</v>
      </c>
      <c r="B48" s="86">
        <v>2</v>
      </c>
      <c r="C48" s="85">
        <v>5.4267634360612433</v>
      </c>
      <c r="D48" s="85">
        <v>0.31660904625415925</v>
      </c>
    </row>
    <row r="49" spans="1:4" x14ac:dyDescent="0.25">
      <c r="A49" s="86">
        <v>0</v>
      </c>
      <c r="B49" s="86">
        <v>2</v>
      </c>
      <c r="C49" s="85">
        <v>5.5757053407512327</v>
      </c>
      <c r="D49" s="85">
        <v>0.53386885997802047</v>
      </c>
    </row>
    <row r="50" spans="1:4" x14ac:dyDescent="0.25">
      <c r="A50" s="86">
        <v>0</v>
      </c>
      <c r="B50" s="86">
        <v>2</v>
      </c>
      <c r="C50" s="85">
        <v>5.8849469863038371</v>
      </c>
      <c r="D50" s="85">
        <v>0.56848992740410809</v>
      </c>
    </row>
    <row r="51" spans="1:4" x14ac:dyDescent="0.25">
      <c r="A51" s="86">
        <v>0</v>
      </c>
      <c r="B51" s="86">
        <v>2</v>
      </c>
      <c r="C51" s="85">
        <v>6.1264261461756435</v>
      </c>
      <c r="D51" s="85">
        <v>0.62549108320025637</v>
      </c>
    </row>
    <row r="52" spans="1:4" x14ac:dyDescent="0.25">
      <c r="A52" s="86">
        <v>0</v>
      </c>
      <c r="B52" s="86">
        <v>2</v>
      </c>
      <c r="C52" s="85">
        <v>5.3663372616826344</v>
      </c>
      <c r="D52" s="85">
        <v>0.56932858745240089</v>
      </c>
    </row>
    <row r="53" spans="1:4" x14ac:dyDescent="0.25">
      <c r="A53" s="86">
        <v>0</v>
      </c>
      <c r="B53" s="86">
        <v>2</v>
      </c>
      <c r="C53" s="85">
        <v>5.435723611783251</v>
      </c>
      <c r="D53" s="85">
        <v>0.56758785915937515</v>
      </c>
    </row>
    <row r="54" spans="1:4" x14ac:dyDescent="0.25">
      <c r="A54" s="86">
        <v>0</v>
      </c>
      <c r="B54" s="86">
        <v>2</v>
      </c>
      <c r="C54" s="85">
        <v>5.5950634404364274</v>
      </c>
      <c r="D54" s="85">
        <v>0.53626461372540657</v>
      </c>
    </row>
    <row r="55" spans="1:4" x14ac:dyDescent="0.25">
      <c r="A55" s="86">
        <v>0</v>
      </c>
      <c r="B55" s="86">
        <v>2</v>
      </c>
      <c r="C55" s="85">
        <v>5.7515215980882859</v>
      </c>
      <c r="D55" s="85">
        <v>0.55629584736789273</v>
      </c>
    </row>
    <row r="56" spans="1:4" x14ac:dyDescent="0.25">
      <c r="A56" s="86">
        <v>0</v>
      </c>
      <c r="B56" s="86">
        <v>2</v>
      </c>
      <c r="C56" s="85">
        <v>5.3934492000434116</v>
      </c>
      <c r="D56" s="85">
        <v>0.53759853184481976</v>
      </c>
    </row>
    <row r="57" spans="1:4" x14ac:dyDescent="0.25">
      <c r="A57" s="86">
        <v>0</v>
      </c>
      <c r="B57" s="86">
        <v>2</v>
      </c>
      <c r="C57" s="85">
        <v>5.7394188133454138</v>
      </c>
      <c r="D57" s="85">
        <v>0.46193652680491243</v>
      </c>
    </row>
    <row r="58" spans="1:4" x14ac:dyDescent="0.25">
      <c r="A58" s="86">
        <v>0</v>
      </c>
      <c r="B58" s="86">
        <v>2</v>
      </c>
      <c r="C58" s="85">
        <v>5.4708242698081015</v>
      </c>
      <c r="D58" s="85">
        <v>0.47660727907277511</v>
      </c>
    </row>
    <row r="59" spans="1:4" x14ac:dyDescent="0.25">
      <c r="A59" s="86">
        <v>0</v>
      </c>
      <c r="B59" s="86">
        <v>2</v>
      </c>
      <c r="C59" s="85">
        <v>5.7464531136805865</v>
      </c>
      <c r="D59" s="85">
        <v>0.55341358187130452</v>
      </c>
    </row>
    <row r="60" spans="1:4" x14ac:dyDescent="0.25">
      <c r="A60" s="86">
        <v>0</v>
      </c>
      <c r="B60" s="86">
        <v>3</v>
      </c>
      <c r="C60" s="85">
        <v>5.7458875287799982</v>
      </c>
      <c r="D60" s="85">
        <v>0.67030017064523018</v>
      </c>
    </row>
    <row r="61" spans="1:4" x14ac:dyDescent="0.25">
      <c r="A61" s="86">
        <v>0</v>
      </c>
      <c r="B61" s="86">
        <v>3</v>
      </c>
      <c r="C61" s="85">
        <v>5.5870727444708965</v>
      </c>
      <c r="D61" s="85">
        <v>0.53366605362095909</v>
      </c>
    </row>
    <row r="62" spans="1:4" x14ac:dyDescent="0.25">
      <c r="A62" s="86">
        <v>0</v>
      </c>
      <c r="B62" s="86">
        <v>3</v>
      </c>
      <c r="C62" s="85">
        <v>5.5234943732068587</v>
      </c>
      <c r="D62" s="85">
        <v>0.55758400014809406</v>
      </c>
    </row>
    <row r="63" spans="1:4" x14ac:dyDescent="0.25">
      <c r="A63" s="86">
        <v>0</v>
      </c>
      <c r="B63" s="86">
        <v>3</v>
      </c>
      <c r="C63" s="85">
        <v>5.398217557278608</v>
      </c>
      <c r="D63" s="85">
        <v>0.61175390611131852</v>
      </c>
    </row>
    <row r="64" spans="1:4" x14ac:dyDescent="0.25">
      <c r="A64" s="86">
        <v>0</v>
      </c>
      <c r="B64" s="86">
        <v>3</v>
      </c>
      <c r="C64" s="85">
        <v>5.778859902447679</v>
      </c>
      <c r="D64" s="85">
        <v>0.58944191138277247</v>
      </c>
    </row>
    <row r="65" spans="1:4" x14ac:dyDescent="0.25">
      <c r="A65" s="86">
        <v>0</v>
      </c>
      <c r="B65" s="86">
        <v>3</v>
      </c>
      <c r="C65" s="85">
        <v>5.3004278397226257</v>
      </c>
      <c r="D65" s="85">
        <v>0.52949457580038206</v>
      </c>
    </row>
    <row r="66" spans="1:4" x14ac:dyDescent="0.25">
      <c r="A66" s="86">
        <v>0</v>
      </c>
      <c r="B66" s="86">
        <v>3</v>
      </c>
      <c r="C66" s="85">
        <v>6.6512682477596945</v>
      </c>
      <c r="D66" s="85">
        <v>0.68641888045486654</v>
      </c>
    </row>
    <row r="67" spans="1:4" x14ac:dyDescent="0.25">
      <c r="A67" s="86">
        <v>0</v>
      </c>
      <c r="B67" s="86">
        <v>3</v>
      </c>
      <c r="C67" s="85">
        <v>6.0712979415263941</v>
      </c>
      <c r="D67" s="85">
        <v>0.62980382149654512</v>
      </c>
    </row>
    <row r="68" spans="1:4" x14ac:dyDescent="0.25">
      <c r="A68" s="86">
        <v>0</v>
      </c>
      <c r="B68" s="86">
        <v>3</v>
      </c>
      <c r="C68" s="85">
        <v>6.3042118372458473</v>
      </c>
      <c r="D68" s="85">
        <v>0.69742250080724577</v>
      </c>
    </row>
    <row r="69" spans="1:4" x14ac:dyDescent="0.25">
      <c r="A69" s="86">
        <v>0</v>
      </c>
      <c r="B69" s="86">
        <v>3</v>
      </c>
      <c r="C69" s="85">
        <v>5.2159244750321703</v>
      </c>
      <c r="D69" s="85">
        <v>0.55301159463436655</v>
      </c>
    </row>
    <row r="70" spans="1:4" x14ac:dyDescent="0.25">
      <c r="A70" s="86">
        <v>0</v>
      </c>
      <c r="B70" s="86">
        <v>3</v>
      </c>
      <c r="C70" s="85">
        <v>5.2903228531348994</v>
      </c>
      <c r="D70" s="85">
        <v>0.51834432773574235</v>
      </c>
    </row>
    <row r="71" spans="1:4" x14ac:dyDescent="0.25">
      <c r="A71" s="86">
        <v>0</v>
      </c>
      <c r="B71" s="86">
        <v>3</v>
      </c>
      <c r="C71" s="85">
        <v>5.6127664176892953</v>
      </c>
      <c r="D71" s="85">
        <v>0.55338113785849918</v>
      </c>
    </row>
    <row r="72" spans="1:4" x14ac:dyDescent="0.25">
      <c r="A72" s="86">
        <v>0</v>
      </c>
      <c r="B72" s="86">
        <v>3</v>
      </c>
      <c r="C72" s="85">
        <v>5.604594636862485</v>
      </c>
      <c r="D72" s="85">
        <v>0.55929239307312051</v>
      </c>
    </row>
    <row r="73" spans="1:4" x14ac:dyDescent="0.25">
      <c r="A73" s="86">
        <v>0</v>
      </c>
      <c r="B73" s="86">
        <v>3</v>
      </c>
      <c r="C73" s="85">
        <v>5.7694211954201409</v>
      </c>
      <c r="D73" s="85">
        <v>0.60540235813639343</v>
      </c>
    </row>
    <row r="74" spans="1:4" x14ac:dyDescent="0.25">
      <c r="A74" s="86">
        <v>0</v>
      </c>
      <c r="B74" s="86">
        <v>3</v>
      </c>
      <c r="C74" s="85">
        <v>6.139692293740648</v>
      </c>
      <c r="D74" s="85">
        <v>0.61368115772355813</v>
      </c>
    </row>
    <row r="75" spans="1:4" x14ac:dyDescent="0.25">
      <c r="A75" s="86">
        <v>0</v>
      </c>
      <c r="B75" s="86">
        <v>3</v>
      </c>
      <c r="C75" s="85">
        <v>5.3450113665222965</v>
      </c>
      <c r="D75" s="85">
        <v>0.49038184397940487</v>
      </c>
    </row>
    <row r="76" spans="1:4" x14ac:dyDescent="0.25">
      <c r="A76" s="86">
        <v>0</v>
      </c>
      <c r="B76" s="86">
        <v>3</v>
      </c>
      <c r="C76" s="85">
        <v>5.7094034416640831</v>
      </c>
      <c r="D76" s="85">
        <v>0.55873377661263124</v>
      </c>
    </row>
    <row r="77" spans="1:4" x14ac:dyDescent="0.25">
      <c r="A77" s="86">
        <v>0</v>
      </c>
      <c r="B77" s="86">
        <v>3</v>
      </c>
      <c r="C77" s="85">
        <v>5.1680680861523278</v>
      </c>
      <c r="D77" s="85">
        <v>0.30150712798657414</v>
      </c>
    </row>
    <row r="78" spans="1:4" x14ac:dyDescent="0.25">
      <c r="A78" s="86">
        <v>0</v>
      </c>
      <c r="B78" s="86">
        <v>3</v>
      </c>
      <c r="C78" s="85">
        <v>5.5923580019920518</v>
      </c>
      <c r="D78" s="85">
        <v>0.56183848565079364</v>
      </c>
    </row>
    <row r="79" spans="1:4" x14ac:dyDescent="0.25">
      <c r="A79" s="86">
        <v>0</v>
      </c>
      <c r="B79" s="86">
        <v>3</v>
      </c>
      <c r="C79" s="85">
        <v>5.4355104212695258</v>
      </c>
      <c r="D79" s="85">
        <v>0.5342392550897298</v>
      </c>
    </row>
    <row r="80" spans="1:4" x14ac:dyDescent="0.25">
      <c r="A80" s="86">
        <v>0</v>
      </c>
      <c r="B80" s="86">
        <v>3</v>
      </c>
      <c r="C80" s="85">
        <v>5.6815403409921066</v>
      </c>
      <c r="D80" s="85">
        <v>0.64750714237019735</v>
      </c>
    </row>
    <row r="81" spans="1:4" x14ac:dyDescent="0.25">
      <c r="A81" s="86">
        <v>0</v>
      </c>
      <c r="B81" s="86">
        <v>3</v>
      </c>
      <c r="C81" s="85">
        <v>6.2961727224568831</v>
      </c>
      <c r="D81" s="85">
        <v>0.64239116228808357</v>
      </c>
    </row>
    <row r="82" spans="1:4" x14ac:dyDescent="0.25">
      <c r="A82" s="86">
        <v>0</v>
      </c>
      <c r="B82" s="86">
        <v>3</v>
      </c>
      <c r="C82" s="85">
        <v>6.0405856675126142</v>
      </c>
      <c r="D82" s="85">
        <v>0.66545837732404378</v>
      </c>
    </row>
    <row r="83" spans="1:4" x14ac:dyDescent="0.25">
      <c r="A83" s="86">
        <v>0</v>
      </c>
      <c r="B83" s="86">
        <v>3</v>
      </c>
      <c r="C83" s="85">
        <v>6.0875700491829416</v>
      </c>
      <c r="D83" s="85">
        <v>0.55069129827890417</v>
      </c>
    </row>
    <row r="84" spans="1:4" x14ac:dyDescent="0.25">
      <c r="A84" s="86">
        <v>0</v>
      </c>
      <c r="B84" s="86">
        <v>3</v>
      </c>
      <c r="C84" s="85">
        <v>5.9642648394152813</v>
      </c>
      <c r="D84" s="85">
        <v>0.65587209982591554</v>
      </c>
    </row>
    <row r="85" spans="1:4" x14ac:dyDescent="0.25">
      <c r="A85" s="86">
        <v>0</v>
      </c>
      <c r="B85" s="86">
        <v>4</v>
      </c>
      <c r="C85" s="85">
        <v>5.7244455358750947</v>
      </c>
      <c r="D85" s="85">
        <v>0.52746778965738483</v>
      </c>
    </row>
    <row r="86" spans="1:4" x14ac:dyDescent="0.25">
      <c r="A86" s="86">
        <v>0</v>
      </c>
      <c r="B86" s="86">
        <v>4</v>
      </c>
      <c r="C86" s="85">
        <v>5.5888388096779966</v>
      </c>
      <c r="D86" s="85">
        <v>0.48262589077295615</v>
      </c>
    </row>
    <row r="87" spans="1:4" x14ac:dyDescent="0.25">
      <c r="A87" s="86">
        <v>0</v>
      </c>
      <c r="B87" s="86">
        <v>4</v>
      </c>
      <c r="C87" s="85">
        <v>5.8440347891523343</v>
      </c>
      <c r="D87" s="85">
        <v>0.58925692132417073</v>
      </c>
    </row>
    <row r="88" spans="1:4" x14ac:dyDescent="0.25">
      <c r="A88" s="86">
        <v>0</v>
      </c>
      <c r="B88" s="86">
        <v>4</v>
      </c>
      <c r="C88" s="85">
        <v>5.8363112192688469</v>
      </c>
      <c r="D88" s="85">
        <v>0.576911623967997</v>
      </c>
    </row>
    <row r="89" spans="1:4" x14ac:dyDescent="0.25">
      <c r="A89" s="86">
        <v>0</v>
      </c>
      <c r="B89" s="86">
        <v>4</v>
      </c>
      <c r="C89" s="85">
        <v>5.4753853960635332</v>
      </c>
      <c r="D89" s="85">
        <v>0.43448050532248222</v>
      </c>
    </row>
    <row r="90" spans="1:4" x14ac:dyDescent="0.25">
      <c r="A90" s="86">
        <v>0</v>
      </c>
      <c r="B90" s="86">
        <v>4</v>
      </c>
      <c r="C90" s="85">
        <v>5.2548597830923347</v>
      </c>
      <c r="D90" s="85">
        <v>0.52379600412388294</v>
      </c>
    </row>
    <row r="91" spans="1:4" x14ac:dyDescent="0.25">
      <c r="A91" s="86">
        <v>0</v>
      </c>
      <c r="B91" s="86">
        <v>4</v>
      </c>
      <c r="C91" s="85">
        <v>5.8891225842289527</v>
      </c>
      <c r="D91" s="85">
        <v>0.51101492002436</v>
      </c>
    </row>
    <row r="92" spans="1:4" x14ac:dyDescent="0.25">
      <c r="A92" s="86">
        <v>0</v>
      </c>
      <c r="B92" s="86">
        <v>4</v>
      </c>
      <c r="C92" s="85">
        <v>6.1231938093763789</v>
      </c>
      <c r="D92" s="85">
        <v>0.60897833728717676</v>
      </c>
    </row>
    <row r="93" spans="1:4" x14ac:dyDescent="0.25">
      <c r="A93" s="86">
        <v>0</v>
      </c>
      <c r="B93" s="86">
        <v>4</v>
      </c>
      <c r="C93" s="85">
        <v>6.0723638103577517</v>
      </c>
      <c r="D93" s="85">
        <v>0.61787681352215729</v>
      </c>
    </row>
    <row r="94" spans="1:4" x14ac:dyDescent="0.25">
      <c r="A94" s="86">
        <v>0</v>
      </c>
      <c r="B94" s="86">
        <v>4</v>
      </c>
      <c r="C94" s="85">
        <v>5.3736604281701856</v>
      </c>
      <c r="D94" s="85">
        <v>0.55781946251029779</v>
      </c>
    </row>
    <row r="95" spans="1:4" x14ac:dyDescent="0.25">
      <c r="A95" s="86">
        <v>0</v>
      </c>
      <c r="B95" s="86">
        <v>4</v>
      </c>
      <c r="C95" s="85">
        <v>5.7225073897989844</v>
      </c>
      <c r="D95" s="85">
        <v>0.54272992820149679</v>
      </c>
    </row>
    <row r="96" spans="1:4" x14ac:dyDescent="0.25">
      <c r="A96" s="86">
        <v>0</v>
      </c>
      <c r="B96" s="86">
        <v>4</v>
      </c>
      <c r="C96" s="85">
        <v>5.6688557035730298</v>
      </c>
      <c r="D96" s="85">
        <v>0.50130886851133294</v>
      </c>
    </row>
    <row r="97" spans="1:4" x14ac:dyDescent="0.25">
      <c r="A97" s="86">
        <v>0</v>
      </c>
      <c r="B97" s="86">
        <v>4</v>
      </c>
      <c r="C97" s="85">
        <v>5.3970371517017455</v>
      </c>
      <c r="D97" s="85">
        <v>0.61981286167635952</v>
      </c>
    </row>
    <row r="98" spans="1:4" x14ac:dyDescent="0.25">
      <c r="A98" s="86">
        <v>0</v>
      </c>
      <c r="B98" s="86">
        <v>4</v>
      </c>
      <c r="C98" s="85">
        <v>5.3408264781055248</v>
      </c>
      <c r="D98" s="85">
        <v>0.53670730014371282</v>
      </c>
    </row>
    <row r="99" spans="1:4" x14ac:dyDescent="0.25">
      <c r="A99" s="86">
        <v>0</v>
      </c>
      <c r="B99" s="86">
        <v>4</v>
      </c>
      <c r="C99" s="85">
        <v>5.6504128762987165</v>
      </c>
      <c r="D99" s="85">
        <v>0.53768743628290816</v>
      </c>
    </row>
    <row r="100" spans="1:4" x14ac:dyDescent="0.25">
      <c r="A100" s="86">
        <v>0</v>
      </c>
      <c r="B100" s="86">
        <v>4</v>
      </c>
      <c r="C100" s="85">
        <v>5.8112632852153894</v>
      </c>
      <c r="D100" s="85">
        <v>0.51505285559713454</v>
      </c>
    </row>
    <row r="101" spans="1:4" x14ac:dyDescent="0.25">
      <c r="A101" s="86">
        <v>0</v>
      </c>
      <c r="B101" s="86">
        <v>4</v>
      </c>
      <c r="C101" s="85">
        <v>5.9298646993247957</v>
      </c>
      <c r="D101" s="85">
        <v>0.58464429629979275</v>
      </c>
    </row>
    <row r="102" spans="1:4" x14ac:dyDescent="0.25">
      <c r="A102" s="86">
        <v>0</v>
      </c>
      <c r="B102" s="86">
        <v>4</v>
      </c>
      <c r="C102" s="85">
        <v>6.1276184383791836</v>
      </c>
      <c r="D102" s="85">
        <v>0.58888416832628598</v>
      </c>
    </row>
    <row r="103" spans="1:4" x14ac:dyDescent="0.25">
      <c r="A103" s="86">
        <v>0</v>
      </c>
      <c r="B103" s="86">
        <v>4</v>
      </c>
      <c r="C103" s="85">
        <v>5.2808082165262338</v>
      </c>
      <c r="D103" s="85">
        <v>0</v>
      </c>
    </row>
    <row r="104" spans="1:4" x14ac:dyDescent="0.25">
      <c r="A104" s="86">
        <v>0</v>
      </c>
      <c r="B104" s="86">
        <v>4</v>
      </c>
      <c r="C104" s="85">
        <v>5.5700866569780789</v>
      </c>
      <c r="D104" s="85">
        <v>0.55307642098507037</v>
      </c>
    </row>
    <row r="105" spans="1:4" x14ac:dyDescent="0.25">
      <c r="A105" s="86">
        <v>0</v>
      </c>
      <c r="B105" s="86">
        <v>4</v>
      </c>
      <c r="C105" s="85">
        <v>5.4367151068742769</v>
      </c>
      <c r="D105" s="85">
        <v>0.51492364364621912</v>
      </c>
    </row>
    <row r="106" spans="1:4" x14ac:dyDescent="0.25">
      <c r="A106" s="86">
        <v>0</v>
      </c>
      <c r="B106" s="86">
        <v>4</v>
      </c>
      <c r="C106" s="85">
        <v>6.171141227731777</v>
      </c>
      <c r="D106" s="85">
        <v>0.63522024854705506</v>
      </c>
    </row>
    <row r="107" spans="1:4" x14ac:dyDescent="0.25">
      <c r="A107" s="86">
        <v>0</v>
      </c>
      <c r="B107" s="86">
        <v>4</v>
      </c>
      <c r="C107" s="85">
        <v>5.4727645569755783</v>
      </c>
      <c r="D107" s="85">
        <v>0</v>
      </c>
    </row>
    <row r="108" spans="1:4" x14ac:dyDescent="0.25">
      <c r="A108" s="86">
        <v>0</v>
      </c>
      <c r="B108" s="86">
        <v>4</v>
      </c>
      <c r="C108" s="85">
        <v>5.7752245550487897</v>
      </c>
      <c r="D108" s="85">
        <v>0.60918249068617891</v>
      </c>
    </row>
    <row r="109" spans="1:4" x14ac:dyDescent="0.25">
      <c r="A109" s="86">
        <v>0</v>
      </c>
      <c r="B109" s="86">
        <v>4</v>
      </c>
      <c r="C109" s="85">
        <v>5.3664882134962628</v>
      </c>
      <c r="D109" s="85">
        <v>0.5426342894534153</v>
      </c>
    </row>
    <row r="110" spans="1:4" x14ac:dyDescent="0.25">
      <c r="A110" s="86">
        <v>0.6</v>
      </c>
      <c r="B110" s="86">
        <v>1</v>
      </c>
      <c r="C110" s="85">
        <v>5.3069537869735282</v>
      </c>
      <c r="D110" s="85">
        <v>0.47676492320669145</v>
      </c>
    </row>
    <row r="111" spans="1:4" x14ac:dyDescent="0.25">
      <c r="A111" s="86">
        <v>0.6</v>
      </c>
      <c r="B111" s="86">
        <v>1</v>
      </c>
      <c r="C111" s="85">
        <v>5.6861333734189827</v>
      </c>
      <c r="D111" s="85">
        <v>0.49827590966562058</v>
      </c>
    </row>
    <row r="112" spans="1:4" x14ac:dyDescent="0.25">
      <c r="A112" s="86">
        <v>0.6</v>
      </c>
      <c r="B112" s="86">
        <v>1</v>
      </c>
      <c r="C112" s="85">
        <v>5.5172187747877244</v>
      </c>
      <c r="D112" s="85">
        <v>0.44966445666886073</v>
      </c>
    </row>
    <row r="113" spans="1:4" x14ac:dyDescent="0.25">
      <c r="A113" s="86">
        <v>0.6</v>
      </c>
      <c r="B113" s="86">
        <v>1</v>
      </c>
      <c r="C113" s="85">
        <v>5.9918812060569637</v>
      </c>
      <c r="D113" s="85">
        <v>0.55471126311421481</v>
      </c>
    </row>
    <row r="114" spans="1:4" x14ac:dyDescent="0.25">
      <c r="A114" s="86">
        <v>0.6</v>
      </c>
      <c r="B114" s="86">
        <v>1</v>
      </c>
      <c r="C114" s="85">
        <v>5.9535938096637846</v>
      </c>
      <c r="D114" s="85">
        <v>0.50991394136440693</v>
      </c>
    </row>
    <row r="115" spans="1:4" x14ac:dyDescent="0.25">
      <c r="A115" s="86">
        <v>0.6</v>
      </c>
      <c r="B115" s="86">
        <v>1</v>
      </c>
      <c r="C115" s="85">
        <v>6.0959793892233538</v>
      </c>
      <c r="D115" s="85">
        <v>0.42346431720861205</v>
      </c>
    </row>
    <row r="116" spans="1:4" x14ac:dyDescent="0.25">
      <c r="A116" s="86">
        <v>0.6</v>
      </c>
      <c r="B116" s="86">
        <v>1</v>
      </c>
      <c r="C116" s="85">
        <v>6.09766075704625</v>
      </c>
      <c r="D116" s="85">
        <v>0.46998675599135398</v>
      </c>
    </row>
    <row r="117" spans="1:4" x14ac:dyDescent="0.25">
      <c r="A117" s="86">
        <v>0.6</v>
      </c>
      <c r="B117" s="86">
        <v>1</v>
      </c>
      <c r="C117" s="85">
        <v>5.7049984266765428</v>
      </c>
      <c r="D117" s="85">
        <v>0.49116053992462372</v>
      </c>
    </row>
    <row r="118" spans="1:4" x14ac:dyDescent="0.25">
      <c r="A118" s="86">
        <v>0.6</v>
      </c>
      <c r="B118" s="86">
        <v>1</v>
      </c>
      <c r="C118" s="85">
        <v>5.1585121485153422</v>
      </c>
      <c r="D118" s="85">
        <v>0.49238127008362237</v>
      </c>
    </row>
    <row r="119" spans="1:4" x14ac:dyDescent="0.25">
      <c r="A119" s="86">
        <v>0.6</v>
      </c>
      <c r="B119" s="86">
        <v>1</v>
      </c>
      <c r="C119" s="85">
        <v>5.5611298316612787</v>
      </c>
      <c r="D119" s="85">
        <v>0.53668927407181855</v>
      </c>
    </row>
    <row r="120" spans="1:4" x14ac:dyDescent="0.25">
      <c r="A120" s="86">
        <v>0.6</v>
      </c>
      <c r="B120" s="86">
        <v>1</v>
      </c>
      <c r="C120" s="85">
        <v>5.4078993145641334</v>
      </c>
      <c r="D120" s="85">
        <v>0.54033734225676955</v>
      </c>
    </row>
    <row r="121" spans="1:4" x14ac:dyDescent="0.25">
      <c r="A121" s="86">
        <v>0.6</v>
      </c>
      <c r="B121" s="86">
        <v>1</v>
      </c>
      <c r="C121" s="85">
        <v>5.7225748165880059</v>
      </c>
      <c r="D121" s="85">
        <v>0.54192102844029799</v>
      </c>
    </row>
    <row r="122" spans="1:4" x14ac:dyDescent="0.25">
      <c r="A122" s="86">
        <v>0.6</v>
      </c>
      <c r="B122" s="86">
        <v>1</v>
      </c>
      <c r="C122" s="85">
        <v>6.0494510356944948</v>
      </c>
      <c r="D122" s="85">
        <v>0.57773464840075972</v>
      </c>
    </row>
    <row r="123" spans="1:4" x14ac:dyDescent="0.25">
      <c r="A123" s="86">
        <v>0.6</v>
      </c>
      <c r="B123" s="86">
        <v>1</v>
      </c>
      <c r="C123" s="85">
        <v>5.5382087141268999</v>
      </c>
      <c r="D123" s="85">
        <v>0.49387109267143031</v>
      </c>
    </row>
    <row r="124" spans="1:4" x14ac:dyDescent="0.25">
      <c r="A124" s="86">
        <v>0.6</v>
      </c>
      <c r="B124" s="86">
        <v>1</v>
      </c>
      <c r="C124" s="85">
        <v>5.9974171501134199</v>
      </c>
      <c r="D124" s="85">
        <v>0.5191966374596434</v>
      </c>
    </row>
    <row r="125" spans="1:4" x14ac:dyDescent="0.25">
      <c r="A125" s="86">
        <v>0.6</v>
      </c>
      <c r="B125" s="86">
        <v>1</v>
      </c>
      <c r="C125" s="85">
        <v>5.4099571989481436</v>
      </c>
      <c r="D125" s="85">
        <v>0.54453221120148954</v>
      </c>
    </row>
    <row r="126" spans="1:4" x14ac:dyDescent="0.25">
      <c r="A126" s="86">
        <v>0.6</v>
      </c>
      <c r="B126" s="86">
        <v>1</v>
      </c>
      <c r="C126" s="85">
        <v>5.8980478025216874</v>
      </c>
      <c r="D126" s="85">
        <v>0.53107955588058664</v>
      </c>
    </row>
    <row r="127" spans="1:4" x14ac:dyDescent="0.25">
      <c r="A127" s="86">
        <v>0.6</v>
      </c>
      <c r="B127" s="86">
        <v>1</v>
      </c>
      <c r="C127" s="85">
        <v>5.5865430170255106</v>
      </c>
      <c r="D127" s="85">
        <v>0.59975449527748104</v>
      </c>
    </row>
    <row r="128" spans="1:4" x14ac:dyDescent="0.25">
      <c r="A128" s="86">
        <v>0.6</v>
      </c>
      <c r="B128" s="86">
        <v>1</v>
      </c>
      <c r="C128" s="85">
        <v>5.4532584632697905</v>
      </c>
      <c r="D128" s="85">
        <v>0.49001595418540489</v>
      </c>
    </row>
    <row r="129" spans="1:4" x14ac:dyDescent="0.25">
      <c r="A129" s="86">
        <v>0.6</v>
      </c>
      <c r="B129" s="86">
        <v>1</v>
      </c>
      <c r="C129" s="85">
        <v>5.3900318701818151</v>
      </c>
      <c r="D129" s="85">
        <v>0.50582749087251933</v>
      </c>
    </row>
    <row r="130" spans="1:4" x14ac:dyDescent="0.25">
      <c r="A130" s="86">
        <v>0.6</v>
      </c>
      <c r="B130" s="86">
        <v>1</v>
      </c>
      <c r="C130" s="85">
        <v>5.897537244027089</v>
      </c>
      <c r="D130" s="85">
        <v>0.4215400451116933</v>
      </c>
    </row>
    <row r="131" spans="1:4" x14ac:dyDescent="0.25">
      <c r="A131" s="86">
        <v>0.6</v>
      </c>
      <c r="B131" s="86">
        <v>1</v>
      </c>
      <c r="C131" s="85">
        <v>5.2420441095394077</v>
      </c>
      <c r="D131" s="85">
        <v>0.5188910688188475</v>
      </c>
    </row>
    <row r="132" spans="1:4" x14ac:dyDescent="0.25">
      <c r="A132" s="86">
        <v>0.6</v>
      </c>
      <c r="B132" s="86">
        <v>1</v>
      </c>
      <c r="C132" s="85">
        <v>5.5532644846414012</v>
      </c>
      <c r="D132" s="85">
        <v>0.44186977049825438</v>
      </c>
    </row>
    <row r="133" spans="1:4" x14ac:dyDescent="0.25">
      <c r="A133" s="86">
        <v>0.6</v>
      </c>
      <c r="B133" s="86">
        <v>1</v>
      </c>
      <c r="C133" s="85">
        <v>6.1333557592485111</v>
      </c>
      <c r="D133" s="85">
        <v>0.58161311380680392</v>
      </c>
    </row>
    <row r="134" spans="1:4" x14ac:dyDescent="0.25">
      <c r="A134" s="86">
        <v>0.6</v>
      </c>
      <c r="B134" s="86">
        <v>1</v>
      </c>
      <c r="C134" s="85">
        <v>5.6948705194642875</v>
      </c>
      <c r="D134" s="85">
        <v>0.47301365914857357</v>
      </c>
    </row>
    <row r="135" spans="1:4" x14ac:dyDescent="0.25">
      <c r="A135" s="86">
        <v>0.6</v>
      </c>
      <c r="B135" s="86">
        <v>2</v>
      </c>
      <c r="C135" s="85">
        <v>5.1416812534027878</v>
      </c>
      <c r="D135" s="85">
        <v>0.57931748384434845</v>
      </c>
    </row>
    <row r="136" spans="1:4" x14ac:dyDescent="0.25">
      <c r="A136" s="86">
        <v>0.6</v>
      </c>
      <c r="B136" s="86">
        <v>2</v>
      </c>
      <c r="C136" s="85">
        <v>5.9599379849279375</v>
      </c>
      <c r="D136" s="85">
        <v>0.58848636318322589</v>
      </c>
    </row>
    <row r="137" spans="1:4" x14ac:dyDescent="0.25">
      <c r="A137" s="86">
        <v>0.6</v>
      </c>
      <c r="B137" s="86">
        <v>2</v>
      </c>
      <c r="C137" s="85">
        <v>5.5966379690630932</v>
      </c>
      <c r="D137" s="85">
        <v>0.57442581812716487</v>
      </c>
    </row>
    <row r="138" spans="1:4" x14ac:dyDescent="0.25">
      <c r="A138" s="86">
        <v>0.6</v>
      </c>
      <c r="B138" s="86">
        <v>2</v>
      </c>
      <c r="C138" s="85">
        <v>5.969935103942821</v>
      </c>
      <c r="D138" s="85">
        <v>0.6068023168834048</v>
      </c>
    </row>
    <row r="139" spans="1:4" x14ac:dyDescent="0.25">
      <c r="A139" s="86">
        <v>0.6</v>
      </c>
      <c r="B139" s="86">
        <v>2</v>
      </c>
      <c r="C139" s="85">
        <v>5.2139856061290786</v>
      </c>
      <c r="D139" s="85">
        <v>0.49223019296001724</v>
      </c>
    </row>
    <row r="140" spans="1:4" x14ac:dyDescent="0.25">
      <c r="A140" s="86">
        <v>0.6</v>
      </c>
      <c r="B140" s="86">
        <v>2</v>
      </c>
      <c r="C140" s="85">
        <v>5.0431998821844708</v>
      </c>
      <c r="D140" s="85">
        <v>0.48827428287000274</v>
      </c>
    </row>
    <row r="141" spans="1:4" x14ac:dyDescent="0.25">
      <c r="A141" s="86">
        <v>0.6</v>
      </c>
      <c r="B141" s="86">
        <v>2</v>
      </c>
      <c r="C141" s="85">
        <v>5.0146485534849443</v>
      </c>
      <c r="D141" s="85">
        <v>0.45877825717616449</v>
      </c>
    </row>
    <row r="142" spans="1:4" x14ac:dyDescent="0.25">
      <c r="A142" s="86">
        <v>0.6</v>
      </c>
      <c r="B142" s="86">
        <v>2</v>
      </c>
      <c r="C142" s="85">
        <v>5.4197109173231457</v>
      </c>
      <c r="D142" s="85">
        <v>0.45053578993540117</v>
      </c>
    </row>
    <row r="143" spans="1:4" x14ac:dyDescent="0.25">
      <c r="A143" s="86">
        <v>0.6</v>
      </c>
      <c r="B143" s="86">
        <v>2</v>
      </c>
      <c r="C143" s="85">
        <v>5.5245575069613588</v>
      </c>
      <c r="D143" s="85">
        <v>0.60448036767776259</v>
      </c>
    </row>
    <row r="144" spans="1:4" x14ac:dyDescent="0.25">
      <c r="A144" s="86">
        <v>0.6</v>
      </c>
      <c r="B144" s="86">
        <v>2</v>
      </c>
      <c r="C144" s="85">
        <v>5.6077814929446061</v>
      </c>
      <c r="D144" s="85">
        <v>0.56260168941309152</v>
      </c>
    </row>
    <row r="145" spans="1:4" x14ac:dyDescent="0.25">
      <c r="A145" s="86">
        <v>0.6</v>
      </c>
      <c r="B145" s="86">
        <v>2</v>
      </c>
      <c r="C145" s="85">
        <v>5.8885027277979249</v>
      </c>
      <c r="D145" s="85">
        <v>0.56133251139185181</v>
      </c>
    </row>
    <row r="146" spans="1:4" x14ac:dyDescent="0.25">
      <c r="A146" s="86">
        <v>0.6</v>
      </c>
      <c r="B146" s="86">
        <v>2</v>
      </c>
      <c r="C146" s="85">
        <v>5.454995471393203</v>
      </c>
      <c r="D146" s="85">
        <v>0.56406785747361698</v>
      </c>
    </row>
    <row r="147" spans="1:4" x14ac:dyDescent="0.25">
      <c r="A147" s="86">
        <v>0.6</v>
      </c>
      <c r="B147" s="86">
        <v>2</v>
      </c>
      <c r="C147" s="85">
        <v>5.8547661051125548</v>
      </c>
      <c r="D147" s="85">
        <v>0.52448635443872327</v>
      </c>
    </row>
    <row r="148" spans="1:4" x14ac:dyDescent="0.25">
      <c r="A148" s="86">
        <v>0.6</v>
      </c>
      <c r="B148" s="86">
        <v>2</v>
      </c>
      <c r="C148" s="85">
        <v>5.521551521325434</v>
      </c>
      <c r="D148" s="85">
        <v>0.55068298026638984</v>
      </c>
    </row>
    <row r="149" spans="1:4" x14ac:dyDescent="0.25">
      <c r="A149" s="86">
        <v>0.6</v>
      </c>
      <c r="B149" s="86">
        <v>2</v>
      </c>
      <c r="C149" s="85">
        <v>5.1964732335669961</v>
      </c>
      <c r="D149" s="85">
        <v>0.57613475734714703</v>
      </c>
    </row>
    <row r="150" spans="1:4" x14ac:dyDescent="0.25">
      <c r="A150" s="86">
        <v>0.6</v>
      </c>
      <c r="B150" s="86">
        <v>2</v>
      </c>
      <c r="C150" s="85">
        <v>6.0496211866980927</v>
      </c>
      <c r="D150" s="85">
        <v>0.51817512512207031</v>
      </c>
    </row>
    <row r="151" spans="1:4" x14ac:dyDescent="0.25">
      <c r="A151" s="86">
        <v>0.6</v>
      </c>
      <c r="B151" s="86">
        <v>2</v>
      </c>
      <c r="C151" s="85">
        <v>6.1271669147192735</v>
      </c>
      <c r="D151" s="85">
        <v>0.51921271661590895</v>
      </c>
    </row>
    <row r="152" spans="1:4" x14ac:dyDescent="0.25">
      <c r="A152" s="86">
        <v>0.6</v>
      </c>
      <c r="B152" s="86">
        <v>2</v>
      </c>
      <c r="C152" s="85">
        <v>5.3581442587976591</v>
      </c>
      <c r="D152" s="85">
        <v>0.47341315837605585</v>
      </c>
    </row>
    <row r="153" spans="1:4" x14ac:dyDescent="0.25">
      <c r="A153" s="86">
        <v>0.6</v>
      </c>
      <c r="B153" s="86">
        <v>2</v>
      </c>
      <c r="C153" s="85">
        <v>5.3058733017440192</v>
      </c>
      <c r="D153" s="85">
        <v>0.5408786193066667</v>
      </c>
    </row>
    <row r="154" spans="1:4" x14ac:dyDescent="0.25">
      <c r="A154" s="86">
        <v>0.6</v>
      </c>
      <c r="B154" s="86">
        <v>2</v>
      </c>
      <c r="C154" s="85">
        <v>5.7471466291400599</v>
      </c>
      <c r="D154" s="85">
        <v>0.39178864873873642</v>
      </c>
    </row>
    <row r="155" spans="1:4" x14ac:dyDescent="0.25">
      <c r="A155" s="86">
        <v>0.6</v>
      </c>
      <c r="B155" s="86">
        <v>2</v>
      </c>
      <c r="C155" s="85">
        <v>5.4978882690429973</v>
      </c>
      <c r="D155" s="85">
        <v>0.56239202662102528</v>
      </c>
    </row>
    <row r="156" spans="1:4" x14ac:dyDescent="0.25">
      <c r="A156" s="86">
        <v>0.6</v>
      </c>
      <c r="B156" s="86">
        <v>2</v>
      </c>
      <c r="C156" s="85">
        <v>5.2034147116678859</v>
      </c>
      <c r="D156" s="85">
        <v>0.48273606814597259</v>
      </c>
    </row>
    <row r="157" spans="1:4" x14ac:dyDescent="0.25">
      <c r="A157" s="86">
        <v>0.6</v>
      </c>
      <c r="B157" s="86">
        <v>2</v>
      </c>
      <c r="C157" s="85">
        <v>5.5472941794222574</v>
      </c>
      <c r="D157" s="85">
        <v>0.44861161516250547</v>
      </c>
    </row>
    <row r="158" spans="1:4" x14ac:dyDescent="0.25">
      <c r="A158" s="86">
        <v>0.6</v>
      </c>
      <c r="B158" s="86">
        <v>2</v>
      </c>
      <c r="C158" s="85">
        <v>4.788345307670733</v>
      </c>
      <c r="D158" s="85">
        <v>0.49300467369140694</v>
      </c>
    </row>
    <row r="159" spans="1:4" x14ac:dyDescent="0.25">
      <c r="A159" s="86">
        <v>0.6</v>
      </c>
      <c r="B159" s="86">
        <v>2</v>
      </c>
      <c r="C159" s="85">
        <v>5.5782335437701915</v>
      </c>
      <c r="D159" s="85">
        <v>0.54020351670800781</v>
      </c>
    </row>
    <row r="160" spans="1:4" x14ac:dyDescent="0.25">
      <c r="A160" s="86">
        <v>0.6</v>
      </c>
      <c r="B160" s="86">
        <v>3</v>
      </c>
      <c r="C160" s="85">
        <v>5.8574799833250077</v>
      </c>
      <c r="D160" s="85">
        <v>0.555066877530483</v>
      </c>
    </row>
    <row r="161" spans="1:4" x14ac:dyDescent="0.25">
      <c r="A161" s="86">
        <v>0.6</v>
      </c>
      <c r="B161" s="86">
        <v>3</v>
      </c>
      <c r="C161" s="85">
        <v>6.2352949564728588</v>
      </c>
      <c r="D161" s="85">
        <v>0.59346097385438623</v>
      </c>
    </row>
    <row r="162" spans="1:4" x14ac:dyDescent="0.25">
      <c r="A162" s="86">
        <v>0.6</v>
      </c>
      <c r="B162" s="86">
        <v>3</v>
      </c>
      <c r="C162" s="85">
        <v>6.2201151377534698</v>
      </c>
      <c r="D162" s="85">
        <v>0.64834727474033937</v>
      </c>
    </row>
    <row r="163" spans="1:4" x14ac:dyDescent="0.25">
      <c r="A163" s="86">
        <v>0.6</v>
      </c>
      <c r="B163" s="86">
        <v>3</v>
      </c>
      <c r="C163" s="85">
        <v>5.5902400024639753</v>
      </c>
      <c r="D163" s="85">
        <v>0.49525633386116519</v>
      </c>
    </row>
    <row r="164" spans="1:4" x14ac:dyDescent="0.25">
      <c r="A164" s="86">
        <v>0.6</v>
      </c>
      <c r="B164" s="86">
        <v>3</v>
      </c>
      <c r="C164" s="85">
        <v>6.0928315615198709</v>
      </c>
      <c r="D164" s="85">
        <v>0.65050795074338308</v>
      </c>
    </row>
    <row r="165" spans="1:4" x14ac:dyDescent="0.25">
      <c r="A165" s="86">
        <v>0.6</v>
      </c>
      <c r="B165" s="86">
        <v>3</v>
      </c>
      <c r="C165" s="85">
        <v>5.6933306327738018</v>
      </c>
      <c r="D165" s="85">
        <v>0.62816920134844656</v>
      </c>
    </row>
    <row r="166" spans="1:4" x14ac:dyDescent="0.25">
      <c r="A166" s="86">
        <v>0.6</v>
      </c>
      <c r="B166" s="86">
        <v>3</v>
      </c>
      <c r="C166" s="85">
        <v>5.4856488943031598</v>
      </c>
      <c r="D166" s="85">
        <v>0.59532833099365234</v>
      </c>
    </row>
    <row r="167" spans="1:4" x14ac:dyDescent="0.25">
      <c r="A167" s="86">
        <v>0.6</v>
      </c>
      <c r="B167" s="86">
        <v>3</v>
      </c>
      <c r="C167" s="85">
        <v>5.7089014642671767</v>
      </c>
      <c r="D167" s="85">
        <v>0.30591317075054503</v>
      </c>
    </row>
    <row r="168" spans="1:4" x14ac:dyDescent="0.25">
      <c r="A168" s="86">
        <v>0.6</v>
      </c>
      <c r="B168" s="86">
        <v>3</v>
      </c>
      <c r="C168" s="85">
        <v>5.8577229525414003</v>
      </c>
      <c r="D168" s="85">
        <v>0.51715449099460675</v>
      </c>
    </row>
    <row r="169" spans="1:4" x14ac:dyDescent="0.25">
      <c r="A169" s="86">
        <v>0.6</v>
      </c>
      <c r="B169" s="86">
        <v>3</v>
      </c>
      <c r="C169" s="85">
        <v>5.7901259600385888</v>
      </c>
      <c r="D169" s="85">
        <v>0.50691391612490089</v>
      </c>
    </row>
    <row r="170" spans="1:4" x14ac:dyDescent="0.25">
      <c r="A170" s="86">
        <v>0.6</v>
      </c>
      <c r="B170" s="86">
        <v>3</v>
      </c>
      <c r="C170" s="85">
        <v>6.0479936238459748</v>
      </c>
      <c r="D170" s="85">
        <v>0.56033618033833221</v>
      </c>
    </row>
    <row r="171" spans="1:4" x14ac:dyDescent="0.25">
      <c r="A171" s="86">
        <v>0.6</v>
      </c>
      <c r="B171" s="86">
        <v>3</v>
      </c>
      <c r="C171" s="85">
        <v>5.6846725767985191</v>
      </c>
      <c r="D171" s="85">
        <v>0.55978428763452526</v>
      </c>
    </row>
    <row r="172" spans="1:4" x14ac:dyDescent="0.25">
      <c r="A172" s="86">
        <v>0.6</v>
      </c>
      <c r="B172" s="86">
        <v>3</v>
      </c>
      <c r="C172" s="85">
        <v>5.6221491621412438</v>
      </c>
      <c r="D172" s="85">
        <v>0.49530689084940144</v>
      </c>
    </row>
    <row r="173" spans="1:4" x14ac:dyDescent="0.25">
      <c r="A173" s="86">
        <v>0.6</v>
      </c>
      <c r="B173" s="86">
        <v>3</v>
      </c>
      <c r="C173" s="85">
        <v>5.4550334539814651</v>
      </c>
      <c r="D173" s="85">
        <v>0.54749679851408262</v>
      </c>
    </row>
    <row r="174" spans="1:4" x14ac:dyDescent="0.25">
      <c r="A174" s="86">
        <v>0.6</v>
      </c>
      <c r="B174" s="86">
        <v>3</v>
      </c>
      <c r="C174" s="85">
        <v>5.6856395010880574</v>
      </c>
      <c r="D174" s="85">
        <v>0.54790799749170871</v>
      </c>
    </row>
    <row r="175" spans="1:4" x14ac:dyDescent="0.25">
      <c r="A175" s="86">
        <v>0.6</v>
      </c>
      <c r="B175" s="86">
        <v>3</v>
      </c>
      <c r="C175" s="85">
        <v>5.5291941535131697</v>
      </c>
      <c r="D175" s="85">
        <v>0.4408604527729455</v>
      </c>
    </row>
    <row r="176" spans="1:4" x14ac:dyDescent="0.25">
      <c r="A176" s="86">
        <v>0.6</v>
      </c>
      <c r="B176" s="86">
        <v>3</v>
      </c>
      <c r="C176" s="85">
        <v>5.5608113048173324</v>
      </c>
      <c r="D176" s="85">
        <v>0</v>
      </c>
    </row>
    <row r="177" spans="1:4" x14ac:dyDescent="0.25">
      <c r="A177" s="86">
        <v>0.6</v>
      </c>
      <c r="B177" s="86">
        <v>3</v>
      </c>
      <c r="C177" s="85">
        <v>5.3951973354916527</v>
      </c>
      <c r="D177" s="85">
        <v>0.515350854699406</v>
      </c>
    </row>
    <row r="178" spans="1:4" x14ac:dyDescent="0.25">
      <c r="A178" s="86">
        <v>0.6</v>
      </c>
      <c r="B178" s="86">
        <v>3</v>
      </c>
      <c r="C178" s="85">
        <v>5.1483277628082966</v>
      </c>
      <c r="D178" s="85">
        <v>0.5205797593581567</v>
      </c>
    </row>
    <row r="179" spans="1:4" x14ac:dyDescent="0.25">
      <c r="A179" s="86">
        <v>0.6</v>
      </c>
      <c r="B179" s="86">
        <v>3</v>
      </c>
      <c r="C179" s="85">
        <v>5.2263373984339543</v>
      </c>
      <c r="D179" s="85">
        <v>0</v>
      </c>
    </row>
    <row r="180" spans="1:4" x14ac:dyDescent="0.25">
      <c r="A180" s="86">
        <v>0.6</v>
      </c>
      <c r="B180" s="86">
        <v>3</v>
      </c>
      <c r="C180" s="85">
        <v>5.6162374279726066</v>
      </c>
      <c r="D180" s="85">
        <v>0.50774854589179275</v>
      </c>
    </row>
    <row r="181" spans="1:4" x14ac:dyDescent="0.25">
      <c r="A181" s="86">
        <v>0.6</v>
      </c>
      <c r="B181" s="86">
        <v>3</v>
      </c>
      <c r="C181" s="85">
        <v>6.2289387587272422</v>
      </c>
      <c r="D181" s="85">
        <v>0.57489984820869466</v>
      </c>
    </row>
    <row r="182" spans="1:4" x14ac:dyDescent="0.25">
      <c r="A182" s="86">
        <v>0.6</v>
      </c>
      <c r="B182" s="86">
        <v>3</v>
      </c>
      <c r="C182" s="85">
        <v>5.8541234331186729</v>
      </c>
      <c r="D182" s="85">
        <v>0.55705999052474819</v>
      </c>
    </row>
    <row r="183" spans="1:4" x14ac:dyDescent="0.25">
      <c r="A183" s="86">
        <v>0.6</v>
      </c>
      <c r="B183" s="86">
        <v>3</v>
      </c>
      <c r="C183" s="85">
        <v>5.918043778593912</v>
      </c>
      <c r="D183" s="85">
        <v>0.52619352579340051</v>
      </c>
    </row>
    <row r="184" spans="1:4" x14ac:dyDescent="0.25">
      <c r="A184" s="86">
        <v>0.6</v>
      </c>
      <c r="B184" s="86">
        <v>3</v>
      </c>
      <c r="C184" s="85">
        <v>5.7115505605118733</v>
      </c>
      <c r="D184" s="85">
        <v>0.45964661293732278</v>
      </c>
    </row>
    <row r="185" spans="1:4" x14ac:dyDescent="0.25">
      <c r="A185" s="86">
        <v>0.6</v>
      </c>
      <c r="B185" s="86">
        <v>4</v>
      </c>
      <c r="C185" s="85">
        <v>5.4751117527749447</v>
      </c>
      <c r="D185" s="85">
        <v>0.51658234451010887</v>
      </c>
    </row>
    <row r="186" spans="1:4" x14ac:dyDescent="0.25">
      <c r="A186" s="86">
        <v>0.6</v>
      </c>
      <c r="B186" s="86">
        <v>4</v>
      </c>
      <c r="C186" s="85">
        <v>5.5870968184695391</v>
      </c>
      <c r="D186" s="85">
        <v>0.5534350023032738</v>
      </c>
    </row>
    <row r="187" spans="1:4" x14ac:dyDescent="0.25">
      <c r="A187" s="86">
        <v>0.6</v>
      </c>
      <c r="B187" s="86">
        <v>4</v>
      </c>
      <c r="C187" s="85">
        <v>5.6418168524916767</v>
      </c>
      <c r="D187" s="85">
        <v>0.54475508765489844</v>
      </c>
    </row>
    <row r="188" spans="1:4" x14ac:dyDescent="0.25">
      <c r="A188" s="86">
        <v>0.6</v>
      </c>
      <c r="B188" s="86">
        <v>4</v>
      </c>
      <c r="C188" s="85">
        <v>6.1229883947180204</v>
      </c>
      <c r="D188" s="85">
        <v>0.6048944340258362</v>
      </c>
    </row>
    <row r="189" spans="1:4" x14ac:dyDescent="0.25">
      <c r="A189" s="86">
        <v>0.6</v>
      </c>
      <c r="B189" s="86">
        <v>4</v>
      </c>
      <c r="C189" s="85">
        <v>5.7629726615529453</v>
      </c>
      <c r="D189" s="85">
        <v>0.56586548813739568</v>
      </c>
    </row>
    <row r="190" spans="1:4" x14ac:dyDescent="0.25">
      <c r="A190" s="86">
        <v>0.6</v>
      </c>
      <c r="B190" s="86">
        <v>4</v>
      </c>
      <c r="C190" s="85">
        <v>5.9526527951792163</v>
      </c>
      <c r="D190" s="85">
        <v>0.60492492883665472</v>
      </c>
    </row>
    <row r="191" spans="1:4" x14ac:dyDescent="0.25">
      <c r="A191" s="86">
        <v>0.6</v>
      </c>
      <c r="B191" s="86">
        <v>4</v>
      </c>
      <c r="C191" s="85">
        <v>6.0577417376149842</v>
      </c>
      <c r="D191" s="85">
        <v>0.60542421409776881</v>
      </c>
    </row>
    <row r="192" spans="1:4" x14ac:dyDescent="0.25">
      <c r="A192" s="86">
        <v>0.6</v>
      </c>
      <c r="B192" s="86">
        <v>4</v>
      </c>
      <c r="C192" s="85">
        <v>6.3026270324617917</v>
      </c>
      <c r="D192" s="85">
        <v>0.63291947757500433</v>
      </c>
    </row>
    <row r="193" spans="1:4" x14ac:dyDescent="0.25">
      <c r="A193" s="86">
        <v>0.6</v>
      </c>
      <c r="B193" s="86">
        <v>4</v>
      </c>
      <c r="C193" s="85">
        <v>6.070350302220783</v>
      </c>
      <c r="D193" s="85">
        <v>0.64040088653564453</v>
      </c>
    </row>
    <row r="194" spans="1:4" x14ac:dyDescent="0.25">
      <c r="A194" s="86">
        <v>0.6</v>
      </c>
      <c r="B194" s="86">
        <v>4</v>
      </c>
      <c r="C194" s="85">
        <v>6.1404769269199582</v>
      </c>
      <c r="D194" s="85">
        <v>0.51887269781914269</v>
      </c>
    </row>
    <row r="195" spans="1:4" x14ac:dyDescent="0.25">
      <c r="A195" s="86">
        <v>0.6</v>
      </c>
      <c r="B195" s="86">
        <v>4</v>
      </c>
      <c r="C195" s="85">
        <v>5.5109166584690694</v>
      </c>
      <c r="D195" s="85">
        <v>0.53748850600193931</v>
      </c>
    </row>
    <row r="196" spans="1:4" x14ac:dyDescent="0.25">
      <c r="A196" s="86">
        <v>0.6</v>
      </c>
      <c r="B196" s="86">
        <v>4</v>
      </c>
      <c r="C196" s="85">
        <v>5.9008422484342837</v>
      </c>
      <c r="D196" s="85">
        <v>0.53101553871969642</v>
      </c>
    </row>
    <row r="197" spans="1:4" x14ac:dyDescent="0.25">
      <c r="A197" s="86">
        <v>0.6</v>
      </c>
      <c r="B197" s="86">
        <v>4</v>
      </c>
      <c r="C197" s="85">
        <v>5.9381130229992127</v>
      </c>
      <c r="D197" s="85">
        <v>0.59666475563615307</v>
      </c>
    </row>
    <row r="198" spans="1:4" x14ac:dyDescent="0.25">
      <c r="A198" s="86">
        <v>0.6</v>
      </c>
      <c r="B198" s="86">
        <v>4</v>
      </c>
      <c r="C198" s="85">
        <v>6.0571482256199438</v>
      </c>
      <c r="D198" s="85">
        <v>0.4671832364139466</v>
      </c>
    </row>
    <row r="199" spans="1:4" x14ac:dyDescent="0.25">
      <c r="A199" s="86">
        <v>0.6</v>
      </c>
      <c r="B199" s="86">
        <v>4</v>
      </c>
      <c r="C199" s="85">
        <v>5.5250645786198502</v>
      </c>
      <c r="D199" s="85">
        <v>0.52442444339235306</v>
      </c>
    </row>
    <row r="200" spans="1:4" x14ac:dyDescent="0.25">
      <c r="A200" s="86">
        <v>0.6</v>
      </c>
      <c r="B200" s="86">
        <v>4</v>
      </c>
      <c r="C200" s="85">
        <v>5.4982289546418652</v>
      </c>
      <c r="D200" s="85">
        <v>0.53251454610817928</v>
      </c>
    </row>
    <row r="201" spans="1:4" x14ac:dyDescent="0.25">
      <c r="A201" s="86">
        <v>0.6</v>
      </c>
      <c r="B201" s="86">
        <v>4</v>
      </c>
      <c r="C201" s="85">
        <v>5.3787579544438104</v>
      </c>
      <c r="D201" s="85">
        <v>0.51039771195965622</v>
      </c>
    </row>
    <row r="202" spans="1:4" x14ac:dyDescent="0.25">
      <c r="A202" s="86">
        <v>0.6</v>
      </c>
      <c r="B202" s="86">
        <v>4</v>
      </c>
      <c r="C202" s="85">
        <v>5.760666429594389</v>
      </c>
      <c r="D202" s="85">
        <v>0.56479679891311974</v>
      </c>
    </row>
    <row r="203" spans="1:4" x14ac:dyDescent="0.25">
      <c r="A203" s="86">
        <v>0.6</v>
      </c>
      <c r="B203" s="86">
        <v>4</v>
      </c>
      <c r="C203" s="85">
        <v>5.9664306167621746</v>
      </c>
      <c r="D203" s="85">
        <v>0.61262974563801353</v>
      </c>
    </row>
    <row r="204" spans="1:4" x14ac:dyDescent="0.25">
      <c r="A204" s="86">
        <v>0.6</v>
      </c>
      <c r="B204" s="86">
        <v>4</v>
      </c>
      <c r="C204" s="85">
        <v>6.152950009221227</v>
      </c>
      <c r="D204" s="85">
        <v>0.61555705313808551</v>
      </c>
    </row>
    <row r="205" spans="1:4" x14ac:dyDescent="0.25">
      <c r="A205" s="86">
        <v>0.6</v>
      </c>
      <c r="B205" s="86">
        <v>4</v>
      </c>
      <c r="C205" s="85">
        <v>5.9910048977932151</v>
      </c>
      <c r="D205" s="85">
        <v>0.64101744600110178</v>
      </c>
    </row>
    <row r="206" spans="1:4" x14ac:dyDescent="0.25">
      <c r="A206" s="86">
        <v>0.6</v>
      </c>
      <c r="B206" s="86">
        <v>4</v>
      </c>
      <c r="C206" s="85">
        <v>5.8651039052061424</v>
      </c>
      <c r="D206" s="85">
        <v>0.56652207275034727</v>
      </c>
    </row>
    <row r="207" spans="1:4" x14ac:dyDescent="0.25">
      <c r="A207" s="86">
        <v>0.6</v>
      </c>
      <c r="B207" s="86">
        <v>4</v>
      </c>
      <c r="C207" s="85">
        <v>6.0288864102721433</v>
      </c>
      <c r="D207" s="85">
        <v>0.55582139431030253</v>
      </c>
    </row>
    <row r="208" spans="1:4" x14ac:dyDescent="0.25">
      <c r="A208" s="86">
        <v>0.6</v>
      </c>
      <c r="B208" s="86">
        <v>4</v>
      </c>
      <c r="C208" s="85">
        <v>6.3059411193215409</v>
      </c>
      <c r="D208" s="85">
        <v>0.64420390935238325</v>
      </c>
    </row>
    <row r="209" spans="1:4" x14ac:dyDescent="0.25">
      <c r="A209" s="86">
        <v>0.6</v>
      </c>
      <c r="B209" s="86">
        <v>4</v>
      </c>
      <c r="C209" s="85">
        <v>5.2338980955812255</v>
      </c>
      <c r="D209" s="85">
        <v>0.45800810779351209</v>
      </c>
    </row>
    <row r="210" spans="1:4" x14ac:dyDescent="0.25">
      <c r="A210" s="86">
        <v>1.9</v>
      </c>
      <c r="B210" s="86">
        <v>1</v>
      </c>
      <c r="C210" s="85">
        <v>5.2777605596425996</v>
      </c>
      <c r="D210" s="85">
        <v>0.4939642685477304</v>
      </c>
    </row>
    <row r="211" spans="1:4" x14ac:dyDescent="0.25">
      <c r="A211" s="86">
        <v>1.9</v>
      </c>
      <c r="B211" s="86">
        <v>1</v>
      </c>
      <c r="C211" s="85">
        <v>5.5111002962645541</v>
      </c>
      <c r="D211" s="85">
        <v>0.51224287903275278</v>
      </c>
    </row>
    <row r="212" spans="1:4" x14ac:dyDescent="0.25">
      <c r="A212" s="86">
        <v>1.9</v>
      </c>
      <c r="B212" s="86">
        <v>1</v>
      </c>
      <c r="C212" s="85">
        <v>5.9350129465696959</v>
      </c>
      <c r="D212" s="85">
        <v>0.54042798907499134</v>
      </c>
    </row>
    <row r="213" spans="1:4" x14ac:dyDescent="0.25">
      <c r="A213" s="86">
        <v>1.9</v>
      </c>
      <c r="B213" s="86">
        <v>1</v>
      </c>
      <c r="C213" s="85">
        <v>5.8964287662110673</v>
      </c>
      <c r="D213" s="85">
        <v>0.55410546506780856</v>
      </c>
    </row>
    <row r="214" spans="1:4" x14ac:dyDescent="0.25">
      <c r="A214" s="86">
        <v>1.9</v>
      </c>
      <c r="B214" s="86">
        <v>1</v>
      </c>
      <c r="C214" s="85">
        <v>5.7152973935477975</v>
      </c>
      <c r="D214" s="85">
        <v>0.44149289797106478</v>
      </c>
    </row>
    <row r="215" spans="1:4" x14ac:dyDescent="0.25">
      <c r="A215" s="86">
        <v>1.9</v>
      </c>
      <c r="B215" s="86">
        <v>1</v>
      </c>
      <c r="C215" s="85">
        <v>5.8051789592854952</v>
      </c>
      <c r="D215" s="85">
        <v>0.49277025373498046</v>
      </c>
    </row>
    <row r="216" spans="1:4" x14ac:dyDescent="0.25">
      <c r="A216" s="86">
        <v>1.9</v>
      </c>
      <c r="B216" s="86">
        <v>1</v>
      </c>
      <c r="C216" s="85">
        <v>6.0943436206062058</v>
      </c>
      <c r="D216" s="85">
        <v>0.60034134252670501</v>
      </c>
    </row>
    <row r="217" spans="1:4" x14ac:dyDescent="0.25">
      <c r="A217" s="86">
        <v>1.9</v>
      </c>
      <c r="B217" s="86">
        <v>1</v>
      </c>
      <c r="C217" s="85">
        <v>5.5498618378484919</v>
      </c>
      <c r="D217" s="85">
        <v>0.50357205169892738</v>
      </c>
    </row>
    <row r="218" spans="1:4" x14ac:dyDescent="0.25">
      <c r="A218" s="86">
        <v>1.9</v>
      </c>
      <c r="B218" s="86">
        <v>1</v>
      </c>
      <c r="C218" s="85">
        <v>5.812037483839755</v>
      </c>
      <c r="D218" s="85">
        <v>0.55468428826844018</v>
      </c>
    </row>
    <row r="219" spans="1:4" x14ac:dyDescent="0.25">
      <c r="A219" s="86">
        <v>1.9</v>
      </c>
      <c r="B219" s="86">
        <v>1</v>
      </c>
      <c r="C219" s="85">
        <v>5.5731184156000486</v>
      </c>
      <c r="D219" s="85">
        <v>0.52162102970104074</v>
      </c>
    </row>
    <row r="220" spans="1:4" x14ac:dyDescent="0.25">
      <c r="A220" s="86">
        <v>1.9</v>
      </c>
      <c r="B220" s="86">
        <v>1</v>
      </c>
      <c r="C220" s="85">
        <v>5.9292266287837325</v>
      </c>
      <c r="D220" s="85">
        <v>0.53284961818129162</v>
      </c>
    </row>
    <row r="221" spans="1:4" x14ac:dyDescent="0.25">
      <c r="A221" s="86">
        <v>1.9</v>
      </c>
      <c r="B221" s="86">
        <v>1</v>
      </c>
      <c r="C221" s="85">
        <v>5.8775534405140242</v>
      </c>
      <c r="D221" s="85">
        <v>0.52295589515391516</v>
      </c>
    </row>
    <row r="222" spans="1:4" x14ac:dyDescent="0.25">
      <c r="A222" s="86">
        <v>1.9</v>
      </c>
      <c r="B222" s="86">
        <v>1</v>
      </c>
      <c r="C222" s="85">
        <v>5.8871409781594659</v>
      </c>
      <c r="D222" s="85">
        <v>0.57409043863753018</v>
      </c>
    </row>
    <row r="223" spans="1:4" x14ac:dyDescent="0.25">
      <c r="A223" s="86">
        <v>1.9</v>
      </c>
      <c r="B223" s="86">
        <v>1</v>
      </c>
      <c r="C223" s="85">
        <v>5.8871620686970587</v>
      </c>
      <c r="D223" s="85">
        <v>0.60180895826210234</v>
      </c>
    </row>
    <row r="224" spans="1:4" x14ac:dyDescent="0.25">
      <c r="A224" s="86">
        <v>1.9</v>
      </c>
      <c r="B224" s="86">
        <v>1</v>
      </c>
      <c r="C224" s="85">
        <v>6.170932469300487</v>
      </c>
      <c r="D224" s="85">
        <v>0.62871952577452694</v>
      </c>
    </row>
    <row r="225" spans="1:4" x14ac:dyDescent="0.25">
      <c r="A225" s="86">
        <v>1.9</v>
      </c>
      <c r="B225" s="86">
        <v>1</v>
      </c>
      <c r="C225" s="85">
        <v>5.9189270357932324</v>
      </c>
      <c r="D225" s="85">
        <v>0.60043103055729752</v>
      </c>
    </row>
    <row r="226" spans="1:4" x14ac:dyDescent="0.25">
      <c r="A226" s="86">
        <v>1.9</v>
      </c>
      <c r="B226" s="86">
        <v>1</v>
      </c>
      <c r="C226" s="85">
        <v>5.8635364754509576</v>
      </c>
      <c r="D226" s="85">
        <v>0.55380303179097679</v>
      </c>
    </row>
    <row r="227" spans="1:4" x14ac:dyDescent="0.25">
      <c r="A227" s="86">
        <v>1.9</v>
      </c>
      <c r="B227" s="86">
        <v>1</v>
      </c>
      <c r="C227" s="85">
        <v>5.7227700033656967</v>
      </c>
      <c r="D227" s="85">
        <v>0.53024518039326007</v>
      </c>
    </row>
    <row r="228" spans="1:4" x14ac:dyDescent="0.25">
      <c r="A228" s="86">
        <v>1.9</v>
      </c>
      <c r="B228" s="86">
        <v>1</v>
      </c>
      <c r="C228" s="85">
        <v>5.6033710180048981</v>
      </c>
      <c r="D228" s="85">
        <v>0.5595181258246279</v>
      </c>
    </row>
    <row r="229" spans="1:4" x14ac:dyDescent="0.25">
      <c r="A229" s="86">
        <v>1.9</v>
      </c>
      <c r="B229" s="86">
        <v>1</v>
      </c>
      <c r="C229" s="85">
        <v>5.1886721905363791</v>
      </c>
      <c r="D229" s="85">
        <v>0.58240804296649606</v>
      </c>
    </row>
    <row r="230" spans="1:4" x14ac:dyDescent="0.25">
      <c r="A230" s="86">
        <v>1.9</v>
      </c>
      <c r="B230" s="86">
        <v>1</v>
      </c>
      <c r="C230" s="85">
        <v>5.0408908477906227</v>
      </c>
      <c r="D230" s="85">
        <v>0.47806832973257118</v>
      </c>
    </row>
    <row r="231" spans="1:4" x14ac:dyDescent="0.25">
      <c r="A231" s="86">
        <v>1.9</v>
      </c>
      <c r="B231" s="86">
        <v>1</v>
      </c>
      <c r="C231" s="85">
        <v>6.0107936245329627</v>
      </c>
      <c r="D231" s="85">
        <v>0.59371557910693118</v>
      </c>
    </row>
    <row r="232" spans="1:4" x14ac:dyDescent="0.25">
      <c r="A232" s="86">
        <v>1.9</v>
      </c>
      <c r="B232" s="86">
        <v>1</v>
      </c>
      <c r="C232" s="85">
        <v>5.9931502860978263</v>
      </c>
      <c r="D232" s="85">
        <v>0.54054905422614141</v>
      </c>
    </row>
    <row r="233" spans="1:4" x14ac:dyDescent="0.25">
      <c r="A233" s="86">
        <v>1.9</v>
      </c>
      <c r="B233" s="86">
        <v>1</v>
      </c>
      <c r="C233" s="85">
        <v>5.5708604073779631</v>
      </c>
      <c r="D233" s="85">
        <v>0.60225210807687635</v>
      </c>
    </row>
    <row r="234" spans="1:4" x14ac:dyDescent="0.25">
      <c r="A234" s="86">
        <v>1.9</v>
      </c>
      <c r="B234" s="86">
        <v>1</v>
      </c>
      <c r="C234" s="85">
        <v>5.8378377109766006</v>
      </c>
      <c r="D234" s="85">
        <v>0.56998957345609236</v>
      </c>
    </row>
    <row r="235" spans="1:4" x14ac:dyDescent="0.25">
      <c r="A235" s="86">
        <v>1.9</v>
      </c>
      <c r="B235" s="86">
        <v>2</v>
      </c>
      <c r="C235" s="85">
        <v>6.1420837019020551</v>
      </c>
      <c r="D235" s="85">
        <v>0.64227653005622765</v>
      </c>
    </row>
    <row r="236" spans="1:4" x14ac:dyDescent="0.25">
      <c r="A236" s="86">
        <v>1.9</v>
      </c>
      <c r="B236" s="86">
        <v>2</v>
      </c>
      <c r="C236" s="85">
        <v>5.5928422600520964</v>
      </c>
      <c r="D236" s="85">
        <v>0.53646028058611772</v>
      </c>
    </row>
    <row r="237" spans="1:4" x14ac:dyDescent="0.25">
      <c r="A237" s="86">
        <v>1.9</v>
      </c>
      <c r="B237" s="86">
        <v>2</v>
      </c>
      <c r="C237" s="85">
        <v>5.8756863965285975</v>
      </c>
      <c r="D237" s="85">
        <v>0.62729089861203646</v>
      </c>
    </row>
    <row r="238" spans="1:4" x14ac:dyDescent="0.25">
      <c r="A238" s="86">
        <v>1.9</v>
      </c>
      <c r="B238" s="86">
        <v>2</v>
      </c>
      <c r="C238" s="85">
        <v>5.7834226417178449</v>
      </c>
      <c r="D238" s="85">
        <v>0.51882790976464499</v>
      </c>
    </row>
    <row r="239" spans="1:4" x14ac:dyDescent="0.25">
      <c r="A239" s="86">
        <v>1.9</v>
      </c>
      <c r="B239" s="86">
        <v>2</v>
      </c>
      <c r="C239" s="85">
        <v>5.3307059225444027</v>
      </c>
      <c r="D239" s="85">
        <v>0.54797141927563742</v>
      </c>
    </row>
    <row r="240" spans="1:4" x14ac:dyDescent="0.25">
      <c r="A240" s="86">
        <v>1.9</v>
      </c>
      <c r="B240" s="86">
        <v>2</v>
      </c>
      <c r="C240" s="85">
        <v>5.6585291175042807</v>
      </c>
      <c r="D240" s="85">
        <v>0.53543126065220392</v>
      </c>
    </row>
    <row r="241" spans="1:4" x14ac:dyDescent="0.25">
      <c r="A241" s="86">
        <v>1.9</v>
      </c>
      <c r="B241" s="86">
        <v>2</v>
      </c>
      <c r="C241" s="85">
        <v>5.1875100342552916</v>
      </c>
      <c r="D241" s="85">
        <v>0.53408888491124118</v>
      </c>
    </row>
    <row r="242" spans="1:4" x14ac:dyDescent="0.25">
      <c r="A242" s="86">
        <v>1.9</v>
      </c>
      <c r="B242" s="86">
        <v>2</v>
      </c>
      <c r="C242" s="85">
        <v>5.4511338280735293</v>
      </c>
      <c r="D242" s="85">
        <v>0.55605834420728073</v>
      </c>
    </row>
    <row r="243" spans="1:4" x14ac:dyDescent="0.25">
      <c r="A243" s="86">
        <v>1.9</v>
      </c>
      <c r="B243" s="86">
        <v>2</v>
      </c>
      <c r="C243" s="85">
        <v>5.6810210932558425</v>
      </c>
      <c r="D243" s="85">
        <v>0.56888192302118956</v>
      </c>
    </row>
    <row r="244" spans="1:4" x14ac:dyDescent="0.25">
      <c r="A244" s="86">
        <v>1.9</v>
      </c>
      <c r="B244" s="86">
        <v>2</v>
      </c>
      <c r="C244" s="85">
        <v>5.0180811656138298</v>
      </c>
      <c r="D244" s="85">
        <v>0.47380656079602862</v>
      </c>
    </row>
    <row r="245" spans="1:4" x14ac:dyDescent="0.25">
      <c r="A245" s="86">
        <v>1.9</v>
      </c>
      <c r="B245" s="86">
        <v>2</v>
      </c>
      <c r="C245" s="85">
        <v>5.5241490509554287</v>
      </c>
      <c r="D245" s="85">
        <v>0.58959813096339508</v>
      </c>
    </row>
    <row r="246" spans="1:4" x14ac:dyDescent="0.25">
      <c r="A246" s="86">
        <v>1.9</v>
      </c>
      <c r="B246" s="86">
        <v>2</v>
      </c>
      <c r="C246" s="85">
        <v>5.4097336381153864</v>
      </c>
      <c r="D246" s="85">
        <v>0.52982215253531806</v>
      </c>
    </row>
    <row r="247" spans="1:4" x14ac:dyDescent="0.25">
      <c r="A247" s="86">
        <v>1.9</v>
      </c>
      <c r="B247" s="86">
        <v>2</v>
      </c>
      <c r="C247" s="85">
        <v>5.2995077269560742</v>
      </c>
      <c r="D247" s="85">
        <v>0.60632052947938375</v>
      </c>
    </row>
    <row r="248" spans="1:4" x14ac:dyDescent="0.25">
      <c r="A248" s="86">
        <v>1.9</v>
      </c>
      <c r="B248" s="86">
        <v>2</v>
      </c>
      <c r="C248" s="85">
        <v>5.1639036153898212</v>
      </c>
      <c r="D248" s="85">
        <v>0.50804376953547925</v>
      </c>
    </row>
    <row r="249" spans="1:4" x14ac:dyDescent="0.25">
      <c r="A249" s="86">
        <v>1.9</v>
      </c>
      <c r="B249" s="86">
        <v>2</v>
      </c>
      <c r="C249" s="85">
        <v>5.3335325854973794</v>
      </c>
      <c r="D249" s="85">
        <v>0.49185040776225375</v>
      </c>
    </row>
    <row r="250" spans="1:4" x14ac:dyDescent="0.25">
      <c r="A250" s="86">
        <v>1.9</v>
      </c>
      <c r="B250" s="86">
        <v>2</v>
      </c>
      <c r="C250" s="85">
        <v>5.4566421323777972</v>
      </c>
      <c r="D250" s="85">
        <v>0.50039002643961439</v>
      </c>
    </row>
    <row r="251" spans="1:4" x14ac:dyDescent="0.25">
      <c r="A251" s="86">
        <v>1.9</v>
      </c>
      <c r="B251" s="86">
        <v>2</v>
      </c>
      <c r="C251" s="85">
        <v>5.2251262439342687</v>
      </c>
      <c r="D251" s="85">
        <v>0.50907019782467444</v>
      </c>
    </row>
    <row r="252" spans="1:4" x14ac:dyDescent="0.25">
      <c r="A252" s="86">
        <v>1.9</v>
      </c>
      <c r="B252" s="86">
        <v>2</v>
      </c>
      <c r="C252" s="85">
        <v>5.5317010370196549</v>
      </c>
      <c r="D252" s="85">
        <v>0.59333217255871662</v>
      </c>
    </row>
    <row r="253" spans="1:4" x14ac:dyDescent="0.25">
      <c r="A253" s="86">
        <v>1.9</v>
      </c>
      <c r="B253" s="86">
        <v>2</v>
      </c>
      <c r="C253" s="85">
        <v>5.5842672095228592</v>
      </c>
      <c r="D253" s="85">
        <v>0.56139115127572803</v>
      </c>
    </row>
    <row r="254" spans="1:4" x14ac:dyDescent="0.25">
      <c r="A254" s="86">
        <v>1.9</v>
      </c>
      <c r="B254" s="86">
        <v>2</v>
      </c>
      <c r="C254" s="85">
        <v>5.5141597947294905</v>
      </c>
      <c r="D254" s="85">
        <v>0.52881592212005002</v>
      </c>
    </row>
    <row r="255" spans="1:4" x14ac:dyDescent="0.25">
      <c r="A255" s="86">
        <v>1.9</v>
      </c>
      <c r="B255" s="86">
        <v>2</v>
      </c>
      <c r="C255" s="85">
        <v>5.9503385258710368</v>
      </c>
      <c r="D255" s="85">
        <v>0.54968492079391162</v>
      </c>
    </row>
    <row r="256" spans="1:4" x14ac:dyDescent="0.25">
      <c r="A256" s="86">
        <v>1.9</v>
      </c>
      <c r="B256" s="86">
        <v>2</v>
      </c>
      <c r="C256" s="85">
        <v>5.7755233958074417</v>
      </c>
      <c r="D256" s="85">
        <v>0.53613346571026688</v>
      </c>
    </row>
    <row r="257" spans="1:4" x14ac:dyDescent="0.25">
      <c r="A257" s="86">
        <v>1.9</v>
      </c>
      <c r="B257" s="86">
        <v>2</v>
      </c>
      <c r="C257" s="85">
        <v>5.5829253078756844</v>
      </c>
      <c r="D257" s="85">
        <v>0.51767696064522373</v>
      </c>
    </row>
    <row r="258" spans="1:4" x14ac:dyDescent="0.25">
      <c r="A258" s="86">
        <v>1.9</v>
      </c>
      <c r="B258" s="86">
        <v>2</v>
      </c>
      <c r="C258" s="85">
        <v>5.3004598565147694</v>
      </c>
      <c r="D258" s="85">
        <v>0.53019416488762994</v>
      </c>
    </row>
    <row r="259" spans="1:4" x14ac:dyDescent="0.25">
      <c r="A259" s="86">
        <v>1.9</v>
      </c>
      <c r="B259" s="86">
        <v>2</v>
      </c>
      <c r="C259" s="85">
        <v>6.2411344709516419</v>
      </c>
      <c r="D259" s="85">
        <v>0.62127625923353746</v>
      </c>
    </row>
    <row r="260" spans="1:4" x14ac:dyDescent="0.25">
      <c r="A260" s="86">
        <v>1.9</v>
      </c>
      <c r="B260" s="86">
        <v>3</v>
      </c>
      <c r="C260" s="85">
        <v>5.6154167634588701</v>
      </c>
      <c r="D260" s="85">
        <v>0.56528148825105451</v>
      </c>
    </row>
    <row r="261" spans="1:4" x14ac:dyDescent="0.25">
      <c r="A261" s="86">
        <v>1.9</v>
      </c>
      <c r="B261" s="86">
        <v>3</v>
      </c>
      <c r="C261" s="85">
        <v>5.589205025991193</v>
      </c>
      <c r="D261" s="85">
        <v>0.55095322855584006</v>
      </c>
    </row>
    <row r="262" spans="1:4" x14ac:dyDescent="0.25">
      <c r="A262" s="86">
        <v>1.9</v>
      </c>
      <c r="B262" s="86">
        <v>3</v>
      </c>
      <c r="C262" s="85">
        <v>5.345691322075643</v>
      </c>
      <c r="D262" s="85">
        <v>0.52280648546915931</v>
      </c>
    </row>
    <row r="263" spans="1:4" x14ac:dyDescent="0.25">
      <c r="A263" s="86">
        <v>1.9</v>
      </c>
      <c r="B263" s="86">
        <v>3</v>
      </c>
      <c r="C263" s="85">
        <v>5.1338573625749619</v>
      </c>
      <c r="D263" s="85">
        <v>0.47359835445098342</v>
      </c>
    </row>
    <row r="264" spans="1:4" x14ac:dyDescent="0.25">
      <c r="A264" s="86">
        <v>1.9</v>
      </c>
      <c r="B264" s="86">
        <v>3</v>
      </c>
      <c r="C264" s="85">
        <v>5.3195887726981255</v>
      </c>
      <c r="D264" s="85">
        <v>0.44785379638093398</v>
      </c>
    </row>
    <row r="265" spans="1:4" x14ac:dyDescent="0.25">
      <c r="A265" s="86">
        <v>1.9</v>
      </c>
      <c r="B265" s="86">
        <v>3</v>
      </c>
      <c r="C265" s="85">
        <v>5.3331026753800428</v>
      </c>
      <c r="D265" s="85">
        <v>0.52820558799784301</v>
      </c>
    </row>
    <row r="266" spans="1:4" x14ac:dyDescent="0.25">
      <c r="A266" s="86">
        <v>1.9</v>
      </c>
      <c r="B266" s="86">
        <v>3</v>
      </c>
      <c r="C266" s="85">
        <v>5.4786814949927658</v>
      </c>
      <c r="D266" s="85">
        <v>0.56598355111846121</v>
      </c>
    </row>
    <row r="267" spans="1:4" x14ac:dyDescent="0.25">
      <c r="A267" s="86">
        <v>1.9</v>
      </c>
      <c r="B267" s="86">
        <v>3</v>
      </c>
      <c r="C267" s="85">
        <v>5.6943910577204342</v>
      </c>
      <c r="D267" s="85">
        <v>0.57405265821247575</v>
      </c>
    </row>
    <row r="268" spans="1:4" x14ac:dyDescent="0.25">
      <c r="A268" s="86">
        <v>1.9</v>
      </c>
      <c r="B268" s="86">
        <v>3</v>
      </c>
      <c r="C268" s="85">
        <v>4.9388928854530025</v>
      </c>
      <c r="D268" s="85">
        <v>0.37057785822387435</v>
      </c>
    </row>
    <row r="269" spans="1:4" x14ac:dyDescent="0.25">
      <c r="A269" s="86">
        <v>1.9</v>
      </c>
      <c r="B269" s="86">
        <v>3</v>
      </c>
      <c r="C269" s="85">
        <v>5.9122237976029144</v>
      </c>
      <c r="D269" s="85">
        <v>0.63244769267829815</v>
      </c>
    </row>
    <row r="270" spans="1:4" x14ac:dyDescent="0.25">
      <c r="A270" s="86">
        <v>1.9</v>
      </c>
      <c r="B270" s="86">
        <v>3</v>
      </c>
      <c r="C270" s="85">
        <v>5.6672844439589198</v>
      </c>
      <c r="D270" s="85">
        <v>0.44876415232483757</v>
      </c>
    </row>
    <row r="271" spans="1:4" x14ac:dyDescent="0.25">
      <c r="A271" s="86">
        <v>1.9</v>
      </c>
      <c r="B271" s="86">
        <v>3</v>
      </c>
      <c r="C271" s="85">
        <v>5.8119472282215048</v>
      </c>
      <c r="D271" s="85">
        <v>0.5116447503353061</v>
      </c>
    </row>
    <row r="272" spans="1:4" x14ac:dyDescent="0.25">
      <c r="A272" s="86">
        <v>1.9</v>
      </c>
      <c r="B272" s="86">
        <v>3</v>
      </c>
      <c r="C272" s="85">
        <v>5.3282275006780617</v>
      </c>
      <c r="D272" s="85">
        <v>0.53131422358429792</v>
      </c>
    </row>
    <row r="273" spans="1:4" x14ac:dyDescent="0.25">
      <c r="A273" s="86">
        <v>1.9</v>
      </c>
      <c r="B273" s="86">
        <v>3</v>
      </c>
      <c r="C273" s="85">
        <v>5.6757102200611396</v>
      </c>
      <c r="D273" s="85">
        <v>0.56015254567321138</v>
      </c>
    </row>
    <row r="274" spans="1:4" x14ac:dyDescent="0.25">
      <c r="A274" s="86">
        <v>1.9</v>
      </c>
      <c r="B274" s="86">
        <v>3</v>
      </c>
      <c r="C274" s="85">
        <v>5.5604418177933157</v>
      </c>
      <c r="D274" s="85">
        <v>0.46818731584748619</v>
      </c>
    </row>
    <row r="275" spans="1:4" x14ac:dyDescent="0.25">
      <c r="A275" s="86">
        <v>1.9</v>
      </c>
      <c r="B275" s="86">
        <v>3</v>
      </c>
      <c r="C275" s="85">
        <v>5.9364916890111141</v>
      </c>
      <c r="D275" s="85">
        <v>0.57862133007549232</v>
      </c>
    </row>
    <row r="276" spans="1:4" x14ac:dyDescent="0.25">
      <c r="A276" s="86">
        <v>1.9</v>
      </c>
      <c r="B276" s="86">
        <v>3</v>
      </c>
      <c r="C276" s="85">
        <v>5.6102315940412719</v>
      </c>
      <c r="D276" s="85">
        <v>0.45643498493368667</v>
      </c>
    </row>
    <row r="277" spans="1:4" x14ac:dyDescent="0.25">
      <c r="A277" s="86">
        <v>1.9</v>
      </c>
      <c r="B277" s="86">
        <v>3</v>
      </c>
      <c r="C277" s="85">
        <v>5.8366525369532241</v>
      </c>
      <c r="D277" s="85">
        <v>0.58181809060473977</v>
      </c>
    </row>
    <row r="278" spans="1:4" x14ac:dyDescent="0.25">
      <c r="A278" s="86">
        <v>1.9</v>
      </c>
      <c r="B278" s="86">
        <v>3</v>
      </c>
      <c r="C278" s="85">
        <v>5.285380149510325</v>
      </c>
      <c r="D278" s="85">
        <v>0.40302283087974866</v>
      </c>
    </row>
    <row r="279" spans="1:4" x14ac:dyDescent="0.25">
      <c r="A279" s="86">
        <v>1.9</v>
      </c>
      <c r="B279" s="86">
        <v>3</v>
      </c>
      <c r="C279" s="85">
        <v>5.6479881326175194</v>
      </c>
      <c r="D279" s="85">
        <v>0.57093756474188162</v>
      </c>
    </row>
    <row r="280" spans="1:4" x14ac:dyDescent="0.25">
      <c r="A280" s="86">
        <v>1.9</v>
      </c>
      <c r="B280" s="86">
        <v>3</v>
      </c>
      <c r="C280" s="85">
        <v>5.7642721447606302</v>
      </c>
      <c r="D280" s="85">
        <v>0.54608134341544234</v>
      </c>
    </row>
    <row r="281" spans="1:4" x14ac:dyDescent="0.25">
      <c r="A281" s="86">
        <v>1.9</v>
      </c>
      <c r="B281" s="86">
        <v>3</v>
      </c>
      <c r="C281" s="85">
        <v>5.7743670515480945</v>
      </c>
      <c r="D281" s="85">
        <v>0.54059985844082536</v>
      </c>
    </row>
    <row r="282" spans="1:4" x14ac:dyDescent="0.25">
      <c r="A282" s="86">
        <v>1.9</v>
      </c>
      <c r="B282" s="86">
        <v>3</v>
      </c>
      <c r="C282" s="85">
        <v>5.7043120332846931</v>
      </c>
      <c r="D282" s="85">
        <v>0.58368262978382268</v>
      </c>
    </row>
    <row r="283" spans="1:4" x14ac:dyDescent="0.25">
      <c r="A283" s="86">
        <v>1.9</v>
      </c>
      <c r="B283" s="86">
        <v>3</v>
      </c>
      <c r="C283" s="85">
        <v>5.6699433496435478</v>
      </c>
      <c r="D283" s="85">
        <v>0.54430768993721335</v>
      </c>
    </row>
    <row r="284" spans="1:4" x14ac:dyDescent="0.25">
      <c r="A284" s="86">
        <v>1.9</v>
      </c>
      <c r="B284" s="86">
        <v>3</v>
      </c>
      <c r="C284" s="85">
        <v>5.6007032878369385</v>
      </c>
      <c r="D284" s="85">
        <v>0.53843335819900184</v>
      </c>
    </row>
    <row r="285" spans="1:4" x14ac:dyDescent="0.25">
      <c r="A285" s="86">
        <v>1.9</v>
      </c>
      <c r="B285" s="86">
        <v>4</v>
      </c>
      <c r="C285" s="85">
        <v>5.4979376080028626</v>
      </c>
      <c r="D285" s="85">
        <v>0.52188107229434311</v>
      </c>
    </row>
    <row r="286" spans="1:4" x14ac:dyDescent="0.25">
      <c r="A286" s="86">
        <v>1.9</v>
      </c>
      <c r="B286" s="86">
        <v>4</v>
      </c>
      <c r="C286" s="85">
        <v>5.1688027979444904</v>
      </c>
      <c r="D286" s="85">
        <v>0.51539193556315321</v>
      </c>
    </row>
    <row r="287" spans="1:4" x14ac:dyDescent="0.25">
      <c r="A287" s="86">
        <v>1.9</v>
      </c>
      <c r="B287" s="86">
        <v>4</v>
      </c>
      <c r="C287" s="85">
        <v>5.8183659657107007</v>
      </c>
      <c r="D287" s="85">
        <v>0.61442621465040748</v>
      </c>
    </row>
    <row r="288" spans="1:4" x14ac:dyDescent="0.25">
      <c r="A288" s="86">
        <v>1.9</v>
      </c>
      <c r="B288" s="86">
        <v>4</v>
      </c>
      <c r="C288" s="85">
        <v>5.8079945202409222</v>
      </c>
      <c r="D288" s="85">
        <v>0.56442704410815714</v>
      </c>
    </row>
    <row r="289" spans="1:4" x14ac:dyDescent="0.25">
      <c r="A289" s="86">
        <v>1.9</v>
      </c>
      <c r="B289" s="86">
        <v>4</v>
      </c>
      <c r="C289" s="85">
        <v>5.9083377592633237</v>
      </c>
      <c r="D289" s="85">
        <v>0.62298172571638744</v>
      </c>
    </row>
    <row r="290" spans="1:4" x14ac:dyDescent="0.25">
      <c r="A290" s="86">
        <v>1.9</v>
      </c>
      <c r="B290" s="86">
        <v>4</v>
      </c>
      <c r="C290" s="85">
        <v>5.8858388692070331</v>
      </c>
      <c r="D290" s="85">
        <v>0.63125090648865001</v>
      </c>
    </row>
    <row r="291" spans="1:4" x14ac:dyDescent="0.25">
      <c r="A291" s="86">
        <v>1.9</v>
      </c>
      <c r="B291" s="86">
        <v>4</v>
      </c>
      <c r="C291" s="85">
        <v>6.2023374123590473</v>
      </c>
      <c r="D291" s="85">
        <v>0.58093278184316499</v>
      </c>
    </row>
    <row r="292" spans="1:4" x14ac:dyDescent="0.25">
      <c r="A292" s="86">
        <v>1.9</v>
      </c>
      <c r="B292" s="86">
        <v>4</v>
      </c>
      <c r="C292" s="85">
        <v>5.9054768938607003</v>
      </c>
      <c r="D292" s="85">
        <v>0.55892891904369013</v>
      </c>
    </row>
    <row r="293" spans="1:4" x14ac:dyDescent="0.25">
      <c r="A293" s="86">
        <v>1.9</v>
      </c>
      <c r="B293" s="86">
        <v>4</v>
      </c>
      <c r="C293" s="85">
        <v>5.3186931445374928</v>
      </c>
      <c r="D293" s="85">
        <v>0.47705635933272089</v>
      </c>
    </row>
    <row r="294" spans="1:4" x14ac:dyDescent="0.25">
      <c r="A294" s="86">
        <v>1.9</v>
      </c>
      <c r="B294" s="86">
        <v>4</v>
      </c>
      <c r="C294" s="85">
        <v>6.0836031109869806</v>
      </c>
      <c r="D294" s="85">
        <v>0.58868375406279994</v>
      </c>
    </row>
    <row r="295" spans="1:4" x14ac:dyDescent="0.25">
      <c r="A295" s="86">
        <v>1.9</v>
      </c>
      <c r="B295" s="86">
        <v>4</v>
      </c>
      <c r="C295" s="85">
        <v>5.4245529758396493</v>
      </c>
      <c r="D295" s="85">
        <v>0.4886180462200741</v>
      </c>
    </row>
    <row r="296" spans="1:4" x14ac:dyDescent="0.25">
      <c r="A296" s="86">
        <v>1.9</v>
      </c>
      <c r="B296" s="86">
        <v>4</v>
      </c>
      <c r="C296" s="85">
        <v>5.7303168159763995</v>
      </c>
      <c r="D296" s="85">
        <v>0.58140239771370483</v>
      </c>
    </row>
    <row r="297" spans="1:4" x14ac:dyDescent="0.25">
      <c r="A297" s="86">
        <v>1.9</v>
      </c>
      <c r="B297" s="86">
        <v>4</v>
      </c>
      <c r="C297" s="85">
        <v>5.8805490798023516</v>
      </c>
      <c r="D297" s="85">
        <v>0.59208322736117569</v>
      </c>
    </row>
    <row r="298" spans="1:4" x14ac:dyDescent="0.25">
      <c r="A298" s="86">
        <v>1.9</v>
      </c>
      <c r="B298" s="86">
        <v>4</v>
      </c>
      <c r="C298" s="85">
        <v>5.726827296584057</v>
      </c>
      <c r="D298" s="85">
        <v>0.53623233276155657</v>
      </c>
    </row>
    <row r="299" spans="1:4" x14ac:dyDescent="0.25">
      <c r="A299" s="86">
        <v>1.9</v>
      </c>
      <c r="B299" s="86">
        <v>4</v>
      </c>
      <c r="C299" s="85">
        <v>5.3048429597091946</v>
      </c>
      <c r="D299" s="85">
        <v>0.49041708869643696</v>
      </c>
    </row>
    <row r="300" spans="1:4" x14ac:dyDescent="0.25">
      <c r="A300" s="86">
        <v>1.9</v>
      </c>
      <c r="B300" s="86">
        <v>4</v>
      </c>
      <c r="C300" s="85">
        <v>5.937985739104688</v>
      </c>
      <c r="D300" s="85">
        <v>0.58345460891723633</v>
      </c>
    </row>
    <row r="301" spans="1:4" x14ac:dyDescent="0.25">
      <c r="A301" s="86">
        <v>1.9</v>
      </c>
      <c r="B301" s="86">
        <v>4</v>
      </c>
      <c r="C301" s="85">
        <v>5.8161372032533309</v>
      </c>
      <c r="D301" s="85">
        <v>0.67339400831577889</v>
      </c>
    </row>
    <row r="302" spans="1:4" x14ac:dyDescent="0.25">
      <c r="A302" s="86">
        <v>1.9</v>
      </c>
      <c r="B302" s="86">
        <v>4</v>
      </c>
      <c r="C302" s="85">
        <v>5.2283788325768885</v>
      </c>
      <c r="D302" s="85">
        <v>0.28933370258929914</v>
      </c>
    </row>
    <row r="303" spans="1:4" x14ac:dyDescent="0.25">
      <c r="A303" s="86">
        <v>1.9</v>
      </c>
      <c r="B303" s="86">
        <v>4</v>
      </c>
      <c r="C303" s="85">
        <v>5.733500620620597</v>
      </c>
      <c r="D303" s="85">
        <v>0.54091421347190871</v>
      </c>
    </row>
    <row r="304" spans="1:4" x14ac:dyDescent="0.25">
      <c r="A304" s="86">
        <v>1.9</v>
      </c>
      <c r="B304" s="86">
        <v>4</v>
      </c>
      <c r="C304" s="85">
        <v>5.6095447116468877</v>
      </c>
      <c r="D304" s="85">
        <v>0</v>
      </c>
    </row>
    <row r="305" spans="1:4" x14ac:dyDescent="0.25">
      <c r="A305" s="86">
        <v>1.9</v>
      </c>
      <c r="B305" s="86">
        <v>4</v>
      </c>
      <c r="C305" s="85">
        <v>5.3922589408413835</v>
      </c>
      <c r="D305" s="85">
        <v>0.60312894884346091</v>
      </c>
    </row>
    <row r="306" spans="1:4" x14ac:dyDescent="0.25">
      <c r="A306" s="86">
        <v>1.9</v>
      </c>
      <c r="B306" s="86">
        <v>4</v>
      </c>
      <c r="C306" s="85">
        <v>5.8565127613566226</v>
      </c>
      <c r="D306" s="85">
        <v>0.52941599845370368</v>
      </c>
    </row>
    <row r="307" spans="1:4" x14ac:dyDescent="0.25">
      <c r="A307" s="86">
        <v>1.9</v>
      </c>
      <c r="B307" s="86">
        <v>4</v>
      </c>
      <c r="C307" s="85">
        <v>5.6500201279935007</v>
      </c>
      <c r="D307" s="85">
        <v>0.47807127581111536</v>
      </c>
    </row>
    <row r="308" spans="1:4" x14ac:dyDescent="0.25">
      <c r="A308" s="86">
        <v>1.9</v>
      </c>
      <c r="B308" s="86">
        <v>4</v>
      </c>
      <c r="C308" s="85">
        <v>5.4118477226944126</v>
      </c>
      <c r="D308" s="85">
        <v>0.47402269075516706</v>
      </c>
    </row>
    <row r="309" spans="1:4" x14ac:dyDescent="0.25">
      <c r="A309" s="86">
        <v>1.9</v>
      </c>
      <c r="B309" s="86">
        <v>4</v>
      </c>
      <c r="C309" s="85">
        <v>5.6023605031665396</v>
      </c>
      <c r="D309" s="85">
        <v>0.54275496704411208</v>
      </c>
    </row>
    <row r="310" spans="1:4" x14ac:dyDescent="0.25">
      <c r="A310" s="86">
        <v>6</v>
      </c>
      <c r="B310" s="86">
        <v>1</v>
      </c>
      <c r="C310" s="85">
        <v>5.5421003965049334</v>
      </c>
      <c r="D310" s="85">
        <v>0.4923377243422174</v>
      </c>
    </row>
    <row r="311" spans="1:4" x14ac:dyDescent="0.25">
      <c r="A311" s="86">
        <v>6</v>
      </c>
      <c r="B311" s="86">
        <v>1</v>
      </c>
      <c r="C311" s="85">
        <v>5.525408103738993</v>
      </c>
      <c r="D311" s="85">
        <v>0.29706891383184192</v>
      </c>
    </row>
    <row r="312" spans="1:4" x14ac:dyDescent="0.25">
      <c r="A312" s="86">
        <v>6</v>
      </c>
      <c r="B312" s="86">
        <v>1</v>
      </c>
      <c r="C312" s="85">
        <v>5.5121482293284529</v>
      </c>
      <c r="D312" s="85">
        <v>0.27464858811541465</v>
      </c>
    </row>
    <row r="313" spans="1:4" x14ac:dyDescent="0.25">
      <c r="A313" s="86">
        <v>6</v>
      </c>
      <c r="B313" s="86">
        <v>1</v>
      </c>
      <c r="C313" s="85">
        <v>4.9904406278431823</v>
      </c>
      <c r="D313" s="85">
        <v>0.44767295873430385</v>
      </c>
    </row>
    <row r="314" spans="1:4" x14ac:dyDescent="0.25">
      <c r="A314" s="86">
        <v>6</v>
      </c>
      <c r="B314" s="86">
        <v>1</v>
      </c>
      <c r="C314" s="85">
        <v>5.9551887474770897</v>
      </c>
      <c r="D314" s="85">
        <v>0.34841138995683907</v>
      </c>
    </row>
    <row r="315" spans="1:4" x14ac:dyDescent="0.25">
      <c r="A315" s="86">
        <v>6</v>
      </c>
      <c r="B315" s="86">
        <v>1</v>
      </c>
      <c r="C315" s="85">
        <v>5.6489136437126612</v>
      </c>
      <c r="D315" s="85">
        <v>0.49110131168315624</v>
      </c>
    </row>
    <row r="316" spans="1:4" x14ac:dyDescent="0.25">
      <c r="A316" s="86">
        <v>6</v>
      </c>
      <c r="B316" s="86">
        <v>1</v>
      </c>
      <c r="C316" s="85">
        <v>4.9392276581987664</v>
      </c>
      <c r="D316" s="85">
        <v>0.45888376235961914</v>
      </c>
    </row>
    <row r="317" spans="1:4" x14ac:dyDescent="0.25">
      <c r="A317" s="86">
        <v>6</v>
      </c>
      <c r="B317" s="86">
        <v>1</v>
      </c>
      <c r="C317" s="85">
        <v>5.4916456758209673</v>
      </c>
      <c r="D317" s="85">
        <v>0.24954464050646474</v>
      </c>
    </row>
    <row r="318" spans="1:4" x14ac:dyDescent="0.25">
      <c r="A318" s="86">
        <v>6</v>
      </c>
      <c r="B318" s="86">
        <v>1</v>
      </c>
      <c r="C318" s="85">
        <v>5.1905456556395393</v>
      </c>
      <c r="D318" s="85">
        <v>0</v>
      </c>
    </row>
    <row r="319" spans="1:4" x14ac:dyDescent="0.25">
      <c r="A319" s="86">
        <v>6</v>
      </c>
      <c r="B319" s="86">
        <v>1</v>
      </c>
      <c r="C319" s="85">
        <v>5.4181177265774165</v>
      </c>
      <c r="D319" s="85">
        <v>0.48486010770805732</v>
      </c>
    </row>
    <row r="320" spans="1:4" x14ac:dyDescent="0.25">
      <c r="A320" s="86">
        <v>6</v>
      </c>
      <c r="B320" s="86">
        <v>1</v>
      </c>
      <c r="C320" s="85">
        <v>5.3747006821325831</v>
      </c>
      <c r="D320" s="85">
        <v>0.4662299403006705</v>
      </c>
    </row>
    <row r="321" spans="1:4" x14ac:dyDescent="0.25">
      <c r="A321" s="86">
        <v>6</v>
      </c>
      <c r="B321" s="86">
        <v>1</v>
      </c>
      <c r="C321" s="85">
        <v>5.3125799454055276</v>
      </c>
      <c r="D321" s="85">
        <v>0.47512101740524743</v>
      </c>
    </row>
    <row r="322" spans="1:4" x14ac:dyDescent="0.25">
      <c r="A322" s="86">
        <v>6</v>
      </c>
      <c r="B322" s="86">
        <v>1</v>
      </c>
      <c r="C322" s="85">
        <v>5.1136576514711312</v>
      </c>
      <c r="D322" s="85">
        <v>0.45933370941522794</v>
      </c>
    </row>
    <row r="323" spans="1:4" x14ac:dyDescent="0.25">
      <c r="A323" s="86">
        <v>6</v>
      </c>
      <c r="B323" s="86">
        <v>1</v>
      </c>
      <c r="C323" s="85">
        <v>5.5058950784095986</v>
      </c>
      <c r="D323" s="85">
        <v>0.52763750257954112</v>
      </c>
    </row>
    <row r="324" spans="1:4" x14ac:dyDescent="0.25">
      <c r="A324" s="86">
        <v>6</v>
      </c>
      <c r="B324" s="86">
        <v>1</v>
      </c>
      <c r="C324" s="85">
        <v>6.0190149771233292</v>
      </c>
      <c r="D324" s="85">
        <v>0.66095297542565323</v>
      </c>
    </row>
    <row r="325" spans="1:4" x14ac:dyDescent="0.25">
      <c r="A325" s="86">
        <v>6</v>
      </c>
      <c r="B325" s="86">
        <v>1</v>
      </c>
      <c r="C325" s="85">
        <v>5.9779403706692467</v>
      </c>
      <c r="D325" s="85">
        <v>0.48631404891342667</v>
      </c>
    </row>
    <row r="326" spans="1:4" x14ac:dyDescent="0.25">
      <c r="A326" s="86">
        <v>6</v>
      </c>
      <c r="B326" s="86">
        <v>1</v>
      </c>
      <c r="C326" s="85">
        <v>5.9419955154080322</v>
      </c>
      <c r="D326" s="85">
        <v>0</v>
      </c>
    </row>
    <row r="327" spans="1:4" x14ac:dyDescent="0.25">
      <c r="A327" s="86">
        <v>6</v>
      </c>
      <c r="B327" s="86">
        <v>1</v>
      </c>
      <c r="C327" s="85">
        <v>5.6595246894802651</v>
      </c>
      <c r="D327" s="85">
        <v>0.34441052854247306</v>
      </c>
    </row>
    <row r="328" spans="1:4" x14ac:dyDescent="0.25">
      <c r="A328" s="86">
        <v>6</v>
      </c>
      <c r="B328" s="86">
        <v>1</v>
      </c>
      <c r="C328" s="85">
        <v>5.3254489264925482</v>
      </c>
      <c r="D328" s="85">
        <v>0.40732469312991021</v>
      </c>
    </row>
    <row r="329" spans="1:4" x14ac:dyDescent="0.25">
      <c r="A329" s="86">
        <v>6</v>
      </c>
      <c r="B329" s="86">
        <v>1</v>
      </c>
      <c r="C329" s="85">
        <v>5.2327884816797798</v>
      </c>
      <c r="D329" s="85">
        <v>0.53284482789095855</v>
      </c>
    </row>
    <row r="330" spans="1:4" x14ac:dyDescent="0.25">
      <c r="A330" s="86">
        <v>6</v>
      </c>
      <c r="B330" s="86">
        <v>1</v>
      </c>
      <c r="C330" s="85">
        <v>6.3568229841872075</v>
      </c>
      <c r="D330" s="85">
        <v>0.39319044018351407</v>
      </c>
    </row>
    <row r="331" spans="1:4" x14ac:dyDescent="0.25">
      <c r="A331" s="86">
        <v>6</v>
      </c>
      <c r="B331" s="86">
        <v>1</v>
      </c>
      <c r="C331" s="85">
        <v>5.9030997354688663</v>
      </c>
      <c r="D331" s="85">
        <v>0</v>
      </c>
    </row>
    <row r="332" spans="1:4" x14ac:dyDescent="0.25">
      <c r="A332" s="86">
        <v>6</v>
      </c>
      <c r="B332" s="86">
        <v>1</v>
      </c>
      <c r="C332" s="85">
        <v>6.1149479055173188</v>
      </c>
      <c r="D332" s="85">
        <v>0</v>
      </c>
    </row>
    <row r="333" spans="1:4" x14ac:dyDescent="0.25">
      <c r="A333" s="86">
        <v>6</v>
      </c>
      <c r="B333" s="86">
        <v>1</v>
      </c>
      <c r="C333" s="85">
        <v>5.7090696389769882</v>
      </c>
      <c r="D333" s="85">
        <v>8.2670990189811139E-2</v>
      </c>
    </row>
    <row r="334" spans="1:4" x14ac:dyDescent="0.25">
      <c r="A334" s="86">
        <v>6</v>
      </c>
      <c r="B334" s="86">
        <v>1</v>
      </c>
      <c r="C334" s="85">
        <v>5.6744542433344289</v>
      </c>
      <c r="D334" s="85">
        <v>0.36344625125689511</v>
      </c>
    </row>
    <row r="335" spans="1:4" x14ac:dyDescent="0.25">
      <c r="A335" s="86">
        <v>6</v>
      </c>
      <c r="B335" s="86">
        <v>2</v>
      </c>
      <c r="C335" s="85">
        <v>5.4801060518749898</v>
      </c>
      <c r="D335" s="85">
        <v>0.16569724426874738</v>
      </c>
    </row>
    <row r="336" spans="1:4" x14ac:dyDescent="0.25">
      <c r="A336" s="86">
        <v>6</v>
      </c>
      <c r="B336" s="86">
        <v>2</v>
      </c>
      <c r="C336" s="85">
        <v>5.1760018641685708</v>
      </c>
      <c r="D336" s="85">
        <v>0.46095237492023666</v>
      </c>
    </row>
    <row r="337" spans="1:4" x14ac:dyDescent="0.25">
      <c r="A337" s="86">
        <v>6</v>
      </c>
      <c r="B337" s="86">
        <v>2</v>
      </c>
      <c r="C337" s="85">
        <v>5.2679178991931037</v>
      </c>
      <c r="D337" s="85">
        <v>0.49325248258055487</v>
      </c>
    </row>
    <row r="338" spans="1:4" x14ac:dyDescent="0.25">
      <c r="A338" s="86">
        <v>6</v>
      </c>
      <c r="B338" s="86">
        <v>2</v>
      </c>
      <c r="C338" s="85">
        <v>5.491430854633669</v>
      </c>
      <c r="D338" s="85">
        <v>0.12381371769971855</v>
      </c>
    </row>
    <row r="339" spans="1:4" x14ac:dyDescent="0.25">
      <c r="A339" s="86">
        <v>6</v>
      </c>
      <c r="B339" s="86">
        <v>2</v>
      </c>
      <c r="C339" s="85">
        <v>4.7754282998775874</v>
      </c>
      <c r="D339" s="85">
        <v>0.39519223479068788</v>
      </c>
    </row>
    <row r="340" spans="1:4" x14ac:dyDescent="0.25">
      <c r="A340" s="86">
        <v>6</v>
      </c>
      <c r="B340" s="86">
        <v>2</v>
      </c>
      <c r="C340" s="85">
        <v>4.9005422469695965</v>
      </c>
      <c r="D340" s="85">
        <v>0.27150427477909078</v>
      </c>
    </row>
    <row r="341" spans="1:4" x14ac:dyDescent="0.25">
      <c r="A341" s="86">
        <v>6</v>
      </c>
      <c r="B341" s="86">
        <v>2</v>
      </c>
      <c r="C341" s="85">
        <v>5.3214018859476493</v>
      </c>
      <c r="D341" s="85">
        <v>0.40873595296754706</v>
      </c>
    </row>
    <row r="342" spans="1:4" x14ac:dyDescent="0.25">
      <c r="A342" s="86">
        <v>6</v>
      </c>
      <c r="B342" s="86">
        <v>2</v>
      </c>
      <c r="C342" s="85">
        <v>4.8971382150018252</v>
      </c>
      <c r="D342" s="85">
        <v>0.29569840431213379</v>
      </c>
    </row>
    <row r="343" spans="1:4" x14ac:dyDescent="0.25">
      <c r="A343" s="86">
        <v>6</v>
      </c>
      <c r="B343" s="86">
        <v>2</v>
      </c>
      <c r="C343" s="85">
        <v>5.3588063346609758</v>
      </c>
      <c r="D343" s="85">
        <v>0.33897161483764648</v>
      </c>
    </row>
    <row r="344" spans="1:4" x14ac:dyDescent="0.25">
      <c r="A344" s="86">
        <v>6</v>
      </c>
      <c r="B344" s="86">
        <v>2</v>
      </c>
      <c r="C344" s="85">
        <v>5.5044290614208338</v>
      </c>
      <c r="D344" s="85">
        <v>0</v>
      </c>
    </row>
    <row r="345" spans="1:4" x14ac:dyDescent="0.25">
      <c r="A345" s="86">
        <v>6</v>
      </c>
      <c r="B345" s="86">
        <v>2</v>
      </c>
      <c r="C345" s="85">
        <v>5.2631742831183148</v>
      </c>
      <c r="D345" s="85">
        <v>0.44827452891506964</v>
      </c>
    </row>
    <row r="346" spans="1:4" x14ac:dyDescent="0.25">
      <c r="A346" s="86">
        <v>6</v>
      </c>
      <c r="B346" s="86">
        <v>2</v>
      </c>
      <c r="C346" s="85">
        <v>5.2812122048872787</v>
      </c>
      <c r="D346" s="85">
        <v>0.48576510532264189</v>
      </c>
    </row>
    <row r="347" spans="1:4" x14ac:dyDescent="0.25">
      <c r="A347" s="86">
        <v>6</v>
      </c>
      <c r="B347" s="86">
        <v>2</v>
      </c>
      <c r="C347" s="85">
        <v>6.0425059378179409</v>
      </c>
      <c r="D347" s="85">
        <v>0.56923683118010471</v>
      </c>
    </row>
    <row r="348" spans="1:4" x14ac:dyDescent="0.25">
      <c r="A348" s="86">
        <v>6</v>
      </c>
      <c r="B348" s="86">
        <v>2</v>
      </c>
      <c r="C348" s="85">
        <v>5.8527872583241889</v>
      </c>
      <c r="D348" s="85">
        <v>0.28113766119142314</v>
      </c>
    </row>
    <row r="349" spans="1:4" x14ac:dyDescent="0.25">
      <c r="A349" s="86">
        <v>6</v>
      </c>
      <c r="B349" s="86">
        <v>2</v>
      </c>
      <c r="C349" s="85">
        <v>5.3702448389565358</v>
      </c>
      <c r="D349" s="85">
        <v>0.3639853141570607</v>
      </c>
    </row>
    <row r="350" spans="1:4" x14ac:dyDescent="0.25">
      <c r="A350" s="86">
        <v>6</v>
      </c>
      <c r="B350" s="86">
        <v>2</v>
      </c>
      <c r="C350" s="85">
        <v>5.8584491518182169</v>
      </c>
      <c r="D350" s="85">
        <v>0.38092910442922123</v>
      </c>
    </row>
    <row r="351" spans="1:4" x14ac:dyDescent="0.25">
      <c r="A351" s="86">
        <v>6</v>
      </c>
      <c r="B351" s="86">
        <v>2</v>
      </c>
      <c r="C351" s="85">
        <v>5.9283106583876126</v>
      </c>
      <c r="D351" s="85">
        <v>0.53079973464824759</v>
      </c>
    </row>
    <row r="352" spans="1:4" x14ac:dyDescent="0.25">
      <c r="A352" s="86">
        <v>6</v>
      </c>
      <c r="B352" s="86">
        <v>2</v>
      </c>
      <c r="C352" s="85">
        <v>5.8742701858957735</v>
      </c>
      <c r="D352" s="85">
        <v>0.54339540417459142</v>
      </c>
    </row>
    <row r="353" spans="1:5" x14ac:dyDescent="0.25">
      <c r="A353" s="86">
        <v>6</v>
      </c>
      <c r="B353" s="86">
        <v>2</v>
      </c>
      <c r="C353" s="85">
        <v>6.1731020698428685</v>
      </c>
      <c r="D353" s="85">
        <v>0.55038905981673336</v>
      </c>
    </row>
    <row r="354" spans="1:5" x14ac:dyDescent="0.25">
      <c r="A354" s="86">
        <v>6</v>
      </c>
      <c r="B354" s="86">
        <v>2</v>
      </c>
      <c r="C354" s="85">
        <v>6.2215789800915475</v>
      </c>
      <c r="D354" s="85">
        <v>0</v>
      </c>
    </row>
    <row r="355" spans="1:5" x14ac:dyDescent="0.25">
      <c r="A355" s="86">
        <v>6</v>
      </c>
      <c r="B355" s="86">
        <v>2</v>
      </c>
      <c r="C355" s="85">
        <v>5.5483439942549309</v>
      </c>
      <c r="D355" s="85">
        <v>0.37208976818645695</v>
      </c>
    </row>
    <row r="356" spans="1:5" x14ac:dyDescent="0.25">
      <c r="A356" s="86">
        <v>6</v>
      </c>
      <c r="B356" s="86">
        <v>2</v>
      </c>
      <c r="C356" s="85">
        <v>5.9109588980655472</v>
      </c>
      <c r="D356" s="85">
        <v>0.28625804777475872</v>
      </c>
    </row>
    <row r="357" spans="1:5" x14ac:dyDescent="0.25">
      <c r="A357" s="86">
        <v>6</v>
      </c>
      <c r="B357" s="86">
        <v>2</v>
      </c>
      <c r="C357" s="85">
        <v>5.4952137989504815</v>
      </c>
      <c r="D357" s="85">
        <v>0.46724818579897526</v>
      </c>
    </row>
    <row r="358" spans="1:5" x14ac:dyDescent="0.25">
      <c r="A358" s="86">
        <v>6</v>
      </c>
      <c r="B358" s="86">
        <v>2</v>
      </c>
      <c r="C358" s="85">
        <v>5.4171806120223893</v>
      </c>
      <c r="D358" s="85">
        <v>0.34717213840717193</v>
      </c>
    </row>
    <row r="359" spans="1:5" x14ac:dyDescent="0.25">
      <c r="A359" s="86">
        <v>6</v>
      </c>
      <c r="B359" s="86">
        <v>2</v>
      </c>
      <c r="C359" s="85">
        <v>5.8982638683131556</v>
      </c>
      <c r="D359" s="85">
        <v>0</v>
      </c>
    </row>
    <row r="360" spans="1:5" x14ac:dyDescent="0.25">
      <c r="A360" s="86">
        <v>6</v>
      </c>
      <c r="B360" s="86">
        <v>3</v>
      </c>
      <c r="C360" s="85">
        <v>5.5359265390241843</v>
      </c>
      <c r="D360" s="85">
        <v>0.5423381384785585</v>
      </c>
      <c r="E360" s="86"/>
    </row>
    <row r="361" spans="1:5" x14ac:dyDescent="0.25">
      <c r="A361" s="86">
        <v>6</v>
      </c>
      <c r="B361" s="86">
        <v>3</v>
      </c>
      <c r="C361" s="85">
        <v>5.7933123272804163</v>
      </c>
      <c r="D361" s="85">
        <v>0.50644037206244474</v>
      </c>
      <c r="E361" s="86"/>
    </row>
    <row r="362" spans="1:5" x14ac:dyDescent="0.25">
      <c r="A362" s="86">
        <v>6</v>
      </c>
      <c r="B362" s="86">
        <v>3</v>
      </c>
      <c r="C362" s="85">
        <v>5.8094548152213603</v>
      </c>
      <c r="D362" s="85">
        <v>0.57058818584082294</v>
      </c>
      <c r="E362" s="86"/>
    </row>
    <row r="363" spans="1:5" x14ac:dyDescent="0.25">
      <c r="A363" s="86">
        <v>6</v>
      </c>
      <c r="B363" s="86">
        <v>3</v>
      </c>
      <c r="C363" s="85">
        <v>5.8598784019866228</v>
      </c>
      <c r="D363" s="85">
        <v>0.52594159046829558</v>
      </c>
      <c r="E363" s="86"/>
    </row>
    <row r="364" spans="1:5" x14ac:dyDescent="0.25">
      <c r="A364" s="86">
        <v>6</v>
      </c>
      <c r="B364" s="86">
        <v>3</v>
      </c>
      <c r="C364" s="85">
        <v>6.268816116367117</v>
      </c>
      <c r="D364" s="85">
        <v>0.65415306021004171</v>
      </c>
      <c r="E364" s="86"/>
    </row>
    <row r="365" spans="1:5" x14ac:dyDescent="0.25">
      <c r="A365" s="86">
        <v>6</v>
      </c>
      <c r="B365" s="86">
        <v>3</v>
      </c>
      <c r="C365" s="85">
        <v>5.6225774424105603</v>
      </c>
      <c r="D365" s="85">
        <v>0.49631994237801369</v>
      </c>
      <c r="E365" s="86"/>
    </row>
    <row r="366" spans="1:5" x14ac:dyDescent="0.25">
      <c r="A366" s="86">
        <v>6</v>
      </c>
      <c r="B366" s="86">
        <v>3</v>
      </c>
      <c r="C366" s="85">
        <v>6.0595371092279322</v>
      </c>
      <c r="D366" s="85">
        <v>0.54207187671911417</v>
      </c>
      <c r="E366" s="86"/>
    </row>
    <row r="367" spans="1:5" x14ac:dyDescent="0.25">
      <c r="A367" s="86">
        <v>6</v>
      </c>
      <c r="B367" s="86">
        <v>3</v>
      </c>
      <c r="C367" s="85">
        <v>5.9489823478270036</v>
      </c>
      <c r="D367" s="85">
        <v>0.53222290209075274</v>
      </c>
      <c r="E367" s="86"/>
    </row>
    <row r="368" spans="1:5" x14ac:dyDescent="0.25">
      <c r="A368" s="86">
        <v>6</v>
      </c>
      <c r="B368" s="86">
        <v>3</v>
      </c>
      <c r="C368" s="85">
        <v>5.9467056268787228</v>
      </c>
      <c r="D368" s="85">
        <v>0.22045770182882557</v>
      </c>
      <c r="E368" s="86"/>
    </row>
    <row r="369" spans="1:4" x14ac:dyDescent="0.25">
      <c r="A369" s="86">
        <v>6</v>
      </c>
      <c r="B369" s="86">
        <v>3</v>
      </c>
      <c r="C369" s="85">
        <v>5.585188729226906</v>
      </c>
      <c r="D369" s="85">
        <v>0.50665967898850295</v>
      </c>
    </row>
    <row r="370" spans="1:4" x14ac:dyDescent="0.25">
      <c r="A370" s="86">
        <v>6</v>
      </c>
      <c r="B370" s="86">
        <v>3</v>
      </c>
      <c r="C370" s="85">
        <v>6.2986689223834285</v>
      </c>
      <c r="D370" s="85">
        <v>0.57528041378651662</v>
      </c>
    </row>
    <row r="371" spans="1:4" x14ac:dyDescent="0.25">
      <c r="A371" s="86">
        <v>6</v>
      </c>
      <c r="B371" s="86">
        <v>3</v>
      </c>
      <c r="C371" s="85">
        <v>5.6716663749443201</v>
      </c>
      <c r="D371" s="85">
        <v>0.10215330298849906</v>
      </c>
    </row>
    <row r="372" spans="1:4" x14ac:dyDescent="0.25">
      <c r="A372" s="86">
        <v>6</v>
      </c>
      <c r="B372" s="86">
        <v>3</v>
      </c>
      <c r="C372" s="85">
        <v>6.0379823222120219</v>
      </c>
      <c r="D372" s="85">
        <v>0.57306887209505308</v>
      </c>
    </row>
    <row r="373" spans="1:4" x14ac:dyDescent="0.25">
      <c r="A373" s="86">
        <v>6</v>
      </c>
      <c r="B373" s="86">
        <v>3</v>
      </c>
      <c r="C373" s="85">
        <v>5.7630854714693136</v>
      </c>
      <c r="D373" s="85">
        <v>0</v>
      </c>
    </row>
    <row r="374" spans="1:4" x14ac:dyDescent="0.25">
      <c r="A374" s="86">
        <v>6</v>
      </c>
      <c r="B374" s="86">
        <v>3</v>
      </c>
      <c r="C374" s="85">
        <v>6.2314380116851664</v>
      </c>
      <c r="D374" s="85">
        <v>0.57453164384193789</v>
      </c>
    </row>
    <row r="375" spans="1:4" x14ac:dyDescent="0.25">
      <c r="A375" s="86">
        <v>6</v>
      </c>
      <c r="B375" s="86">
        <v>3</v>
      </c>
      <c r="C375" s="85">
        <v>5.921962840697562</v>
      </c>
      <c r="D375" s="85">
        <v>0</v>
      </c>
    </row>
    <row r="376" spans="1:4" x14ac:dyDescent="0.25">
      <c r="A376" s="86">
        <v>6</v>
      </c>
      <c r="B376" s="86">
        <v>3</v>
      </c>
      <c r="C376" s="85">
        <v>6.0108932887994797</v>
      </c>
      <c r="D376" s="85">
        <v>0</v>
      </c>
    </row>
    <row r="377" spans="1:4" x14ac:dyDescent="0.25">
      <c r="A377" s="86">
        <v>6</v>
      </c>
      <c r="B377" s="86">
        <v>3</v>
      </c>
      <c r="C377" s="85">
        <v>6.2549387327350274</v>
      </c>
      <c r="D377" s="85">
        <v>0.57071503241042287</v>
      </c>
    </row>
    <row r="378" spans="1:4" x14ac:dyDescent="0.25">
      <c r="A378" s="86">
        <v>6</v>
      </c>
      <c r="B378" s="86">
        <v>3</v>
      </c>
      <c r="C378" s="85">
        <v>6.1839769023577285</v>
      </c>
      <c r="D378" s="85">
        <v>0.53574142517601953</v>
      </c>
    </row>
    <row r="379" spans="1:4" x14ac:dyDescent="0.25">
      <c r="A379" s="86">
        <v>6</v>
      </c>
      <c r="B379" s="86">
        <v>3</v>
      </c>
      <c r="C379" s="85">
        <v>6.0424501334614256</v>
      </c>
      <c r="D379" s="85">
        <v>0</v>
      </c>
    </row>
    <row r="380" spans="1:4" x14ac:dyDescent="0.25">
      <c r="A380" s="86">
        <v>6</v>
      </c>
      <c r="B380" s="86">
        <v>3</v>
      </c>
      <c r="C380" s="85">
        <v>6.0527427504946685</v>
      </c>
      <c r="D380" s="85">
        <v>0.5834297645202875</v>
      </c>
    </row>
    <row r="381" spans="1:4" x14ac:dyDescent="0.25">
      <c r="A381" s="86">
        <v>6</v>
      </c>
      <c r="B381" s="86">
        <v>3</v>
      </c>
      <c r="C381" s="85">
        <v>5.4480568272787835</v>
      </c>
      <c r="D381" s="85">
        <v>0</v>
      </c>
    </row>
    <row r="382" spans="1:4" x14ac:dyDescent="0.25">
      <c r="A382" s="86">
        <v>6</v>
      </c>
      <c r="B382" s="86">
        <v>3</v>
      </c>
      <c r="C382" s="85">
        <v>6.1112603218566832</v>
      </c>
      <c r="D382" s="85">
        <v>0.59323453279935712</v>
      </c>
    </row>
    <row r="383" spans="1:4" x14ac:dyDescent="0.25">
      <c r="A383" s="86">
        <v>6</v>
      </c>
      <c r="B383" s="86">
        <v>3</v>
      </c>
      <c r="C383" s="85">
        <v>5.7297322432409565</v>
      </c>
      <c r="D383" s="85">
        <v>0.5545495687301959</v>
      </c>
    </row>
    <row r="384" spans="1:4" x14ac:dyDescent="0.25">
      <c r="A384" s="86">
        <v>6</v>
      </c>
      <c r="B384" s="86">
        <v>3</v>
      </c>
      <c r="C384" s="85">
        <v>5.5435384346758907</v>
      </c>
      <c r="D384" s="85">
        <v>0</v>
      </c>
    </row>
    <row r="385" spans="1:4" x14ac:dyDescent="0.25">
      <c r="A385" s="86">
        <v>6</v>
      </c>
      <c r="B385" s="86">
        <v>4</v>
      </c>
      <c r="C385" s="85">
        <v>5.6803113081809284</v>
      </c>
      <c r="D385" s="85">
        <v>0.51591454215877897</v>
      </c>
    </row>
    <row r="386" spans="1:4" x14ac:dyDescent="0.25">
      <c r="A386" s="86">
        <v>6</v>
      </c>
      <c r="B386" s="86">
        <v>4</v>
      </c>
      <c r="C386" s="85">
        <v>5.4029755650884832</v>
      </c>
      <c r="D386" s="85">
        <v>0.48169856780726095</v>
      </c>
    </row>
    <row r="387" spans="1:4" x14ac:dyDescent="0.25">
      <c r="A387" s="86">
        <v>6</v>
      </c>
      <c r="B387" s="86">
        <v>4</v>
      </c>
      <c r="C387" s="85">
        <v>5.7512125474753883</v>
      </c>
      <c r="D387" s="85">
        <v>0</v>
      </c>
    </row>
    <row r="388" spans="1:4" x14ac:dyDescent="0.25">
      <c r="A388" s="86">
        <v>6</v>
      </c>
      <c r="B388" s="86">
        <v>4</v>
      </c>
      <c r="C388" s="85">
        <v>5.4493836397276194</v>
      </c>
      <c r="D388" s="85">
        <v>0.5180497963021119</v>
      </c>
    </row>
    <row r="389" spans="1:4" x14ac:dyDescent="0.25">
      <c r="A389" s="86">
        <v>6</v>
      </c>
      <c r="B389" s="86">
        <v>4</v>
      </c>
      <c r="C389" s="85">
        <v>5.6172051951999702</v>
      </c>
      <c r="D389" s="85">
        <v>0</v>
      </c>
    </row>
    <row r="390" spans="1:4" x14ac:dyDescent="0.25">
      <c r="A390" s="86">
        <v>6</v>
      </c>
      <c r="B390" s="86">
        <v>4</v>
      </c>
      <c r="C390" s="85">
        <v>5.5310664420103794</v>
      </c>
      <c r="D390" s="85">
        <v>0.48725867316453958</v>
      </c>
    </row>
    <row r="391" spans="1:4" x14ac:dyDescent="0.25">
      <c r="A391" s="86">
        <v>6</v>
      </c>
      <c r="B391" s="86">
        <v>4</v>
      </c>
      <c r="C391" s="85">
        <v>5.8394457715392543</v>
      </c>
      <c r="D391" s="85">
        <v>0.59782671186331837</v>
      </c>
    </row>
    <row r="392" spans="1:4" x14ac:dyDescent="0.25">
      <c r="A392" s="86">
        <v>6</v>
      </c>
      <c r="B392" s="86">
        <v>4</v>
      </c>
      <c r="C392" s="85">
        <v>5.7861694373611607</v>
      </c>
      <c r="D392" s="85">
        <v>0.58462234904180688</v>
      </c>
    </row>
    <row r="393" spans="1:4" x14ac:dyDescent="0.25">
      <c r="A393" s="86">
        <v>6</v>
      </c>
      <c r="B393" s="86">
        <v>4</v>
      </c>
      <c r="C393" s="85">
        <v>5.9785371822537154</v>
      </c>
      <c r="D393" s="85">
        <v>0.60106118474773718</v>
      </c>
    </row>
    <row r="394" spans="1:4" x14ac:dyDescent="0.25">
      <c r="A394" s="86">
        <v>6</v>
      </c>
      <c r="B394" s="86">
        <v>4</v>
      </c>
      <c r="C394" s="85">
        <v>5.8302030598466317</v>
      </c>
      <c r="D394" s="85">
        <v>0.51964481813573238</v>
      </c>
    </row>
    <row r="395" spans="1:4" x14ac:dyDescent="0.25">
      <c r="A395" s="86">
        <v>6</v>
      </c>
      <c r="B395" s="86">
        <v>4</v>
      </c>
      <c r="C395" s="85">
        <v>6.3589152898534307</v>
      </c>
      <c r="D395" s="85">
        <v>0.65911933846574045</v>
      </c>
    </row>
    <row r="396" spans="1:4" x14ac:dyDescent="0.25">
      <c r="A396" s="86">
        <v>6</v>
      </c>
      <c r="B396" s="86">
        <v>4</v>
      </c>
      <c r="C396" s="85">
        <v>6.0093522140100877</v>
      </c>
      <c r="D396" s="85">
        <v>0.64531436142042786</v>
      </c>
    </row>
    <row r="397" spans="1:4" x14ac:dyDescent="0.25">
      <c r="A397" s="86">
        <v>6</v>
      </c>
      <c r="B397" s="86">
        <v>4</v>
      </c>
      <c r="C397" s="85">
        <v>5.7946800110317431</v>
      </c>
      <c r="D397" s="85">
        <v>0.55393814004087072</v>
      </c>
    </row>
    <row r="398" spans="1:4" x14ac:dyDescent="0.25">
      <c r="A398" s="86">
        <v>6</v>
      </c>
      <c r="B398" s="86">
        <v>4</v>
      </c>
      <c r="C398" s="85">
        <v>5.476222076770024</v>
      </c>
      <c r="D398" s="85">
        <v>0.53413604376684565</v>
      </c>
    </row>
    <row r="399" spans="1:4" x14ac:dyDescent="0.25">
      <c r="A399" s="86">
        <v>6</v>
      </c>
      <c r="B399" s="86">
        <v>4</v>
      </c>
      <c r="C399" s="85">
        <v>5.2864806127337527</v>
      </c>
      <c r="D399" s="85">
        <v>0.50058266618179681</v>
      </c>
    </row>
    <row r="400" spans="1:4" x14ac:dyDescent="0.25">
      <c r="A400" s="86">
        <v>6</v>
      </c>
      <c r="B400" s="86">
        <v>4</v>
      </c>
      <c r="C400" s="85">
        <v>5.8736255807725852</v>
      </c>
      <c r="D400" s="85">
        <v>0.26798028402175661</v>
      </c>
    </row>
    <row r="401" spans="1:4" x14ac:dyDescent="0.25">
      <c r="A401" s="86">
        <v>6</v>
      </c>
      <c r="B401" s="86">
        <v>4</v>
      </c>
      <c r="C401" s="85">
        <v>5.789638012628024</v>
      </c>
      <c r="D401" s="85">
        <v>0.31456085508580017</v>
      </c>
    </row>
    <row r="402" spans="1:4" x14ac:dyDescent="0.25">
      <c r="A402" s="86">
        <v>6</v>
      </c>
      <c r="B402" s="86">
        <v>4</v>
      </c>
      <c r="C402" s="85">
        <v>4.3935698890156303</v>
      </c>
      <c r="D402" s="85">
        <v>0.33048098809725662</v>
      </c>
    </row>
    <row r="403" spans="1:4" x14ac:dyDescent="0.25">
      <c r="A403" s="86">
        <v>6</v>
      </c>
      <c r="B403" s="86">
        <v>4</v>
      </c>
      <c r="C403" s="85">
        <v>5.7643005734735926</v>
      </c>
      <c r="D403" s="85">
        <v>0.47300966138193784</v>
      </c>
    </row>
    <row r="404" spans="1:4" x14ac:dyDescent="0.25">
      <c r="A404" s="86">
        <v>6</v>
      </c>
      <c r="B404" s="86">
        <v>4</v>
      </c>
      <c r="C404" s="85">
        <v>5.9333222187905923</v>
      </c>
      <c r="D404" s="85">
        <v>0.56909453370668472</v>
      </c>
    </row>
    <row r="405" spans="1:4" x14ac:dyDescent="0.25">
      <c r="A405" s="86">
        <v>6</v>
      </c>
      <c r="B405" s="86">
        <v>4</v>
      </c>
      <c r="C405" s="85">
        <v>5.8636547380988748</v>
      </c>
      <c r="D405" s="85">
        <v>0.54625646606541289</v>
      </c>
    </row>
    <row r="406" spans="1:4" x14ac:dyDescent="0.25">
      <c r="A406" s="86">
        <v>6</v>
      </c>
      <c r="B406" s="86">
        <v>4</v>
      </c>
      <c r="C406" s="85">
        <v>6.0181957219874995</v>
      </c>
      <c r="D406" s="85">
        <v>0.55094070587564492</v>
      </c>
    </row>
    <row r="407" spans="1:4" x14ac:dyDescent="0.25">
      <c r="A407" s="86">
        <v>6</v>
      </c>
      <c r="B407" s="86">
        <v>4</v>
      </c>
      <c r="C407" s="85">
        <v>5.8925052054520286</v>
      </c>
      <c r="D407" s="85">
        <v>0.51897082123398508</v>
      </c>
    </row>
    <row r="408" spans="1:4" x14ac:dyDescent="0.25">
      <c r="A408" s="86">
        <v>6</v>
      </c>
      <c r="B408" s="86">
        <v>4</v>
      </c>
      <c r="C408" s="85">
        <v>5.8629005331703148</v>
      </c>
      <c r="D408" s="85">
        <v>0.48687350827450437</v>
      </c>
    </row>
    <row r="409" spans="1:4" x14ac:dyDescent="0.25">
      <c r="A409" s="86">
        <v>6</v>
      </c>
      <c r="B409" s="86">
        <v>4</v>
      </c>
      <c r="C409" s="85">
        <v>5.7973437001861861</v>
      </c>
      <c r="D409" s="85">
        <v>0.58181224782034358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5"/>
  <sheetViews>
    <sheetView topLeftCell="A623" workbookViewId="0">
      <selection activeCell="A9" sqref="A9"/>
    </sheetView>
  </sheetViews>
  <sheetFormatPr defaultRowHeight="15" x14ac:dyDescent="0.25"/>
  <cols>
    <col min="1" max="4" width="9.140625" style="4"/>
    <col min="5" max="5" width="20.140625" style="4" customWidth="1"/>
    <col min="6" max="6" width="22.85546875" style="4" bestFit="1" customWidth="1"/>
    <col min="7" max="7" width="23.7109375" style="4" customWidth="1"/>
  </cols>
  <sheetData>
    <row r="1" spans="1:7" ht="15.75" x14ac:dyDescent="0.25">
      <c r="A1" s="121" t="s">
        <v>239</v>
      </c>
    </row>
    <row r="2" spans="1:7" ht="15.75" x14ac:dyDescent="0.25">
      <c r="A2" s="122" t="s">
        <v>240</v>
      </c>
    </row>
    <row r="4" spans="1:7" x14ac:dyDescent="0.25">
      <c r="A4" s="3" t="s">
        <v>181</v>
      </c>
      <c r="B4" s="3"/>
      <c r="C4" s="3"/>
      <c r="D4" s="3"/>
      <c r="G4" s="4" t="s">
        <v>182</v>
      </c>
    </row>
    <row r="5" spans="1:7" x14ac:dyDescent="0.25">
      <c r="A5" s="4" t="s">
        <v>184</v>
      </c>
      <c r="G5" s="4" t="s">
        <v>183</v>
      </c>
    </row>
    <row r="6" spans="1:7" x14ac:dyDescent="0.25">
      <c r="A6" s="4" t="s">
        <v>197</v>
      </c>
    </row>
    <row r="8" spans="1:7" x14ac:dyDescent="0.25">
      <c r="A8" s="87"/>
      <c r="B8" s="87"/>
      <c r="C8" s="87"/>
      <c r="D8" s="87"/>
    </row>
    <row r="9" spans="1:7" x14ac:dyDescent="0.25">
      <c r="A9" s="84" t="s">
        <v>107</v>
      </c>
      <c r="B9" s="84" t="s">
        <v>241</v>
      </c>
      <c r="C9" s="84" t="s">
        <v>236</v>
      </c>
      <c r="D9" s="84" t="s">
        <v>185</v>
      </c>
      <c r="E9" s="84" t="s">
        <v>178</v>
      </c>
      <c r="F9" s="84" t="s">
        <v>186</v>
      </c>
      <c r="G9" s="84" t="s">
        <v>187</v>
      </c>
    </row>
    <row r="10" spans="1:7" x14ac:dyDescent="0.25">
      <c r="A10" s="86">
        <v>0</v>
      </c>
      <c r="B10" s="86">
        <v>14</v>
      </c>
      <c r="C10" s="86">
        <v>1</v>
      </c>
      <c r="D10" s="86" t="s">
        <v>188</v>
      </c>
      <c r="E10" s="90">
        <v>10.020990139743141</v>
      </c>
      <c r="F10" s="90">
        <v>0.66703023867957834</v>
      </c>
      <c r="G10" s="90">
        <v>1.3015873349524563</v>
      </c>
    </row>
    <row r="11" spans="1:7" x14ac:dyDescent="0.25">
      <c r="A11" s="86">
        <v>0</v>
      </c>
      <c r="B11" s="86">
        <v>14</v>
      </c>
      <c r="C11" s="86">
        <v>1</v>
      </c>
      <c r="D11" s="86" t="s">
        <v>188</v>
      </c>
      <c r="E11" s="90">
        <v>8.9748516608310798</v>
      </c>
      <c r="F11" s="90">
        <v>0.47708615377221653</v>
      </c>
      <c r="G11" s="90">
        <v>1.0404002323319574</v>
      </c>
    </row>
    <row r="12" spans="1:7" x14ac:dyDescent="0.25">
      <c r="A12" s="86">
        <v>0</v>
      </c>
      <c r="B12" s="86">
        <v>14</v>
      </c>
      <c r="C12" s="86">
        <v>1</v>
      </c>
      <c r="D12" s="86" t="s">
        <v>188</v>
      </c>
      <c r="E12" s="90">
        <v>10.28473060555069</v>
      </c>
      <c r="F12" s="90">
        <v>0.65553153531206976</v>
      </c>
      <c r="G12" s="90">
        <v>1.1100576471965999</v>
      </c>
    </row>
    <row r="13" spans="1:7" x14ac:dyDescent="0.25">
      <c r="A13" s="86">
        <v>0</v>
      </c>
      <c r="B13" s="86">
        <v>14</v>
      </c>
      <c r="C13" s="86">
        <v>1</v>
      </c>
      <c r="D13" s="86" t="s">
        <v>189</v>
      </c>
      <c r="E13" s="90">
        <v>10.606531649894508</v>
      </c>
      <c r="F13" s="90">
        <v>1.0248456161612094</v>
      </c>
      <c r="G13" s="90">
        <v>0.43988929198141313</v>
      </c>
    </row>
    <row r="14" spans="1:7" x14ac:dyDescent="0.25">
      <c r="A14" s="86">
        <v>0</v>
      </c>
      <c r="B14" s="86">
        <v>14</v>
      </c>
      <c r="C14" s="86">
        <v>1</v>
      </c>
      <c r="D14" s="86" t="s">
        <v>189</v>
      </c>
      <c r="E14" s="90">
        <v>11.452798750666794</v>
      </c>
      <c r="F14" s="90">
        <v>0.74397843131936137</v>
      </c>
      <c r="G14" s="90">
        <v>1.529510499456151</v>
      </c>
    </row>
    <row r="15" spans="1:7" x14ac:dyDescent="0.25">
      <c r="A15" s="86">
        <v>0</v>
      </c>
      <c r="B15" s="86">
        <v>14</v>
      </c>
      <c r="C15" s="86">
        <v>1</v>
      </c>
      <c r="D15" s="86" t="s">
        <v>189</v>
      </c>
      <c r="E15" s="90">
        <v>10.870173485788715</v>
      </c>
      <c r="F15" s="90">
        <v>0.68969976006564215</v>
      </c>
      <c r="G15" s="90">
        <v>1.3474252937302282</v>
      </c>
    </row>
    <row r="16" spans="1:7" x14ac:dyDescent="0.25">
      <c r="A16" s="86">
        <v>0</v>
      </c>
      <c r="B16" s="86">
        <v>14</v>
      </c>
      <c r="C16" s="86">
        <v>1</v>
      </c>
      <c r="D16" s="86" t="s">
        <v>190</v>
      </c>
      <c r="E16" s="90">
        <v>10.457166637342432</v>
      </c>
      <c r="F16" s="90">
        <v>0.62901493655342389</v>
      </c>
      <c r="G16" s="90">
        <v>1.2552163955222644</v>
      </c>
    </row>
    <row r="17" spans="1:7" x14ac:dyDescent="0.25">
      <c r="A17" s="86">
        <v>0</v>
      </c>
      <c r="B17" s="86">
        <v>14</v>
      </c>
      <c r="C17" s="86">
        <v>1</v>
      </c>
      <c r="D17" s="86" t="s">
        <v>191</v>
      </c>
      <c r="E17" s="90">
        <v>10.675341755215653</v>
      </c>
      <c r="F17" s="90">
        <v>0.68014774192981053</v>
      </c>
      <c r="G17" s="90">
        <v>1.3963325081187716</v>
      </c>
    </row>
    <row r="18" spans="1:7" x14ac:dyDescent="0.25">
      <c r="A18" s="86">
        <v>0</v>
      </c>
      <c r="B18" s="86">
        <v>14</v>
      </c>
      <c r="C18" s="86">
        <v>1</v>
      </c>
      <c r="D18" s="86" t="s">
        <v>191</v>
      </c>
      <c r="E18" s="90">
        <v>9.9075029490247282</v>
      </c>
      <c r="F18" s="90">
        <v>0.55961557622515845</v>
      </c>
      <c r="G18" s="90">
        <v>1.1086160441492157</v>
      </c>
    </row>
    <row r="19" spans="1:7" x14ac:dyDescent="0.25">
      <c r="A19" s="86">
        <v>0</v>
      </c>
      <c r="B19" s="86">
        <v>14</v>
      </c>
      <c r="C19" s="86">
        <v>1</v>
      </c>
      <c r="D19" s="86" t="s">
        <v>191</v>
      </c>
      <c r="E19" s="90">
        <v>10.243007513407489</v>
      </c>
      <c r="F19" s="90">
        <v>0.67154398496594603</v>
      </c>
      <c r="G19" s="90">
        <v>1.1764945227898125</v>
      </c>
    </row>
    <row r="20" spans="1:7" x14ac:dyDescent="0.25">
      <c r="A20" s="86">
        <v>0</v>
      </c>
      <c r="B20" s="86">
        <v>14</v>
      </c>
      <c r="C20" s="86">
        <v>1</v>
      </c>
      <c r="D20" s="86" t="s">
        <v>192</v>
      </c>
      <c r="E20" s="90">
        <v>9.7243633471347639</v>
      </c>
      <c r="F20" s="90">
        <v>0.63610630208644481</v>
      </c>
      <c r="G20" s="90">
        <v>0.9729023008849158</v>
      </c>
    </row>
    <row r="21" spans="1:7" x14ac:dyDescent="0.25">
      <c r="A21" s="86">
        <v>0</v>
      </c>
      <c r="B21" s="86">
        <v>14</v>
      </c>
      <c r="C21" s="86">
        <v>1</v>
      </c>
      <c r="D21" s="86" t="s">
        <v>192</v>
      </c>
      <c r="E21" s="90">
        <v>10.554265290306077</v>
      </c>
      <c r="F21" s="90">
        <v>0.61128573147754528</v>
      </c>
      <c r="G21" s="90">
        <v>1.4229197716441413</v>
      </c>
    </row>
    <row r="22" spans="1:7" x14ac:dyDescent="0.25">
      <c r="A22" s="86">
        <v>0</v>
      </c>
      <c r="B22" s="86">
        <v>14</v>
      </c>
      <c r="C22" s="86">
        <v>1</v>
      </c>
      <c r="D22" s="86" t="s">
        <v>192</v>
      </c>
      <c r="E22" s="90">
        <v>10.378777218131356</v>
      </c>
      <c r="F22" s="90">
        <v>0.61111068725585938</v>
      </c>
      <c r="G22" s="90">
        <v>1.2472610696227342</v>
      </c>
    </row>
    <row r="23" spans="1:7" x14ac:dyDescent="0.25">
      <c r="A23" s="86">
        <v>0</v>
      </c>
      <c r="B23" s="86">
        <v>14</v>
      </c>
      <c r="C23" s="86">
        <v>1</v>
      </c>
      <c r="D23" s="86" t="s">
        <v>193</v>
      </c>
      <c r="E23" s="90">
        <v>10.442624396472214</v>
      </c>
      <c r="F23" s="90">
        <v>0.67871169236081508</v>
      </c>
      <c r="G23" s="90">
        <v>1.4172185561515342</v>
      </c>
    </row>
    <row r="24" spans="1:7" x14ac:dyDescent="0.25">
      <c r="A24" s="86">
        <v>0</v>
      </c>
      <c r="B24" s="86">
        <v>14</v>
      </c>
      <c r="C24" s="86">
        <v>1</v>
      </c>
      <c r="D24" s="86" t="s">
        <v>194</v>
      </c>
      <c r="E24" s="90">
        <v>9.9018750032630631</v>
      </c>
      <c r="F24" s="90">
        <v>0.47664310164543272</v>
      </c>
      <c r="G24" s="90">
        <v>1.0501474929238288</v>
      </c>
    </row>
    <row r="25" spans="1:7" x14ac:dyDescent="0.25">
      <c r="A25" s="86">
        <v>0</v>
      </c>
      <c r="B25" s="86">
        <v>14</v>
      </c>
      <c r="C25" s="86">
        <v>1</v>
      </c>
      <c r="D25" s="86" t="s">
        <v>195</v>
      </c>
      <c r="E25" s="90">
        <v>11.513132183288359</v>
      </c>
      <c r="F25" s="90">
        <v>0.71125575705348165</v>
      </c>
      <c r="G25" s="90">
        <v>1.3922584627064083</v>
      </c>
    </row>
    <row r="26" spans="1:7" x14ac:dyDescent="0.25">
      <c r="A26" s="86">
        <v>0</v>
      </c>
      <c r="B26" s="86">
        <v>14</v>
      </c>
      <c r="C26" s="86">
        <v>2</v>
      </c>
      <c r="D26" s="86" t="s">
        <v>188</v>
      </c>
      <c r="E26" s="90">
        <v>10.318536143781465</v>
      </c>
      <c r="F26" s="90">
        <v>0.67913359530894513</v>
      </c>
      <c r="G26" s="90">
        <v>1.0278436919717469</v>
      </c>
    </row>
    <row r="27" spans="1:7" x14ac:dyDescent="0.25">
      <c r="A27" s="86">
        <v>0</v>
      </c>
      <c r="B27" s="86">
        <v>14</v>
      </c>
      <c r="C27" s="86">
        <v>2</v>
      </c>
      <c r="D27" s="86" t="s">
        <v>188</v>
      </c>
      <c r="E27" s="90">
        <v>10.111326366241194</v>
      </c>
      <c r="F27" s="90">
        <v>0.77402999357358537</v>
      </c>
      <c r="G27" s="90">
        <v>1.0913352320778231</v>
      </c>
    </row>
    <row r="28" spans="1:7" x14ac:dyDescent="0.25">
      <c r="A28" s="86">
        <v>0</v>
      </c>
      <c r="B28" s="86">
        <v>14</v>
      </c>
      <c r="C28" s="86">
        <v>2</v>
      </c>
      <c r="D28" s="86" t="s">
        <v>188</v>
      </c>
      <c r="E28" s="90">
        <v>10.110307528107427</v>
      </c>
      <c r="F28" s="90">
        <v>0.73875927925109863</v>
      </c>
      <c r="G28" s="90">
        <v>1.0966599294365424</v>
      </c>
    </row>
    <row r="29" spans="1:7" x14ac:dyDescent="0.25">
      <c r="A29" s="86">
        <v>0</v>
      </c>
      <c r="B29" s="86">
        <v>14</v>
      </c>
      <c r="C29" s="86">
        <v>2</v>
      </c>
      <c r="D29" s="86" t="s">
        <v>189</v>
      </c>
      <c r="E29" s="90">
        <v>10.145841033696925</v>
      </c>
      <c r="F29" s="90">
        <v>0.70691367401193272</v>
      </c>
      <c r="G29" s="90">
        <v>1.1192646026611328</v>
      </c>
    </row>
    <row r="30" spans="1:7" x14ac:dyDescent="0.25">
      <c r="A30" s="86">
        <v>0</v>
      </c>
      <c r="B30" s="86">
        <v>14</v>
      </c>
      <c r="C30" s="86">
        <v>2</v>
      </c>
      <c r="D30" s="86" t="s">
        <v>189</v>
      </c>
      <c r="E30" s="90">
        <v>10.22698207175338</v>
      </c>
      <c r="F30" s="90">
        <v>0.6554361308562584</v>
      </c>
      <c r="G30" s="90">
        <v>1.1810773025343049</v>
      </c>
    </row>
    <row r="31" spans="1:7" x14ac:dyDescent="0.25">
      <c r="A31" s="86">
        <v>0</v>
      </c>
      <c r="B31" s="86">
        <v>14</v>
      </c>
      <c r="C31" s="86">
        <v>2</v>
      </c>
      <c r="D31" s="86" t="s">
        <v>189</v>
      </c>
      <c r="E31" s="90">
        <v>9.4975970095199642</v>
      </c>
      <c r="F31" s="90">
        <v>0.61471043430951222</v>
      </c>
      <c r="G31" s="90">
        <v>1.095107534503913</v>
      </c>
    </row>
    <row r="32" spans="1:7" x14ac:dyDescent="0.25">
      <c r="A32" s="86">
        <v>0</v>
      </c>
      <c r="B32" s="86">
        <v>14</v>
      </c>
      <c r="C32" s="86">
        <v>2</v>
      </c>
      <c r="D32" s="86" t="s">
        <v>190</v>
      </c>
      <c r="E32" s="90">
        <v>10.33667728458293</v>
      </c>
      <c r="F32" s="90">
        <v>0.58664293573184945</v>
      </c>
      <c r="G32" s="90">
        <v>1.1341978347269317</v>
      </c>
    </row>
    <row r="33" spans="1:7" x14ac:dyDescent="0.25">
      <c r="A33" s="86">
        <v>0</v>
      </c>
      <c r="B33" s="86">
        <v>14</v>
      </c>
      <c r="C33" s="86">
        <v>2</v>
      </c>
      <c r="D33" s="86" t="s">
        <v>191</v>
      </c>
      <c r="E33" s="90">
        <v>9.1564813345791087</v>
      </c>
      <c r="F33" s="90">
        <v>0.54034236447596917</v>
      </c>
      <c r="G33" s="90">
        <v>0.9432508282141715</v>
      </c>
    </row>
    <row r="34" spans="1:7" x14ac:dyDescent="0.25">
      <c r="A34" s="86">
        <v>0</v>
      </c>
      <c r="B34" s="86">
        <v>14</v>
      </c>
      <c r="C34" s="86">
        <v>2</v>
      </c>
      <c r="D34" s="86" t="s">
        <v>191</v>
      </c>
      <c r="E34" s="90">
        <v>9.2434766004558657</v>
      </c>
      <c r="F34" s="90">
        <v>0.54135566964628312</v>
      </c>
      <c r="G34" s="90">
        <v>1.0316289284350708</v>
      </c>
    </row>
    <row r="35" spans="1:7" x14ac:dyDescent="0.25">
      <c r="A35" s="86">
        <v>0</v>
      </c>
      <c r="B35" s="86">
        <v>14</v>
      </c>
      <c r="C35" s="86">
        <v>2</v>
      </c>
      <c r="D35" s="86" t="s">
        <v>191</v>
      </c>
      <c r="E35" s="90">
        <v>9.4407446119492811</v>
      </c>
      <c r="F35" s="90">
        <v>0.62576534045107501</v>
      </c>
      <c r="G35" s="90">
        <v>0.9451066877026989</v>
      </c>
    </row>
    <row r="36" spans="1:7" x14ac:dyDescent="0.25">
      <c r="A36" s="86">
        <v>0</v>
      </c>
      <c r="B36" s="86">
        <v>14</v>
      </c>
      <c r="C36" s="86">
        <v>2</v>
      </c>
      <c r="D36" s="86" t="s">
        <v>192</v>
      </c>
      <c r="E36" s="90">
        <v>9.1689056944567096</v>
      </c>
      <c r="F36" s="90">
        <v>0.57877509865220489</v>
      </c>
      <c r="G36" s="90">
        <v>1.0862760153962676</v>
      </c>
    </row>
    <row r="37" spans="1:7" x14ac:dyDescent="0.25">
      <c r="A37" s="86">
        <v>0</v>
      </c>
      <c r="B37" s="86">
        <v>14</v>
      </c>
      <c r="C37" s="86">
        <v>2</v>
      </c>
      <c r="D37" s="86" t="s">
        <v>192</v>
      </c>
      <c r="E37" s="90">
        <v>9.7855843319822426</v>
      </c>
      <c r="F37" s="90">
        <v>0.67344213035499123</v>
      </c>
      <c r="G37" s="90">
        <v>0.97741046167668677</v>
      </c>
    </row>
    <row r="38" spans="1:7" x14ac:dyDescent="0.25">
      <c r="A38" s="86">
        <v>0</v>
      </c>
      <c r="B38" s="86">
        <v>14</v>
      </c>
      <c r="C38" s="86">
        <v>2</v>
      </c>
      <c r="D38" s="86" t="s">
        <v>192</v>
      </c>
      <c r="E38" s="90">
        <v>9.5127966784168976</v>
      </c>
      <c r="F38" s="90">
        <v>0.62223192636133551</v>
      </c>
      <c r="G38" s="90">
        <v>1.0179208456300377</v>
      </c>
    </row>
    <row r="39" spans="1:7" x14ac:dyDescent="0.25">
      <c r="A39" s="86">
        <v>0</v>
      </c>
      <c r="B39" s="86">
        <v>14</v>
      </c>
      <c r="C39" s="86">
        <v>2</v>
      </c>
      <c r="D39" s="86" t="s">
        <v>193</v>
      </c>
      <c r="E39" s="90">
        <v>8.1806749693713208</v>
      </c>
      <c r="F39" s="90">
        <v>0.55396736312488926</v>
      </c>
      <c r="G39" s="90">
        <v>0.84944886485566307</v>
      </c>
    </row>
    <row r="40" spans="1:7" x14ac:dyDescent="0.25">
      <c r="A40" s="86">
        <v>0</v>
      </c>
      <c r="B40" s="86">
        <v>14</v>
      </c>
      <c r="C40" s="86">
        <v>2</v>
      </c>
      <c r="D40" s="86" t="s">
        <v>194</v>
      </c>
      <c r="E40" s="90">
        <v>9.5843952409422055</v>
      </c>
      <c r="F40" s="90">
        <v>0.60982913822677487</v>
      </c>
      <c r="G40" s="90">
        <v>0.89663716414975625</v>
      </c>
    </row>
    <row r="41" spans="1:7" x14ac:dyDescent="0.25">
      <c r="A41" s="86">
        <v>0</v>
      </c>
      <c r="B41" s="86">
        <v>14</v>
      </c>
      <c r="C41" s="86">
        <v>2</v>
      </c>
      <c r="D41" s="86" t="s">
        <v>195</v>
      </c>
      <c r="E41" s="90">
        <v>11.135542038033115</v>
      </c>
      <c r="F41" s="90">
        <v>0.81165769895195305</v>
      </c>
      <c r="G41" s="90">
        <v>1.3408067810446602</v>
      </c>
    </row>
    <row r="42" spans="1:7" x14ac:dyDescent="0.25">
      <c r="A42" s="86">
        <v>0</v>
      </c>
      <c r="B42" s="86">
        <v>14</v>
      </c>
      <c r="C42" s="86">
        <v>3</v>
      </c>
      <c r="D42" s="86" t="s">
        <v>188</v>
      </c>
      <c r="E42" s="90">
        <v>10.619182448272095</v>
      </c>
      <c r="F42" s="90">
        <v>0.6459979494960858</v>
      </c>
      <c r="G42" s="90">
        <v>1.4258794395258347</v>
      </c>
    </row>
    <row r="43" spans="1:7" x14ac:dyDescent="0.25">
      <c r="A43" s="86">
        <v>0</v>
      </c>
      <c r="B43" s="86">
        <v>14</v>
      </c>
      <c r="C43" s="86">
        <v>3</v>
      </c>
      <c r="D43" s="86" t="s">
        <v>188</v>
      </c>
      <c r="E43" s="90">
        <v>10.636591491197398</v>
      </c>
      <c r="F43" s="90">
        <v>0.64286827929630119</v>
      </c>
      <c r="G43" s="90">
        <v>1.3291780092538601</v>
      </c>
    </row>
    <row r="44" spans="1:7" x14ac:dyDescent="0.25">
      <c r="A44" s="86">
        <v>0</v>
      </c>
      <c r="B44" s="86">
        <v>14</v>
      </c>
      <c r="C44" s="86">
        <v>3</v>
      </c>
      <c r="D44" s="86" t="s">
        <v>188</v>
      </c>
      <c r="E44" s="90">
        <v>9.9216750986119191</v>
      </c>
      <c r="F44" s="90">
        <v>0.69398187028735103</v>
      </c>
      <c r="G44" s="90">
        <v>1.1233913550759862</v>
      </c>
    </row>
    <row r="45" spans="1:7" x14ac:dyDescent="0.25">
      <c r="A45" s="86">
        <v>0</v>
      </c>
      <c r="B45" s="86">
        <v>14</v>
      </c>
      <c r="C45" s="86">
        <v>3</v>
      </c>
      <c r="D45" s="86" t="s">
        <v>189</v>
      </c>
      <c r="E45" s="90">
        <v>9.375037816134185</v>
      </c>
      <c r="F45" s="90">
        <v>0.55288552111442069</v>
      </c>
      <c r="G45" s="90">
        <v>1.1654572179268881</v>
      </c>
    </row>
    <row r="46" spans="1:7" x14ac:dyDescent="0.25">
      <c r="A46" s="86">
        <v>0</v>
      </c>
      <c r="B46" s="86">
        <v>14</v>
      </c>
      <c r="C46" s="86">
        <v>3</v>
      </c>
      <c r="D46" s="86" t="s">
        <v>189</v>
      </c>
      <c r="E46" s="90">
        <v>10.776080677663758</v>
      </c>
      <c r="F46" s="90">
        <v>0.76339966839378826</v>
      </c>
      <c r="G46" s="90">
        <v>1.4726714207967404</v>
      </c>
    </row>
    <row r="47" spans="1:7" x14ac:dyDescent="0.25">
      <c r="A47" s="86">
        <v>0</v>
      </c>
      <c r="B47" s="86">
        <v>14</v>
      </c>
      <c r="C47" s="86">
        <v>3</v>
      </c>
      <c r="D47" s="86" t="s">
        <v>189</v>
      </c>
      <c r="E47" s="90">
        <v>9.4837895005008637</v>
      </c>
      <c r="F47" s="90">
        <v>0.61045484244081272</v>
      </c>
      <c r="G47" s="90">
        <v>1.2239257348211054</v>
      </c>
    </row>
    <row r="48" spans="1:7" x14ac:dyDescent="0.25">
      <c r="A48" s="86">
        <v>0</v>
      </c>
      <c r="B48" s="86">
        <v>14</v>
      </c>
      <c r="C48" s="86">
        <v>3</v>
      </c>
      <c r="D48" s="86" t="s">
        <v>190</v>
      </c>
      <c r="E48" s="90">
        <v>9.6285134498448119</v>
      </c>
      <c r="F48" s="90">
        <v>0.62660682462610862</v>
      </c>
      <c r="G48" s="90">
        <v>1.250458137362485</v>
      </c>
    </row>
    <row r="49" spans="1:7" x14ac:dyDescent="0.25">
      <c r="A49" s="86">
        <v>0</v>
      </c>
      <c r="B49" s="86">
        <v>14</v>
      </c>
      <c r="C49" s="86">
        <v>3</v>
      </c>
      <c r="D49" s="86" t="s">
        <v>191</v>
      </c>
      <c r="E49" s="90">
        <v>9.610286071191517</v>
      </c>
      <c r="F49" s="90">
        <v>0.58081877820897465</v>
      </c>
      <c r="G49" s="90">
        <v>1.10451748250017</v>
      </c>
    </row>
    <row r="50" spans="1:7" x14ac:dyDescent="0.25">
      <c r="A50" s="86">
        <v>0</v>
      </c>
      <c r="B50" s="86">
        <v>14</v>
      </c>
      <c r="C50" s="86">
        <v>3</v>
      </c>
      <c r="D50" s="86" t="s">
        <v>191</v>
      </c>
      <c r="E50" s="90">
        <v>10.68736437504983</v>
      </c>
      <c r="F50" s="90">
        <v>0.79174035000932907</v>
      </c>
      <c r="G50" s="90">
        <v>1.4478038441601171</v>
      </c>
    </row>
    <row r="51" spans="1:7" x14ac:dyDescent="0.25">
      <c r="A51" s="86">
        <v>0</v>
      </c>
      <c r="B51" s="86">
        <v>14</v>
      </c>
      <c r="C51" s="86">
        <v>3</v>
      </c>
      <c r="D51" s="86" t="s">
        <v>191</v>
      </c>
      <c r="E51" s="90">
        <v>9.5640744255825449</v>
      </c>
      <c r="F51" s="90">
        <v>0.60053711149189415</v>
      </c>
      <c r="G51" s="90">
        <v>1.0870841028427696</v>
      </c>
    </row>
    <row r="52" spans="1:7" x14ac:dyDescent="0.25">
      <c r="A52" s="86">
        <v>0</v>
      </c>
      <c r="B52" s="86">
        <v>14</v>
      </c>
      <c r="C52" s="86">
        <v>3</v>
      </c>
      <c r="D52" s="86" t="s">
        <v>192</v>
      </c>
      <c r="E52" s="90">
        <v>8.9064359558770203</v>
      </c>
      <c r="F52" s="90">
        <v>0.5089275616338389</v>
      </c>
      <c r="G52" s="90">
        <v>0.9539869941548752</v>
      </c>
    </row>
    <row r="53" spans="1:7" x14ac:dyDescent="0.25">
      <c r="A53" s="86">
        <v>0</v>
      </c>
      <c r="B53" s="86">
        <v>14</v>
      </c>
      <c r="C53" s="86">
        <v>3</v>
      </c>
      <c r="D53" s="86" t="s">
        <v>192</v>
      </c>
      <c r="E53" s="90">
        <v>9.904833559120755</v>
      </c>
      <c r="F53" s="90">
        <v>0.71241088494418514</v>
      </c>
      <c r="G53" s="90">
        <v>1.1402115744358226</v>
      </c>
    </row>
    <row r="54" spans="1:7" x14ac:dyDescent="0.25">
      <c r="A54" s="86">
        <v>0</v>
      </c>
      <c r="B54" s="86">
        <v>14</v>
      </c>
      <c r="C54" s="86">
        <v>3</v>
      </c>
      <c r="D54" s="86" t="s">
        <v>192</v>
      </c>
      <c r="E54" s="90">
        <v>9.4318720717862057</v>
      </c>
      <c r="F54" s="90">
        <v>0.58381894323287964</v>
      </c>
      <c r="G54" s="90">
        <v>1.1673002691895025</v>
      </c>
    </row>
    <row r="55" spans="1:7" x14ac:dyDescent="0.25">
      <c r="A55" s="86">
        <v>0</v>
      </c>
      <c r="B55" s="86">
        <v>14</v>
      </c>
      <c r="C55" s="86">
        <v>3</v>
      </c>
      <c r="D55" s="86" t="s">
        <v>193</v>
      </c>
      <c r="E55" s="90">
        <v>9.6410408536220924</v>
      </c>
      <c r="F55" s="90">
        <v>0.54247498067931121</v>
      </c>
      <c r="G55" s="90">
        <v>1.2079220705441811</v>
      </c>
    </row>
    <row r="56" spans="1:7" x14ac:dyDescent="0.25">
      <c r="A56" s="86">
        <v>0</v>
      </c>
      <c r="B56" s="86">
        <v>14</v>
      </c>
      <c r="C56" s="86">
        <v>3</v>
      </c>
      <c r="D56" s="86" t="s">
        <v>194</v>
      </c>
      <c r="E56" s="90">
        <v>10.027730033683016</v>
      </c>
      <c r="F56" s="90">
        <v>0.64112884150015392</v>
      </c>
      <c r="G56" s="90">
        <v>1.2118435151120115</v>
      </c>
    </row>
    <row r="57" spans="1:7" x14ac:dyDescent="0.25">
      <c r="A57" s="86">
        <v>0</v>
      </c>
      <c r="B57" s="86">
        <v>14</v>
      </c>
      <c r="C57" s="86">
        <v>3</v>
      </c>
      <c r="D57" s="86" t="s">
        <v>195</v>
      </c>
      <c r="E57" s="90">
        <v>9.329558323175517</v>
      </c>
      <c r="F57" s="90">
        <v>0.63015577339478612</v>
      </c>
      <c r="G57" s="90">
        <v>1.1652294251677702</v>
      </c>
    </row>
    <row r="58" spans="1:7" x14ac:dyDescent="0.25">
      <c r="A58" s="86">
        <v>0</v>
      </c>
      <c r="B58" s="86">
        <v>14</v>
      </c>
      <c r="C58" s="86">
        <v>4</v>
      </c>
      <c r="D58" s="86" t="s">
        <v>188</v>
      </c>
      <c r="E58" s="90">
        <v>8.982826136576481</v>
      </c>
      <c r="F58" s="90">
        <v>0.50357669241108127</v>
      </c>
      <c r="G58" s="90">
        <v>1.0652164397478072</v>
      </c>
    </row>
    <row r="59" spans="1:7" x14ac:dyDescent="0.25">
      <c r="A59" s="86">
        <v>0</v>
      </c>
      <c r="B59" s="86">
        <v>14</v>
      </c>
      <c r="C59" s="86">
        <v>4</v>
      </c>
      <c r="D59" s="86" t="s">
        <v>188</v>
      </c>
      <c r="E59" s="90">
        <v>9.8501475147286026</v>
      </c>
      <c r="F59" s="90">
        <v>0.61877028453635985</v>
      </c>
      <c r="G59" s="90">
        <v>1.1439112723702269</v>
      </c>
    </row>
    <row r="60" spans="1:7" x14ac:dyDescent="0.25">
      <c r="A60" s="86">
        <v>0</v>
      </c>
      <c r="B60" s="86">
        <v>14</v>
      </c>
      <c r="C60" s="86">
        <v>4</v>
      </c>
      <c r="D60" s="86" t="s">
        <v>188</v>
      </c>
      <c r="E60" s="90">
        <v>9.7650450829278821</v>
      </c>
      <c r="F60" s="90">
        <v>0.59988343111350961</v>
      </c>
      <c r="G60" s="90">
        <v>0.98748254123133417</v>
      </c>
    </row>
    <row r="61" spans="1:7" x14ac:dyDescent="0.25">
      <c r="A61" s="86">
        <v>0</v>
      </c>
      <c r="B61" s="86">
        <v>14</v>
      </c>
      <c r="C61" s="86">
        <v>4</v>
      </c>
      <c r="D61" s="86" t="s">
        <v>189</v>
      </c>
      <c r="E61" s="90">
        <v>8.996304704777053</v>
      </c>
      <c r="F61" s="90">
        <v>0.50753393783179335</v>
      </c>
      <c r="G61" s="90">
        <v>1.1657548599357412</v>
      </c>
    </row>
    <row r="62" spans="1:7" x14ac:dyDescent="0.25">
      <c r="A62" s="86">
        <v>0</v>
      </c>
      <c r="B62" s="86">
        <v>14</v>
      </c>
      <c r="C62" s="86">
        <v>4</v>
      </c>
      <c r="D62" s="86" t="s">
        <v>189</v>
      </c>
      <c r="E62" s="90">
        <v>10.169438542748821</v>
      </c>
      <c r="F62" s="90">
        <v>0.5769134026758046</v>
      </c>
      <c r="G62" s="90">
        <v>1.3734731407486507</v>
      </c>
    </row>
    <row r="63" spans="1:7" x14ac:dyDescent="0.25">
      <c r="A63" s="86">
        <v>0</v>
      </c>
      <c r="B63" s="86">
        <v>14</v>
      </c>
      <c r="C63" s="86">
        <v>4</v>
      </c>
      <c r="D63" s="86" t="s">
        <v>189</v>
      </c>
      <c r="E63" s="90">
        <v>9.8332753883127406</v>
      </c>
      <c r="F63" s="90">
        <v>0.47071583874002509</v>
      </c>
      <c r="G63" s="90">
        <v>1.0604157098198792</v>
      </c>
    </row>
    <row r="64" spans="1:7" x14ac:dyDescent="0.25">
      <c r="A64" s="86">
        <v>0</v>
      </c>
      <c r="B64" s="86">
        <v>14</v>
      </c>
      <c r="C64" s="86">
        <v>4</v>
      </c>
      <c r="D64" s="86" t="s">
        <v>190</v>
      </c>
      <c r="E64" s="90">
        <v>9.1412829359806675</v>
      </c>
      <c r="F64" s="90">
        <v>0.51720682172341459</v>
      </c>
      <c r="G64" s="90">
        <v>1.0107982259566288</v>
      </c>
    </row>
    <row r="65" spans="1:7" x14ac:dyDescent="0.25">
      <c r="A65" s="86">
        <v>0</v>
      </c>
      <c r="B65" s="86">
        <v>14</v>
      </c>
      <c r="C65" s="86">
        <v>4</v>
      </c>
      <c r="D65" s="86" t="s">
        <v>191</v>
      </c>
      <c r="E65" s="90">
        <v>9.8466374482245076</v>
      </c>
      <c r="F65" s="90">
        <v>0.61261706786481751</v>
      </c>
      <c r="G65" s="90">
        <v>1.0902372559866029</v>
      </c>
    </row>
    <row r="66" spans="1:7" x14ac:dyDescent="0.25">
      <c r="A66" s="86">
        <v>0</v>
      </c>
      <c r="B66" s="86">
        <v>14</v>
      </c>
      <c r="C66" s="86">
        <v>4</v>
      </c>
      <c r="D66" s="86" t="s">
        <v>191</v>
      </c>
      <c r="E66" s="90">
        <v>9.9084818469590612</v>
      </c>
      <c r="F66" s="90">
        <v>0.67087672220002503</v>
      </c>
      <c r="G66" s="90">
        <v>1.0935543902923957</v>
      </c>
    </row>
    <row r="67" spans="1:7" x14ac:dyDescent="0.25">
      <c r="A67" s="86">
        <v>0</v>
      </c>
      <c r="B67" s="86">
        <v>14</v>
      </c>
      <c r="C67" s="86">
        <v>4</v>
      </c>
      <c r="D67" s="86" t="s">
        <v>191</v>
      </c>
      <c r="E67" s="90">
        <v>10.204160158831341</v>
      </c>
      <c r="F67" s="90">
        <v>0.51603666484578714</v>
      </c>
      <c r="G67" s="90">
        <v>1.3590678877582256</v>
      </c>
    </row>
    <row r="68" spans="1:7" x14ac:dyDescent="0.25">
      <c r="A68" s="86">
        <v>0</v>
      </c>
      <c r="B68" s="86">
        <v>14</v>
      </c>
      <c r="C68" s="86">
        <v>4</v>
      </c>
      <c r="D68" s="86" t="s">
        <v>192</v>
      </c>
      <c r="E68" s="90">
        <v>10.105446312832298</v>
      </c>
      <c r="F68" s="90">
        <v>0.64904909140358558</v>
      </c>
      <c r="G68" s="90">
        <v>1.1876568465718342</v>
      </c>
    </row>
    <row r="69" spans="1:7" x14ac:dyDescent="0.25">
      <c r="A69" s="86">
        <v>0</v>
      </c>
      <c r="B69" s="86">
        <v>14</v>
      </c>
      <c r="C69" s="86">
        <v>4</v>
      </c>
      <c r="D69" s="86" t="s">
        <v>192</v>
      </c>
      <c r="E69" s="90">
        <v>9.8587353545894469</v>
      </c>
      <c r="F69" s="90">
        <v>0.54010688252728922</v>
      </c>
      <c r="G69" s="90">
        <v>1.1896219475588434</v>
      </c>
    </row>
    <row r="70" spans="1:7" x14ac:dyDescent="0.25">
      <c r="A70" s="86">
        <v>0</v>
      </c>
      <c r="B70" s="86">
        <v>14</v>
      </c>
      <c r="C70" s="86">
        <v>4</v>
      </c>
      <c r="D70" s="86" t="s">
        <v>192</v>
      </c>
      <c r="E70" s="90">
        <v>8.7119372660173688</v>
      </c>
      <c r="F70" s="90">
        <v>0.54092296993192435</v>
      </c>
      <c r="G70" s="90">
        <v>0.98814851583035879</v>
      </c>
    </row>
    <row r="71" spans="1:7" x14ac:dyDescent="0.25">
      <c r="A71" s="86">
        <v>0</v>
      </c>
      <c r="B71" s="86">
        <v>14</v>
      </c>
      <c r="C71" s="86">
        <v>4</v>
      </c>
      <c r="D71" s="86" t="s">
        <v>193</v>
      </c>
      <c r="E71" s="90">
        <v>9.5737148906771878</v>
      </c>
      <c r="F71" s="90">
        <v>0.50166082279678847</v>
      </c>
      <c r="G71" s="90">
        <v>1.0752316106306354</v>
      </c>
    </row>
    <row r="72" spans="1:7" x14ac:dyDescent="0.25">
      <c r="A72" s="86">
        <v>0</v>
      </c>
      <c r="B72" s="86">
        <v>14</v>
      </c>
      <c r="C72" s="86">
        <v>4</v>
      </c>
      <c r="D72" s="86" t="s">
        <v>194</v>
      </c>
      <c r="E72" s="90">
        <v>10.347162001199756</v>
      </c>
      <c r="F72" s="90">
        <v>0.64521930552314355</v>
      </c>
      <c r="G72" s="90">
        <v>1.2429259827525008</v>
      </c>
    </row>
    <row r="73" spans="1:7" x14ac:dyDescent="0.25">
      <c r="A73" s="86">
        <v>0</v>
      </c>
      <c r="B73" s="86">
        <v>14</v>
      </c>
      <c r="C73" s="86">
        <v>4</v>
      </c>
      <c r="D73" s="86" t="s">
        <v>195</v>
      </c>
      <c r="E73" s="90">
        <v>9.575300347212476</v>
      </c>
      <c r="F73" s="90">
        <v>0.54340239892671072</v>
      </c>
      <c r="G73" s="90">
        <v>1.1028758672136534</v>
      </c>
    </row>
    <row r="74" spans="1:7" x14ac:dyDescent="0.25">
      <c r="A74" s="86">
        <v>0.6</v>
      </c>
      <c r="B74" s="86">
        <v>14</v>
      </c>
      <c r="C74" s="86">
        <v>1</v>
      </c>
      <c r="D74" s="86" t="s">
        <v>188</v>
      </c>
      <c r="E74" s="90">
        <v>10.122180808751709</v>
      </c>
      <c r="F74" s="90">
        <v>0</v>
      </c>
      <c r="G74" s="90">
        <v>1.2945835261585976</v>
      </c>
    </row>
    <row r="75" spans="1:7" x14ac:dyDescent="0.25">
      <c r="A75" s="86">
        <v>0.6</v>
      </c>
      <c r="B75" s="86">
        <v>14</v>
      </c>
      <c r="C75" s="86">
        <v>1</v>
      </c>
      <c r="D75" s="86" t="s">
        <v>188</v>
      </c>
      <c r="E75" s="90">
        <v>9.587832119058092</v>
      </c>
      <c r="F75" s="90">
        <v>0.22146403226958158</v>
      </c>
      <c r="G75" s="90">
        <v>1.3479553172551972</v>
      </c>
    </row>
    <row r="76" spans="1:7" x14ac:dyDescent="0.25">
      <c r="A76" s="86">
        <v>0.6</v>
      </c>
      <c r="B76" s="86">
        <v>14</v>
      </c>
      <c r="C76" s="86">
        <v>1</v>
      </c>
      <c r="D76" s="86" t="s">
        <v>188</v>
      </c>
      <c r="E76" s="90">
        <v>9.9342993203074474</v>
      </c>
      <c r="F76" s="90">
        <v>0</v>
      </c>
      <c r="G76" s="90">
        <v>1.4691509349581984</v>
      </c>
    </row>
    <row r="77" spans="1:7" x14ac:dyDescent="0.25">
      <c r="A77" s="86">
        <v>0.6</v>
      </c>
      <c r="B77" s="86">
        <v>14</v>
      </c>
      <c r="C77" s="86">
        <v>1</v>
      </c>
      <c r="D77" s="86" t="s">
        <v>189</v>
      </c>
      <c r="E77" s="90">
        <v>9.8387042141082048</v>
      </c>
      <c r="F77" s="90">
        <v>0.27100984166829206</v>
      </c>
      <c r="G77" s="90">
        <v>1.3155281658783244</v>
      </c>
    </row>
    <row r="78" spans="1:7" x14ac:dyDescent="0.25">
      <c r="A78" s="86">
        <v>0.6</v>
      </c>
      <c r="B78" s="86">
        <v>14</v>
      </c>
      <c r="C78" s="86">
        <v>1</v>
      </c>
      <c r="D78" s="86" t="s">
        <v>189</v>
      </c>
      <c r="E78" s="90">
        <v>10.229133415962732</v>
      </c>
      <c r="F78" s="90">
        <v>0.33604901602054593</v>
      </c>
      <c r="G78" s="90">
        <v>1.3861954173430542</v>
      </c>
    </row>
    <row r="79" spans="1:7" x14ac:dyDescent="0.25">
      <c r="A79" s="86">
        <v>0.6</v>
      </c>
      <c r="B79" s="86">
        <v>14</v>
      </c>
      <c r="C79" s="86">
        <v>1</v>
      </c>
      <c r="D79" s="86" t="s">
        <v>189</v>
      </c>
      <c r="E79" s="90">
        <v>9.4071404485860235</v>
      </c>
      <c r="F79" s="90">
        <v>0</v>
      </c>
      <c r="G79" s="90">
        <v>1.3635806786828106</v>
      </c>
    </row>
    <row r="80" spans="1:7" x14ac:dyDescent="0.25">
      <c r="A80" s="86">
        <v>0.6</v>
      </c>
      <c r="B80" s="86">
        <v>14</v>
      </c>
      <c r="C80" s="86">
        <v>1</v>
      </c>
      <c r="D80" s="86" t="s">
        <v>190</v>
      </c>
      <c r="E80" s="90">
        <v>10.641934289374259</v>
      </c>
      <c r="F80" s="90">
        <v>0.33754671572063255</v>
      </c>
      <c r="G80" s="90">
        <v>1.2965578629920873</v>
      </c>
    </row>
    <row r="81" spans="1:7" x14ac:dyDescent="0.25">
      <c r="A81" s="86">
        <v>0.6</v>
      </c>
      <c r="B81" s="86">
        <v>14</v>
      </c>
      <c r="C81" s="86">
        <v>1</v>
      </c>
      <c r="D81" s="86" t="s">
        <v>191</v>
      </c>
      <c r="E81" s="90">
        <v>9.5026873965900727</v>
      </c>
      <c r="F81" s="90">
        <v>0</v>
      </c>
      <c r="G81" s="90">
        <v>1.2661678825437463</v>
      </c>
    </row>
    <row r="82" spans="1:7" x14ac:dyDescent="0.25">
      <c r="A82" s="86">
        <v>0.6</v>
      </c>
      <c r="B82" s="86">
        <v>14</v>
      </c>
      <c r="C82" s="86">
        <v>1</v>
      </c>
      <c r="D82" s="86" t="s">
        <v>191</v>
      </c>
      <c r="E82" s="90">
        <v>9.7216713228662019</v>
      </c>
      <c r="F82" s="90">
        <v>0.21881356753016412</v>
      </c>
      <c r="G82" s="90">
        <v>1.3364029808186242</v>
      </c>
    </row>
    <row r="83" spans="1:7" x14ac:dyDescent="0.25">
      <c r="A83" s="86">
        <v>0.6</v>
      </c>
      <c r="B83" s="86">
        <v>14</v>
      </c>
      <c r="C83" s="86">
        <v>1</v>
      </c>
      <c r="D83" s="86" t="s">
        <v>191</v>
      </c>
      <c r="E83" s="90">
        <v>10.746114395328702</v>
      </c>
      <c r="F83" s="90">
        <v>0.35527266206566782</v>
      </c>
      <c r="G83" s="90">
        <v>1.4961252935838913</v>
      </c>
    </row>
    <row r="84" spans="1:7" x14ac:dyDescent="0.25">
      <c r="A84" s="86">
        <v>0.6</v>
      </c>
      <c r="B84" s="86">
        <v>14</v>
      </c>
      <c r="C84" s="86">
        <v>1</v>
      </c>
      <c r="D84" s="86" t="s">
        <v>192</v>
      </c>
      <c r="E84" s="90">
        <v>9.9156049426863824</v>
      </c>
      <c r="F84" s="90">
        <v>0.27990723917099491</v>
      </c>
      <c r="G84" s="90">
        <v>1.3025134832609668</v>
      </c>
    </row>
    <row r="85" spans="1:7" x14ac:dyDescent="0.25">
      <c r="A85" s="86">
        <v>0.6</v>
      </c>
      <c r="B85" s="86">
        <v>14</v>
      </c>
      <c r="C85" s="86">
        <v>1</v>
      </c>
      <c r="D85" s="86" t="s">
        <v>192</v>
      </c>
      <c r="E85" s="90">
        <v>9.5602752366621164</v>
      </c>
      <c r="F85" s="90">
        <v>0.20617380816488087</v>
      </c>
      <c r="G85" s="90">
        <v>1.3040178823038504</v>
      </c>
    </row>
    <row r="86" spans="1:7" x14ac:dyDescent="0.25">
      <c r="A86" s="86">
        <v>0.6</v>
      </c>
      <c r="B86" s="86">
        <v>14</v>
      </c>
      <c r="C86" s="86">
        <v>1</v>
      </c>
      <c r="D86" s="86" t="s">
        <v>192</v>
      </c>
      <c r="E86" s="90">
        <v>9.3607270769934985</v>
      </c>
      <c r="F86" s="90">
        <v>0.22551459669973564</v>
      </c>
      <c r="G86" s="90">
        <v>1.1813449921460049</v>
      </c>
    </row>
    <row r="87" spans="1:7" x14ac:dyDescent="0.25">
      <c r="A87" s="86">
        <v>0.6</v>
      </c>
      <c r="B87" s="86">
        <v>14</v>
      </c>
      <c r="C87" s="86">
        <v>1</v>
      </c>
      <c r="D87" s="86" t="s">
        <v>193</v>
      </c>
      <c r="E87" s="90">
        <v>10.518168991005348</v>
      </c>
      <c r="F87" s="90">
        <v>0.40660766558787126</v>
      </c>
      <c r="G87" s="90">
        <v>1.4509627263778886</v>
      </c>
    </row>
    <row r="88" spans="1:7" x14ac:dyDescent="0.25">
      <c r="A88" s="86">
        <v>0.6</v>
      </c>
      <c r="B88" s="86">
        <v>14</v>
      </c>
      <c r="C88" s="86">
        <v>1</v>
      </c>
      <c r="D88" s="86" t="s">
        <v>194</v>
      </c>
      <c r="E88" s="90">
        <v>10.186308020760864</v>
      </c>
      <c r="F88" s="90">
        <v>0.27914071708469074</v>
      </c>
      <c r="G88" s="90">
        <v>1.3537254028613321</v>
      </c>
    </row>
    <row r="89" spans="1:7" x14ac:dyDescent="0.25">
      <c r="A89" s="86">
        <v>0.6</v>
      </c>
      <c r="B89" s="86">
        <v>14</v>
      </c>
      <c r="C89" s="86">
        <v>1</v>
      </c>
      <c r="D89" s="86" t="s">
        <v>195</v>
      </c>
      <c r="E89" s="90">
        <v>10.164083273302221</v>
      </c>
      <c r="F89" s="90">
        <v>0</v>
      </c>
      <c r="G89" s="90">
        <v>1.4665903377435767</v>
      </c>
    </row>
    <row r="90" spans="1:7" x14ac:dyDescent="0.25">
      <c r="A90" s="86">
        <v>0.6</v>
      </c>
      <c r="B90" s="86">
        <v>14</v>
      </c>
      <c r="C90" s="86">
        <v>2</v>
      </c>
      <c r="D90" s="86" t="s">
        <v>188</v>
      </c>
      <c r="E90" s="90">
        <v>10.122878077255649</v>
      </c>
      <c r="F90" s="90">
        <v>0.26979429578398739</v>
      </c>
      <c r="G90" s="90">
        <v>1.4554506169385553</v>
      </c>
    </row>
    <row r="91" spans="1:7" x14ac:dyDescent="0.25">
      <c r="A91" s="86">
        <v>0.6</v>
      </c>
      <c r="B91" s="86">
        <v>14</v>
      </c>
      <c r="C91" s="86">
        <v>2</v>
      </c>
      <c r="D91" s="86" t="s">
        <v>188</v>
      </c>
      <c r="E91" s="90">
        <v>10.172809691776424</v>
      </c>
      <c r="F91" s="90">
        <v>0.35047186409794157</v>
      </c>
      <c r="G91" s="90">
        <v>1.3443501344508502</v>
      </c>
    </row>
    <row r="92" spans="1:7" x14ac:dyDescent="0.25">
      <c r="A92" s="86">
        <v>0.6</v>
      </c>
      <c r="B92" s="86">
        <v>14</v>
      </c>
      <c r="C92" s="86">
        <v>2</v>
      </c>
      <c r="D92" s="86" t="s">
        <v>188</v>
      </c>
      <c r="E92" s="90">
        <v>10.823804928842677</v>
      </c>
      <c r="F92" s="90">
        <v>0.3908698524847028</v>
      </c>
      <c r="G92" s="90">
        <v>1.5002478208659928</v>
      </c>
    </row>
    <row r="93" spans="1:7" x14ac:dyDescent="0.25">
      <c r="A93" s="86">
        <v>0.6</v>
      </c>
      <c r="B93" s="86">
        <v>14</v>
      </c>
      <c r="C93" s="86">
        <v>2</v>
      </c>
      <c r="D93" s="86" t="s">
        <v>189</v>
      </c>
      <c r="E93" s="90">
        <v>10.253078382949086</v>
      </c>
      <c r="F93" s="90">
        <v>0.34572675454228613</v>
      </c>
      <c r="G93" s="90">
        <v>1.3163882086446372</v>
      </c>
    </row>
    <row r="94" spans="1:7" x14ac:dyDescent="0.25">
      <c r="A94" s="86">
        <v>0.6</v>
      </c>
      <c r="B94" s="86">
        <v>14</v>
      </c>
      <c r="C94" s="86">
        <v>2</v>
      </c>
      <c r="D94" s="86" t="s">
        <v>189</v>
      </c>
      <c r="E94" s="90">
        <v>9.8308703992986999</v>
      </c>
      <c r="F94" s="90">
        <v>0.21425211689570769</v>
      </c>
      <c r="G94" s="90">
        <v>1.3383390561207402</v>
      </c>
    </row>
    <row r="95" spans="1:7" x14ac:dyDescent="0.25">
      <c r="A95" s="86">
        <v>0.6</v>
      </c>
      <c r="B95" s="86">
        <v>14</v>
      </c>
      <c r="C95" s="86">
        <v>2</v>
      </c>
      <c r="D95" s="86" t="s">
        <v>189</v>
      </c>
      <c r="E95" s="90">
        <v>9.9956031332973723</v>
      </c>
      <c r="F95" s="90">
        <v>0.27706050872802734</v>
      </c>
      <c r="G95" s="90">
        <v>1.2954495147891636</v>
      </c>
    </row>
    <row r="96" spans="1:7" x14ac:dyDescent="0.25">
      <c r="A96" s="86">
        <v>0.6</v>
      </c>
      <c r="B96" s="86">
        <v>14</v>
      </c>
      <c r="C96" s="86">
        <v>2</v>
      </c>
      <c r="D96" s="86" t="s">
        <v>190</v>
      </c>
      <c r="E96" s="90">
        <v>10.440363971896959</v>
      </c>
      <c r="F96" s="90">
        <v>0.2141608204433918</v>
      </c>
      <c r="G96" s="90">
        <v>1.6425482948758552</v>
      </c>
    </row>
    <row r="97" spans="1:7" x14ac:dyDescent="0.25">
      <c r="A97" s="86">
        <v>0.6</v>
      </c>
      <c r="B97" s="86">
        <v>14</v>
      </c>
      <c r="C97" s="86">
        <v>2</v>
      </c>
      <c r="D97" s="86" t="s">
        <v>191</v>
      </c>
      <c r="E97" s="90">
        <v>9.8394149253788861</v>
      </c>
      <c r="F97" s="90">
        <v>0.34860976392278198</v>
      </c>
      <c r="G97" s="90">
        <v>1.3353041364957259</v>
      </c>
    </row>
    <row r="98" spans="1:7" x14ac:dyDescent="0.25">
      <c r="A98" s="86">
        <v>0.6</v>
      </c>
      <c r="B98" s="86">
        <v>14</v>
      </c>
      <c r="C98" s="86">
        <v>2</v>
      </c>
      <c r="D98" s="86" t="s">
        <v>191</v>
      </c>
      <c r="E98" s="90">
        <v>10.193465742447675</v>
      </c>
      <c r="F98" s="90">
        <v>0</v>
      </c>
      <c r="G98" s="90">
        <v>0.63025240595471965</v>
      </c>
    </row>
    <row r="99" spans="1:7" x14ac:dyDescent="0.25">
      <c r="A99" s="86">
        <v>0.6</v>
      </c>
      <c r="B99" s="86">
        <v>14</v>
      </c>
      <c r="C99" s="86">
        <v>2</v>
      </c>
      <c r="D99" s="86" t="s">
        <v>191</v>
      </c>
      <c r="E99" s="90">
        <v>10.142244878660323</v>
      </c>
      <c r="F99" s="90">
        <v>0.22775295955109615</v>
      </c>
      <c r="G99" s="90">
        <v>1.347432598668626</v>
      </c>
    </row>
    <row r="100" spans="1:7" x14ac:dyDescent="0.25">
      <c r="A100" s="86">
        <v>0.6</v>
      </c>
      <c r="B100" s="86">
        <v>14</v>
      </c>
      <c r="C100" s="86">
        <v>2</v>
      </c>
      <c r="D100" s="86" t="s">
        <v>192</v>
      </c>
      <c r="E100" s="90">
        <v>10.202948697334337</v>
      </c>
      <c r="F100" s="90">
        <v>0.23542487993970895</v>
      </c>
      <c r="G100" s="90">
        <v>1.7156322291559907</v>
      </c>
    </row>
    <row r="101" spans="1:7" x14ac:dyDescent="0.25">
      <c r="A101" s="86">
        <v>0.6</v>
      </c>
      <c r="B101" s="86">
        <v>14</v>
      </c>
      <c r="C101" s="86">
        <v>2</v>
      </c>
      <c r="D101" s="86" t="s">
        <v>192</v>
      </c>
      <c r="E101" s="90">
        <v>10.390515700674545</v>
      </c>
      <c r="F101" s="90">
        <v>0.2043042721386405</v>
      </c>
      <c r="G101" s="90">
        <v>1.1784296571743778</v>
      </c>
    </row>
    <row r="102" spans="1:7" x14ac:dyDescent="0.25">
      <c r="A102" s="86">
        <v>0.6</v>
      </c>
      <c r="B102" s="86">
        <v>14</v>
      </c>
      <c r="C102" s="86">
        <v>2</v>
      </c>
      <c r="D102" s="86" t="s">
        <v>192</v>
      </c>
      <c r="E102" s="90">
        <v>9.8917581815306992</v>
      </c>
      <c r="F102" s="90">
        <v>0.21113644475507998</v>
      </c>
      <c r="G102" s="90">
        <v>1.4933231432520837</v>
      </c>
    </row>
    <row r="103" spans="1:7" x14ac:dyDescent="0.25">
      <c r="A103" s="86">
        <v>0.6</v>
      </c>
      <c r="B103" s="86">
        <v>14</v>
      </c>
      <c r="C103" s="86">
        <v>2</v>
      </c>
      <c r="D103" s="86" t="s">
        <v>193</v>
      </c>
      <c r="E103" s="90">
        <v>9.9017265894956417</v>
      </c>
      <c r="F103" s="90">
        <v>0.40299141707229813</v>
      </c>
      <c r="G103" s="90">
        <v>1.3987077579010299</v>
      </c>
    </row>
    <row r="104" spans="1:7" x14ac:dyDescent="0.25">
      <c r="A104" s="86">
        <v>0.6</v>
      </c>
      <c r="B104" s="86">
        <v>14</v>
      </c>
      <c r="C104" s="86">
        <v>2</v>
      </c>
      <c r="D104" s="86" t="s">
        <v>194</v>
      </c>
      <c r="E104" s="90">
        <v>9.1626933558186821</v>
      </c>
      <c r="F104" s="90">
        <v>0</v>
      </c>
      <c r="G104" s="90">
        <v>1.284431813824481</v>
      </c>
    </row>
    <row r="105" spans="1:7" x14ac:dyDescent="0.25">
      <c r="A105" s="86">
        <v>0.6</v>
      </c>
      <c r="B105" s="86">
        <v>14</v>
      </c>
      <c r="C105" s="86">
        <v>2</v>
      </c>
      <c r="D105" s="86" t="s">
        <v>195</v>
      </c>
      <c r="E105" s="90">
        <v>9.9054333888372241</v>
      </c>
      <c r="F105" s="90">
        <v>0</v>
      </c>
      <c r="G105" s="90">
        <v>1.3766583110714983</v>
      </c>
    </row>
    <row r="106" spans="1:7" x14ac:dyDescent="0.25">
      <c r="A106" s="86">
        <v>0.6</v>
      </c>
      <c r="B106" s="86">
        <v>14</v>
      </c>
      <c r="C106" s="86">
        <v>3</v>
      </c>
      <c r="D106" s="86" t="s">
        <v>188</v>
      </c>
      <c r="E106" s="90">
        <v>9.501833383961948</v>
      </c>
      <c r="F106" s="90">
        <v>0</v>
      </c>
      <c r="G106" s="90">
        <v>1.1614272644050221</v>
      </c>
    </row>
    <row r="107" spans="1:7" x14ac:dyDescent="0.25">
      <c r="A107" s="86">
        <v>0.6</v>
      </c>
      <c r="B107" s="86">
        <v>14</v>
      </c>
      <c r="C107" s="86">
        <v>3</v>
      </c>
      <c r="D107" s="86" t="s">
        <v>188</v>
      </c>
      <c r="E107" s="90">
        <v>9.3327752085599585</v>
      </c>
      <c r="F107" s="90">
        <v>0</v>
      </c>
      <c r="G107" s="90">
        <v>0.33714763095064121</v>
      </c>
    </row>
    <row r="108" spans="1:7" x14ac:dyDescent="0.25">
      <c r="A108" s="86">
        <v>0.6</v>
      </c>
      <c r="B108" s="86">
        <v>14</v>
      </c>
      <c r="C108" s="86">
        <v>3</v>
      </c>
      <c r="D108" s="86" t="s">
        <v>188</v>
      </c>
      <c r="E108" s="90">
        <v>9.4377570916849098</v>
      </c>
      <c r="F108" s="90">
        <v>0.19476063898919097</v>
      </c>
      <c r="G108" s="90">
        <v>1.3493783497657224</v>
      </c>
    </row>
    <row r="109" spans="1:7" x14ac:dyDescent="0.25">
      <c r="A109" s="86">
        <v>0.6</v>
      </c>
      <c r="B109" s="86">
        <v>14</v>
      </c>
      <c r="C109" s="86">
        <v>3</v>
      </c>
      <c r="D109" s="86" t="s">
        <v>189</v>
      </c>
      <c r="E109" s="90">
        <v>8.7890838011782382</v>
      </c>
      <c r="F109" s="90">
        <v>0</v>
      </c>
      <c r="G109" s="90">
        <v>1.0944262892895513</v>
      </c>
    </row>
    <row r="110" spans="1:7" x14ac:dyDescent="0.25">
      <c r="A110" s="86">
        <v>0.6</v>
      </c>
      <c r="B110" s="86">
        <v>14</v>
      </c>
      <c r="C110" s="86">
        <v>3</v>
      </c>
      <c r="D110" s="86" t="s">
        <v>189</v>
      </c>
      <c r="E110" s="90">
        <v>10.199283648349732</v>
      </c>
      <c r="F110" s="90">
        <v>0</v>
      </c>
      <c r="G110" s="90">
        <v>1.6835370160296264</v>
      </c>
    </row>
    <row r="111" spans="1:7" x14ac:dyDescent="0.25">
      <c r="A111" s="86">
        <v>0.6</v>
      </c>
      <c r="B111" s="86">
        <v>14</v>
      </c>
      <c r="C111" s="86">
        <v>3</v>
      </c>
      <c r="D111" s="86" t="s">
        <v>189</v>
      </c>
      <c r="E111" s="90">
        <v>10.778391874830961</v>
      </c>
      <c r="F111" s="90">
        <v>0.38630522435998199</v>
      </c>
      <c r="G111" s="90">
        <v>1.6506283997385438</v>
      </c>
    </row>
    <row r="112" spans="1:7" x14ac:dyDescent="0.25">
      <c r="A112" s="86">
        <v>0.6</v>
      </c>
      <c r="B112" s="86">
        <v>14</v>
      </c>
      <c r="C112" s="86">
        <v>3</v>
      </c>
      <c r="D112" s="86" t="s">
        <v>190</v>
      </c>
      <c r="E112" s="90">
        <v>10.632592628643781</v>
      </c>
      <c r="F112" s="90">
        <v>0</v>
      </c>
      <c r="G112" s="90">
        <v>1.661466640667818</v>
      </c>
    </row>
    <row r="113" spans="1:7" x14ac:dyDescent="0.25">
      <c r="A113" s="86">
        <v>0.6</v>
      </c>
      <c r="B113" s="86">
        <v>14</v>
      </c>
      <c r="C113" s="86">
        <v>3</v>
      </c>
      <c r="D113" s="86" t="s">
        <v>191</v>
      </c>
      <c r="E113" s="90">
        <v>9.1324511221596474</v>
      </c>
      <c r="F113" s="90">
        <v>0.19378448806673157</v>
      </c>
      <c r="G113" s="90">
        <v>1.1038637274464751</v>
      </c>
    </row>
    <row r="114" spans="1:7" x14ac:dyDescent="0.25">
      <c r="A114" s="86">
        <v>0.6</v>
      </c>
      <c r="B114" s="86">
        <v>14</v>
      </c>
      <c r="C114" s="86">
        <v>3</v>
      </c>
      <c r="D114" s="86" t="s">
        <v>191</v>
      </c>
      <c r="E114" s="90">
        <v>9.8723596755758702</v>
      </c>
      <c r="F114" s="90">
        <v>0.49933585205501479</v>
      </c>
      <c r="G114" s="90">
        <v>0.60624376938722457</v>
      </c>
    </row>
    <row r="115" spans="1:7" x14ac:dyDescent="0.25">
      <c r="A115" s="86">
        <v>0.6</v>
      </c>
      <c r="B115" s="86">
        <v>14</v>
      </c>
      <c r="C115" s="86">
        <v>3</v>
      </c>
      <c r="D115" s="86" t="s">
        <v>191</v>
      </c>
      <c r="E115" s="90">
        <v>8.4486870043604636</v>
      </c>
      <c r="F115" s="90">
        <v>0</v>
      </c>
      <c r="G115" s="90">
        <v>1.1433858275065245</v>
      </c>
    </row>
    <row r="116" spans="1:7" x14ac:dyDescent="0.25">
      <c r="A116" s="86">
        <v>0.6</v>
      </c>
      <c r="B116" s="86">
        <v>14</v>
      </c>
      <c r="C116" s="86">
        <v>3</v>
      </c>
      <c r="D116" s="86" t="s">
        <v>192</v>
      </c>
      <c r="E116" s="90">
        <v>9.1668716547637938</v>
      </c>
      <c r="F116" s="90">
        <v>0</v>
      </c>
      <c r="G116" s="90">
        <v>1.2617653742567105</v>
      </c>
    </row>
    <row r="117" spans="1:7" x14ac:dyDescent="0.25">
      <c r="A117" s="86">
        <v>0.6</v>
      </c>
      <c r="B117" s="86">
        <v>14</v>
      </c>
      <c r="C117" s="86">
        <v>3</v>
      </c>
      <c r="D117" s="86" t="s">
        <v>192</v>
      </c>
      <c r="E117" s="90">
        <v>8.4340365142896783</v>
      </c>
      <c r="F117" s="90">
        <v>0</v>
      </c>
      <c r="G117" s="90">
        <v>1.164529989026863</v>
      </c>
    </row>
    <row r="118" spans="1:7" x14ac:dyDescent="0.25">
      <c r="A118" s="86">
        <v>0.6</v>
      </c>
      <c r="B118" s="86">
        <v>14</v>
      </c>
      <c r="C118" s="86">
        <v>3</v>
      </c>
      <c r="D118" s="86" t="s">
        <v>192</v>
      </c>
      <c r="E118" s="90">
        <v>9.2613968351402427</v>
      </c>
      <c r="F118" s="90">
        <v>0</v>
      </c>
      <c r="G118" s="90">
        <v>1.3329187179861275</v>
      </c>
    </row>
    <row r="119" spans="1:7" x14ac:dyDescent="0.25">
      <c r="A119" s="86">
        <v>0.6</v>
      </c>
      <c r="B119" s="86">
        <v>14</v>
      </c>
      <c r="C119" s="86">
        <v>3</v>
      </c>
      <c r="D119" s="86" t="s">
        <v>193</v>
      </c>
      <c r="E119" s="90">
        <v>9.7299097222408548</v>
      </c>
      <c r="F119" s="90">
        <v>0</v>
      </c>
      <c r="G119" s="90">
        <v>1.5404955239831639</v>
      </c>
    </row>
    <row r="120" spans="1:7" x14ac:dyDescent="0.25">
      <c r="A120" s="86">
        <v>0.6</v>
      </c>
      <c r="B120" s="86">
        <v>14</v>
      </c>
      <c r="C120" s="86">
        <v>3</v>
      </c>
      <c r="D120" s="86" t="s">
        <v>194</v>
      </c>
      <c r="E120" s="90">
        <v>9.1576952770172539</v>
      </c>
      <c r="F120" s="90">
        <v>0</v>
      </c>
      <c r="G120" s="90">
        <v>0.68690217032268697</v>
      </c>
    </row>
    <row r="121" spans="1:7" x14ac:dyDescent="0.25">
      <c r="A121" s="86">
        <v>0.6</v>
      </c>
      <c r="B121" s="86">
        <v>14</v>
      </c>
      <c r="C121" s="86">
        <v>3</v>
      </c>
      <c r="D121" s="86" t="s">
        <v>195</v>
      </c>
      <c r="E121" s="90">
        <v>9.8331686924819071</v>
      </c>
      <c r="F121" s="90">
        <v>0.32592636642355666</v>
      </c>
      <c r="G121" s="90">
        <v>1.4223958658772657</v>
      </c>
    </row>
    <row r="122" spans="1:7" x14ac:dyDescent="0.25">
      <c r="A122" s="86">
        <v>0.6</v>
      </c>
      <c r="B122" s="86">
        <v>14</v>
      </c>
      <c r="C122" s="86">
        <v>4</v>
      </c>
      <c r="D122" s="86" t="s">
        <v>188</v>
      </c>
      <c r="E122" s="90">
        <v>10.772147623641663</v>
      </c>
      <c r="F122" s="90">
        <v>0</v>
      </c>
      <c r="G122" s="90">
        <v>1.6420344085600125</v>
      </c>
    </row>
    <row r="123" spans="1:7" x14ac:dyDescent="0.25">
      <c r="A123" s="86">
        <v>0.6</v>
      </c>
      <c r="B123" s="86">
        <v>14</v>
      </c>
      <c r="C123" s="86">
        <v>4</v>
      </c>
      <c r="D123" s="86" t="s">
        <v>188</v>
      </c>
      <c r="E123" s="90">
        <v>10.289474612845474</v>
      </c>
      <c r="F123" s="90">
        <v>0</v>
      </c>
      <c r="G123" s="90">
        <v>1.4147603174984518</v>
      </c>
    </row>
    <row r="124" spans="1:7" x14ac:dyDescent="0.25">
      <c r="A124" s="86">
        <v>0.6</v>
      </c>
      <c r="B124" s="86">
        <v>14</v>
      </c>
      <c r="C124" s="86">
        <v>4</v>
      </c>
      <c r="D124" s="86" t="s">
        <v>188</v>
      </c>
      <c r="E124" s="90">
        <v>10.603225855704855</v>
      </c>
      <c r="F124" s="90">
        <v>0.2808972019442218</v>
      </c>
      <c r="G124" s="90">
        <v>1.2602379760579094</v>
      </c>
    </row>
    <row r="125" spans="1:7" x14ac:dyDescent="0.25">
      <c r="A125" s="86">
        <v>0.6</v>
      </c>
      <c r="B125" s="86">
        <v>14</v>
      </c>
      <c r="C125" s="86">
        <v>4</v>
      </c>
      <c r="D125" s="86" t="s">
        <v>189</v>
      </c>
      <c r="E125" s="90">
        <v>8.9514994716863061</v>
      </c>
      <c r="F125" s="90">
        <v>0</v>
      </c>
      <c r="G125" s="90">
        <v>1.2261687638831631</v>
      </c>
    </row>
    <row r="126" spans="1:7" x14ac:dyDescent="0.25">
      <c r="A126" s="86">
        <v>0.6</v>
      </c>
      <c r="B126" s="86">
        <v>14</v>
      </c>
      <c r="C126" s="86">
        <v>4</v>
      </c>
      <c r="D126" s="86" t="s">
        <v>189</v>
      </c>
      <c r="E126" s="90">
        <v>9.1180330021583007</v>
      </c>
      <c r="F126" s="90">
        <v>0</v>
      </c>
      <c r="G126" s="90">
        <v>1.3035824382752217</v>
      </c>
    </row>
    <row r="127" spans="1:7" x14ac:dyDescent="0.25">
      <c r="A127" s="86">
        <v>0.6</v>
      </c>
      <c r="B127" s="86">
        <v>14</v>
      </c>
      <c r="C127" s="86">
        <v>4</v>
      </c>
      <c r="D127" s="86" t="s">
        <v>189</v>
      </c>
      <c r="E127" s="90">
        <v>9.30764954008629</v>
      </c>
      <c r="F127" s="90">
        <v>0.3618839469612688</v>
      </c>
      <c r="G127" s="90">
        <v>1.3800691047805635</v>
      </c>
    </row>
    <row r="128" spans="1:7" x14ac:dyDescent="0.25">
      <c r="A128" s="86">
        <v>0.6</v>
      </c>
      <c r="B128" s="86">
        <v>14</v>
      </c>
      <c r="C128" s="86">
        <v>4</v>
      </c>
      <c r="D128" s="86" t="s">
        <v>190</v>
      </c>
      <c r="E128" s="90">
        <v>9.5688329104790757</v>
      </c>
      <c r="F128" s="90">
        <v>0</v>
      </c>
      <c r="G128" s="90">
        <v>1.476606512597221</v>
      </c>
    </row>
    <row r="129" spans="1:7" x14ac:dyDescent="0.25">
      <c r="A129" s="86">
        <v>0.6</v>
      </c>
      <c r="B129" s="86">
        <v>14</v>
      </c>
      <c r="C129" s="86">
        <v>4</v>
      </c>
      <c r="D129" s="86" t="s">
        <v>191</v>
      </c>
      <c r="E129" s="90">
        <v>9.1778771278535203</v>
      </c>
      <c r="F129" s="90">
        <v>0</v>
      </c>
      <c r="G129" s="90">
        <v>1.3498495827006769</v>
      </c>
    </row>
    <row r="130" spans="1:7" x14ac:dyDescent="0.25">
      <c r="A130" s="86">
        <v>0.6</v>
      </c>
      <c r="B130" s="86">
        <v>14</v>
      </c>
      <c r="C130" s="86">
        <v>4</v>
      </c>
      <c r="D130" s="86" t="s">
        <v>191</v>
      </c>
      <c r="E130" s="90">
        <v>10.310479061718764</v>
      </c>
      <c r="F130" s="90">
        <v>0.35593154902168644</v>
      </c>
      <c r="G130" s="90">
        <v>1.2735209234368221</v>
      </c>
    </row>
    <row r="131" spans="1:7" x14ac:dyDescent="0.25">
      <c r="A131" s="86">
        <v>0.6</v>
      </c>
      <c r="B131" s="86">
        <v>14</v>
      </c>
      <c r="C131" s="86">
        <v>4</v>
      </c>
      <c r="D131" s="86" t="s">
        <v>191</v>
      </c>
      <c r="E131" s="90">
        <v>10.477121859392621</v>
      </c>
      <c r="F131" s="90">
        <v>0.3062491949948466</v>
      </c>
      <c r="G131" s="90">
        <v>1.5221308879283082</v>
      </c>
    </row>
    <row r="132" spans="1:7" x14ac:dyDescent="0.25">
      <c r="A132" s="86">
        <v>0.6</v>
      </c>
      <c r="B132" s="86">
        <v>14</v>
      </c>
      <c r="C132" s="86">
        <v>4</v>
      </c>
      <c r="D132" s="86" t="s">
        <v>192</v>
      </c>
      <c r="E132" s="90">
        <v>10.166377532866504</v>
      </c>
      <c r="F132" s="90">
        <v>0.29120634512501392</v>
      </c>
      <c r="G132" s="90">
        <v>1.4014439888188333</v>
      </c>
    </row>
    <row r="133" spans="1:7" x14ac:dyDescent="0.25">
      <c r="A133" s="86">
        <v>0.6</v>
      </c>
      <c r="B133" s="86">
        <v>14</v>
      </c>
      <c r="C133" s="86">
        <v>4</v>
      </c>
      <c r="D133" s="86" t="s">
        <v>192</v>
      </c>
      <c r="E133" s="90">
        <v>10.329315528965545</v>
      </c>
      <c r="F133" s="90">
        <v>0.32597655309548329</v>
      </c>
      <c r="G133" s="90">
        <v>1.5392046346039137</v>
      </c>
    </row>
    <row r="134" spans="1:7" x14ac:dyDescent="0.25">
      <c r="A134" s="86">
        <v>0.6</v>
      </c>
      <c r="B134" s="86">
        <v>14</v>
      </c>
      <c r="C134" s="86">
        <v>4</v>
      </c>
      <c r="D134" s="86" t="s">
        <v>192</v>
      </c>
      <c r="E134" s="90">
        <v>10.570753537833713</v>
      </c>
      <c r="F134" s="90">
        <v>0</v>
      </c>
      <c r="G134" s="90">
        <v>1.6731846196547218</v>
      </c>
    </row>
    <row r="135" spans="1:7" x14ac:dyDescent="0.25">
      <c r="A135" s="86">
        <v>0.6</v>
      </c>
      <c r="B135" s="86">
        <v>14</v>
      </c>
      <c r="C135" s="86">
        <v>4</v>
      </c>
      <c r="D135" s="86" t="s">
        <v>193</v>
      </c>
      <c r="E135" s="90">
        <v>10.412324615869888</v>
      </c>
      <c r="F135" s="90">
        <v>0.39920985833434536</v>
      </c>
      <c r="G135" s="90">
        <v>1.1320067959280176</v>
      </c>
    </row>
    <row r="136" spans="1:7" x14ac:dyDescent="0.25">
      <c r="A136" s="86">
        <v>0.6</v>
      </c>
      <c r="B136" s="86">
        <v>14</v>
      </c>
      <c r="C136" s="86">
        <v>4</v>
      </c>
      <c r="D136" s="86" t="s">
        <v>194</v>
      </c>
      <c r="E136" s="90">
        <v>9.6216912443433547</v>
      </c>
      <c r="F136" s="90">
        <v>0.20762924565309854</v>
      </c>
      <c r="G136" s="90">
        <v>1.2708117514964581</v>
      </c>
    </row>
    <row r="137" spans="1:7" x14ac:dyDescent="0.25">
      <c r="A137" s="86">
        <v>0.6</v>
      </c>
      <c r="B137" s="86">
        <v>14</v>
      </c>
      <c r="C137" s="86">
        <v>4</v>
      </c>
      <c r="D137" s="86" t="s">
        <v>195</v>
      </c>
      <c r="E137" s="90">
        <v>10.462713913544098</v>
      </c>
      <c r="F137" s="90">
        <v>0.1776637315451785</v>
      </c>
      <c r="G137" s="90">
        <v>1.5022573134815431</v>
      </c>
    </row>
    <row r="138" spans="1:7" x14ac:dyDescent="0.25">
      <c r="A138" s="86">
        <v>1.9</v>
      </c>
      <c r="B138" s="86">
        <v>14</v>
      </c>
      <c r="C138" s="86">
        <v>1</v>
      </c>
      <c r="D138" s="86" t="s">
        <v>188</v>
      </c>
      <c r="E138" s="90">
        <v>10.759580159026564</v>
      </c>
      <c r="F138" s="90">
        <v>0.75987127833126722</v>
      </c>
      <c r="G138" s="90">
        <v>0.66973281193498801</v>
      </c>
    </row>
    <row r="139" spans="1:7" x14ac:dyDescent="0.25">
      <c r="A139" s="86">
        <v>1.9</v>
      </c>
      <c r="B139" s="86">
        <v>14</v>
      </c>
      <c r="C139" s="86">
        <v>1</v>
      </c>
      <c r="D139" s="86" t="s">
        <v>188</v>
      </c>
      <c r="E139" s="90">
        <v>9.8710180758254236</v>
      </c>
      <c r="F139" s="90">
        <v>0.22252924015624556</v>
      </c>
      <c r="G139" s="90">
        <v>1.3615925483544271</v>
      </c>
    </row>
    <row r="140" spans="1:7" x14ac:dyDescent="0.25">
      <c r="A140" s="86">
        <v>1.9</v>
      </c>
      <c r="B140" s="86">
        <v>14</v>
      </c>
      <c r="C140" s="86">
        <v>1</v>
      </c>
      <c r="D140" s="86" t="s">
        <v>188</v>
      </c>
      <c r="E140" s="90">
        <v>9.8326388238094857</v>
      </c>
      <c r="F140" s="90">
        <v>0</v>
      </c>
      <c r="G140" s="90">
        <v>1.5090773094674925</v>
      </c>
    </row>
    <row r="141" spans="1:7" x14ac:dyDescent="0.25">
      <c r="A141" s="86">
        <v>1.9</v>
      </c>
      <c r="B141" s="86">
        <v>14</v>
      </c>
      <c r="C141" s="86">
        <v>1</v>
      </c>
      <c r="D141" s="86" t="s">
        <v>189</v>
      </c>
      <c r="E141" s="90">
        <v>9.6004785025354806</v>
      </c>
      <c r="F141" s="90">
        <v>0.27914547555641323</v>
      </c>
      <c r="G141" s="90">
        <v>1.2510877758373571</v>
      </c>
    </row>
    <row r="142" spans="1:7" x14ac:dyDescent="0.25">
      <c r="A142" s="86">
        <v>1.9</v>
      </c>
      <c r="B142" s="86">
        <v>14</v>
      </c>
      <c r="C142" s="86">
        <v>1</v>
      </c>
      <c r="D142" s="86" t="s">
        <v>189</v>
      </c>
      <c r="E142" s="90">
        <v>9.7621425113270064</v>
      </c>
      <c r="F142" s="90">
        <v>0</v>
      </c>
      <c r="G142" s="90">
        <v>1.5857526246451426</v>
      </c>
    </row>
    <row r="143" spans="1:7" x14ac:dyDescent="0.25">
      <c r="A143" s="86">
        <v>1.9</v>
      </c>
      <c r="B143" s="86">
        <v>14</v>
      </c>
      <c r="C143" s="86">
        <v>1</v>
      </c>
      <c r="D143" s="86" t="s">
        <v>189</v>
      </c>
      <c r="E143" s="90">
        <v>9.6922490688839815</v>
      </c>
      <c r="F143" s="90">
        <v>0.2551650012122037</v>
      </c>
      <c r="G143" s="90">
        <v>1.3862974330403841</v>
      </c>
    </row>
    <row r="144" spans="1:7" x14ac:dyDescent="0.25">
      <c r="A144" s="86">
        <v>1.9</v>
      </c>
      <c r="B144" s="86">
        <v>14</v>
      </c>
      <c r="C144" s="86">
        <v>1</v>
      </c>
      <c r="D144" s="86" t="s">
        <v>190</v>
      </c>
      <c r="E144" s="90">
        <v>7.5337288701763923</v>
      </c>
      <c r="F144" s="90">
        <v>0</v>
      </c>
      <c r="G144" s="90">
        <v>0.78984523578678512</v>
      </c>
    </row>
    <row r="145" spans="1:7" x14ac:dyDescent="0.25">
      <c r="A145" s="86">
        <v>1.9</v>
      </c>
      <c r="B145" s="86">
        <v>14</v>
      </c>
      <c r="C145" s="86">
        <v>1</v>
      </c>
      <c r="D145" s="86" t="s">
        <v>191</v>
      </c>
      <c r="E145" s="90">
        <v>9.4830240754929367</v>
      </c>
      <c r="F145" s="90">
        <v>0.19678213381662468</v>
      </c>
      <c r="G145" s="90">
        <v>1.3322629239274237</v>
      </c>
    </row>
    <row r="146" spans="1:7" x14ac:dyDescent="0.25">
      <c r="A146" s="86">
        <v>1.9</v>
      </c>
      <c r="B146" s="86">
        <v>14</v>
      </c>
      <c r="C146" s="86">
        <v>1</v>
      </c>
      <c r="D146" s="86" t="s">
        <v>191</v>
      </c>
      <c r="E146" s="90">
        <v>9.8336255200390159</v>
      </c>
      <c r="F146" s="90">
        <v>0.35225878327822885</v>
      </c>
      <c r="G146" s="90">
        <v>1.1866032162407176</v>
      </c>
    </row>
    <row r="147" spans="1:7" x14ac:dyDescent="0.25">
      <c r="A147" s="86">
        <v>1.9</v>
      </c>
      <c r="B147" s="86">
        <v>14</v>
      </c>
      <c r="C147" s="86">
        <v>1</v>
      </c>
      <c r="D147" s="86" t="s">
        <v>191</v>
      </c>
      <c r="E147" s="90">
        <v>9.8098701212493484</v>
      </c>
      <c r="F147" s="90">
        <v>0</v>
      </c>
      <c r="G147" s="90">
        <v>1.4088581553088324</v>
      </c>
    </row>
    <row r="148" spans="1:7" x14ac:dyDescent="0.25">
      <c r="A148" s="86">
        <v>1.9</v>
      </c>
      <c r="B148" s="86">
        <v>14</v>
      </c>
      <c r="C148" s="86">
        <v>1</v>
      </c>
      <c r="D148" s="86" t="s">
        <v>192</v>
      </c>
      <c r="E148" s="90">
        <v>10.811992307838768</v>
      </c>
      <c r="F148" s="90">
        <v>0.44343423102970175</v>
      </c>
      <c r="G148" s="90">
        <v>1.5688244344441229</v>
      </c>
    </row>
    <row r="149" spans="1:7" x14ac:dyDescent="0.25">
      <c r="A149" s="86">
        <v>1.9</v>
      </c>
      <c r="B149" s="86">
        <v>14</v>
      </c>
      <c r="C149" s="86">
        <v>1</v>
      </c>
      <c r="D149" s="86" t="s">
        <v>192</v>
      </c>
      <c r="E149" s="90">
        <v>11.089801851806635</v>
      </c>
      <c r="F149" s="90">
        <v>0.48343331542197926</v>
      </c>
      <c r="G149" s="90">
        <v>1.593990188282373</v>
      </c>
    </row>
    <row r="150" spans="1:7" x14ac:dyDescent="0.25">
      <c r="A150" s="86">
        <v>1.9</v>
      </c>
      <c r="B150" s="86">
        <v>14</v>
      </c>
      <c r="C150" s="86">
        <v>1</v>
      </c>
      <c r="D150" s="86" t="s">
        <v>192</v>
      </c>
      <c r="E150" s="90">
        <v>9.4610318045269981</v>
      </c>
      <c r="F150" s="90">
        <v>0</v>
      </c>
      <c r="G150" s="90">
        <v>1.2710278344021078</v>
      </c>
    </row>
    <row r="151" spans="1:7" x14ac:dyDescent="0.25">
      <c r="A151" s="86">
        <v>1.9</v>
      </c>
      <c r="B151" s="86">
        <v>14</v>
      </c>
      <c r="C151" s="86">
        <v>1</v>
      </c>
      <c r="D151" s="86" t="s">
        <v>193</v>
      </c>
      <c r="E151" s="90">
        <v>10.358048868929377</v>
      </c>
      <c r="F151" s="90">
        <v>0.31555720145236654</v>
      </c>
      <c r="G151" s="90">
        <v>1.5140364939747171</v>
      </c>
    </row>
    <row r="152" spans="1:7" x14ac:dyDescent="0.25">
      <c r="A152" s="86">
        <v>1.9</v>
      </c>
      <c r="B152" s="86">
        <v>14</v>
      </c>
      <c r="C152" s="86">
        <v>1</v>
      </c>
      <c r="D152" s="86" t="s">
        <v>194</v>
      </c>
      <c r="E152" s="90">
        <v>9.6940290258317798</v>
      </c>
      <c r="F152" s="90">
        <v>0</v>
      </c>
      <c r="G152" s="90">
        <v>1.4209991045696098</v>
      </c>
    </row>
    <row r="153" spans="1:7" x14ac:dyDescent="0.25">
      <c r="A153" s="86">
        <v>1.9</v>
      </c>
      <c r="B153" s="86">
        <v>14</v>
      </c>
      <c r="C153" s="86">
        <v>1</v>
      </c>
      <c r="D153" s="86" t="s">
        <v>195</v>
      </c>
      <c r="E153" s="90">
        <v>10.156690250235449</v>
      </c>
      <c r="F153" s="90">
        <v>0.40757526109924125</v>
      </c>
      <c r="G153" s="90">
        <v>1.2147109056722791</v>
      </c>
    </row>
    <row r="154" spans="1:7" x14ac:dyDescent="0.25">
      <c r="A154" s="86">
        <v>1.9</v>
      </c>
      <c r="B154" s="86">
        <v>14</v>
      </c>
      <c r="C154" s="86">
        <v>2</v>
      </c>
      <c r="D154" s="86" t="s">
        <v>188</v>
      </c>
      <c r="E154" s="90">
        <v>10.121591796581221</v>
      </c>
      <c r="F154" s="90">
        <v>0</v>
      </c>
      <c r="G154" s="90">
        <v>1.5064804318179317</v>
      </c>
    </row>
    <row r="155" spans="1:7" x14ac:dyDescent="0.25">
      <c r="A155" s="86">
        <v>1.9</v>
      </c>
      <c r="B155" s="86">
        <v>14</v>
      </c>
      <c r="C155" s="86">
        <v>2</v>
      </c>
      <c r="D155" s="86" t="s">
        <v>188</v>
      </c>
      <c r="E155" s="90">
        <v>10.414248233197707</v>
      </c>
      <c r="F155" s="90">
        <v>0.32429240453177666</v>
      </c>
      <c r="G155" s="90">
        <v>1.4131906224781934</v>
      </c>
    </row>
    <row r="156" spans="1:7" x14ac:dyDescent="0.25">
      <c r="A156" s="86">
        <v>1.9</v>
      </c>
      <c r="B156" s="86">
        <v>14</v>
      </c>
      <c r="C156" s="86">
        <v>2</v>
      </c>
      <c r="D156" s="86" t="s">
        <v>188</v>
      </c>
      <c r="E156" s="90">
        <v>9.6220885633641782</v>
      </c>
      <c r="F156" s="90">
        <v>0</v>
      </c>
      <c r="G156" s="90">
        <v>1.3083005592022352</v>
      </c>
    </row>
    <row r="157" spans="1:7" x14ac:dyDescent="0.25">
      <c r="A157" s="86">
        <v>1.9</v>
      </c>
      <c r="B157" s="86">
        <v>14</v>
      </c>
      <c r="C157" s="86">
        <v>2</v>
      </c>
      <c r="D157" s="86" t="s">
        <v>189</v>
      </c>
      <c r="E157" s="90">
        <v>8.5228023454793682</v>
      </c>
      <c r="F157" s="90">
        <v>0.13744898665669175</v>
      </c>
      <c r="G157" s="90">
        <v>1.1792541929913953</v>
      </c>
    </row>
    <row r="158" spans="1:7" x14ac:dyDescent="0.25">
      <c r="A158" s="86">
        <v>1.9</v>
      </c>
      <c r="B158" s="86">
        <v>14</v>
      </c>
      <c r="C158" s="86">
        <v>2</v>
      </c>
      <c r="D158" s="86" t="s">
        <v>189</v>
      </c>
      <c r="E158" s="90">
        <v>10.436552669849203</v>
      </c>
      <c r="F158" s="90">
        <v>0.23704342964246969</v>
      </c>
      <c r="G158" s="90">
        <v>1.3311240950582965</v>
      </c>
    </row>
    <row r="159" spans="1:7" x14ac:dyDescent="0.25">
      <c r="A159" s="86">
        <v>1.9</v>
      </c>
      <c r="B159" s="86">
        <v>14</v>
      </c>
      <c r="C159" s="86">
        <v>2</v>
      </c>
      <c r="D159" s="86" t="s">
        <v>189</v>
      </c>
      <c r="E159" s="90">
        <v>8.61191530356278</v>
      </c>
      <c r="F159" s="90">
        <v>0</v>
      </c>
      <c r="G159" s="90">
        <v>0.98917897210358829</v>
      </c>
    </row>
    <row r="160" spans="1:7" x14ac:dyDescent="0.25">
      <c r="A160" s="86">
        <v>1.9</v>
      </c>
      <c r="B160" s="86">
        <v>14</v>
      </c>
      <c r="C160" s="86">
        <v>2</v>
      </c>
      <c r="D160" s="86" t="s">
        <v>190</v>
      </c>
      <c r="E160" s="90">
        <v>10.138193760585471</v>
      </c>
      <c r="F160" s="90">
        <v>0.33128274711808409</v>
      </c>
      <c r="G160" s="90">
        <v>1.4170574305789605</v>
      </c>
    </row>
    <row r="161" spans="1:7" x14ac:dyDescent="0.25">
      <c r="A161" s="86">
        <v>1.9</v>
      </c>
      <c r="B161" s="86">
        <v>14</v>
      </c>
      <c r="C161" s="86">
        <v>2</v>
      </c>
      <c r="D161" s="86" t="s">
        <v>191</v>
      </c>
      <c r="E161" s="90">
        <v>11.051891572318727</v>
      </c>
      <c r="F161" s="90">
        <v>0.36339780273059541</v>
      </c>
      <c r="G161" s="90">
        <v>1.5740084263637593</v>
      </c>
    </row>
    <row r="162" spans="1:7" x14ac:dyDescent="0.25">
      <c r="A162" s="86">
        <v>1.9</v>
      </c>
      <c r="B162" s="86">
        <v>14</v>
      </c>
      <c r="C162" s="86">
        <v>2</v>
      </c>
      <c r="D162" s="86" t="s">
        <v>191</v>
      </c>
      <c r="E162" s="90">
        <v>10.816781172784351</v>
      </c>
      <c r="F162" s="90">
        <v>0.34623813629150391</v>
      </c>
      <c r="G162" s="90">
        <v>1.5174211793357248</v>
      </c>
    </row>
    <row r="163" spans="1:7" x14ac:dyDescent="0.25">
      <c r="A163" s="86">
        <v>1.9</v>
      </c>
      <c r="B163" s="86">
        <v>14</v>
      </c>
      <c r="C163" s="86">
        <v>2</v>
      </c>
      <c r="D163" s="86" t="s">
        <v>191</v>
      </c>
      <c r="E163" s="90">
        <v>9.8503521167990158</v>
      </c>
      <c r="F163" s="90">
        <v>0.2018420280282662</v>
      </c>
      <c r="G163" s="90">
        <v>1.3677082471120854</v>
      </c>
    </row>
    <row r="164" spans="1:7" x14ac:dyDescent="0.25">
      <c r="A164" s="86">
        <v>1.9</v>
      </c>
      <c r="B164" s="86">
        <v>14</v>
      </c>
      <c r="C164" s="86">
        <v>2</v>
      </c>
      <c r="D164" s="86" t="s">
        <v>192</v>
      </c>
      <c r="E164" s="90">
        <v>10.214680949068585</v>
      </c>
      <c r="F164" s="90">
        <v>0.18198728561401367</v>
      </c>
      <c r="G164" s="90">
        <v>1.3913063448066385</v>
      </c>
    </row>
    <row r="165" spans="1:7" x14ac:dyDescent="0.25">
      <c r="A165" s="86">
        <v>1.9</v>
      </c>
      <c r="B165" s="86">
        <v>14</v>
      </c>
      <c r="C165" s="86">
        <v>2</v>
      </c>
      <c r="D165" s="86" t="s">
        <v>192</v>
      </c>
      <c r="E165" s="90">
        <v>10.112832386138729</v>
      </c>
      <c r="F165" s="90">
        <v>0.25854577942995199</v>
      </c>
      <c r="G165" s="90">
        <v>1.3073060133856556</v>
      </c>
    </row>
    <row r="166" spans="1:7" x14ac:dyDescent="0.25">
      <c r="A166" s="86">
        <v>1.9</v>
      </c>
      <c r="B166" s="86">
        <v>14</v>
      </c>
      <c r="C166" s="86">
        <v>2</v>
      </c>
      <c r="D166" s="86" t="s">
        <v>192</v>
      </c>
      <c r="E166" s="90">
        <v>9.9286889370420042</v>
      </c>
      <c r="F166" s="90">
        <v>0.24450449871676516</v>
      </c>
      <c r="G166" s="90">
        <v>1.5239303910041986</v>
      </c>
    </row>
    <row r="167" spans="1:7" x14ac:dyDescent="0.25">
      <c r="A167" s="86">
        <v>1.9</v>
      </c>
      <c r="B167" s="86">
        <v>14</v>
      </c>
      <c r="C167" s="86">
        <v>2</v>
      </c>
      <c r="D167" s="86" t="s">
        <v>193</v>
      </c>
      <c r="E167" s="90">
        <v>10.634068782031626</v>
      </c>
      <c r="F167" s="90">
        <v>0.23420136191966745</v>
      </c>
      <c r="G167" s="90">
        <v>1.6511993014228532</v>
      </c>
    </row>
    <row r="168" spans="1:7" x14ac:dyDescent="0.25">
      <c r="A168" s="86">
        <v>1.9</v>
      </c>
      <c r="B168" s="86">
        <v>14</v>
      </c>
      <c r="C168" s="86">
        <v>2</v>
      </c>
      <c r="D168" s="86" t="s">
        <v>194</v>
      </c>
      <c r="E168" s="90">
        <v>10.742427114849106</v>
      </c>
      <c r="F168" s="90">
        <v>0.20581922586052656</v>
      </c>
      <c r="G168" s="90">
        <v>1.7440612239468514</v>
      </c>
    </row>
    <row r="169" spans="1:7" x14ac:dyDescent="0.25">
      <c r="A169" s="86">
        <v>1.9</v>
      </c>
      <c r="B169" s="86">
        <v>14</v>
      </c>
      <c r="C169" s="86">
        <v>2</v>
      </c>
      <c r="D169" s="86" t="s">
        <v>195</v>
      </c>
      <c r="E169" s="90">
        <v>10.228400306001701</v>
      </c>
      <c r="F169" s="90">
        <v>0.33392507891892237</v>
      </c>
      <c r="G169" s="90">
        <v>1.1903232598779117</v>
      </c>
    </row>
    <row r="170" spans="1:7" x14ac:dyDescent="0.25">
      <c r="A170" s="86">
        <v>1.9</v>
      </c>
      <c r="B170" s="86">
        <v>14</v>
      </c>
      <c r="C170" s="86">
        <v>3</v>
      </c>
      <c r="D170" s="86" t="s">
        <v>188</v>
      </c>
      <c r="E170" s="90">
        <v>10.478153564515321</v>
      </c>
      <c r="F170" s="90">
        <v>0</v>
      </c>
      <c r="G170" s="90">
        <v>1.5804045983712263</v>
      </c>
    </row>
    <row r="171" spans="1:7" x14ac:dyDescent="0.25">
      <c r="A171" s="86">
        <v>1.9</v>
      </c>
      <c r="B171" s="86">
        <v>14</v>
      </c>
      <c r="C171" s="86">
        <v>3</v>
      </c>
      <c r="D171" s="86" t="s">
        <v>188</v>
      </c>
      <c r="E171" s="90">
        <v>10.503589611173481</v>
      </c>
      <c r="F171" s="90">
        <v>0.47557908071839539</v>
      </c>
      <c r="G171" s="90">
        <v>1.4803971049950382</v>
      </c>
    </row>
    <row r="172" spans="1:7" x14ac:dyDescent="0.25">
      <c r="A172" s="86">
        <v>1.9</v>
      </c>
      <c r="B172" s="86">
        <v>14</v>
      </c>
      <c r="C172" s="86">
        <v>3</v>
      </c>
      <c r="D172" s="86" t="s">
        <v>188</v>
      </c>
      <c r="E172" s="90">
        <v>9.5670795702509484</v>
      </c>
      <c r="F172" s="90">
        <v>0</v>
      </c>
      <c r="G172" s="90">
        <v>1.5359930451503885</v>
      </c>
    </row>
    <row r="173" spans="1:7" x14ac:dyDescent="0.25">
      <c r="A173" s="86">
        <v>1.9</v>
      </c>
      <c r="B173" s="86">
        <v>14</v>
      </c>
      <c r="C173" s="86">
        <v>3</v>
      </c>
      <c r="D173" s="86" t="s">
        <v>189</v>
      </c>
      <c r="E173" s="90">
        <v>9.8211126256264638</v>
      </c>
      <c r="F173" s="90">
        <v>0.38271254275173039</v>
      </c>
      <c r="G173" s="90">
        <v>1.4654401053507686</v>
      </c>
    </row>
    <row r="174" spans="1:7" x14ac:dyDescent="0.25">
      <c r="A174" s="86">
        <v>1.9</v>
      </c>
      <c r="B174" s="86">
        <v>14</v>
      </c>
      <c r="C174" s="86">
        <v>3</v>
      </c>
      <c r="D174" s="86" t="s">
        <v>189</v>
      </c>
      <c r="E174" s="90">
        <v>9.304642622908986</v>
      </c>
      <c r="F174" s="90">
        <v>0</v>
      </c>
      <c r="G174" s="90">
        <v>1.2304120431818026</v>
      </c>
    </row>
    <row r="175" spans="1:7" x14ac:dyDescent="0.25">
      <c r="A175" s="86">
        <v>1.9</v>
      </c>
      <c r="B175" s="86">
        <v>14</v>
      </c>
      <c r="C175" s="86">
        <v>3</v>
      </c>
      <c r="D175" s="86" t="s">
        <v>189</v>
      </c>
      <c r="E175" s="90">
        <v>10.31588374692415</v>
      </c>
      <c r="F175" s="90">
        <v>0.36204592105384398</v>
      </c>
      <c r="G175" s="90">
        <v>1.5637728041264525</v>
      </c>
    </row>
    <row r="176" spans="1:7" x14ac:dyDescent="0.25">
      <c r="A176" s="86">
        <v>1.9</v>
      </c>
      <c r="B176" s="86">
        <v>14</v>
      </c>
      <c r="C176" s="86">
        <v>3</v>
      </c>
      <c r="D176" s="86" t="s">
        <v>190</v>
      </c>
      <c r="E176" s="90">
        <v>9.7788632196979091</v>
      </c>
      <c r="F176" s="90">
        <v>0.39033416007285798</v>
      </c>
      <c r="G176" s="90">
        <v>1.4630014611094126</v>
      </c>
    </row>
    <row r="177" spans="1:7" x14ac:dyDescent="0.25">
      <c r="A177" s="86">
        <v>1.9</v>
      </c>
      <c r="B177" s="86">
        <v>14</v>
      </c>
      <c r="C177" s="86">
        <v>3</v>
      </c>
      <c r="D177" s="86" t="s">
        <v>191</v>
      </c>
      <c r="E177" s="90">
        <v>10.522261324215338</v>
      </c>
      <c r="F177" s="90">
        <v>0</v>
      </c>
      <c r="G177" s="90">
        <v>0.81601954085701445</v>
      </c>
    </row>
    <row r="178" spans="1:7" x14ac:dyDescent="0.25">
      <c r="A178" s="86">
        <v>1.9</v>
      </c>
      <c r="B178" s="86">
        <v>14</v>
      </c>
      <c r="C178" s="86">
        <v>3</v>
      </c>
      <c r="D178" s="86" t="s">
        <v>191</v>
      </c>
      <c r="E178" s="90">
        <v>10.436928960451471</v>
      </c>
      <c r="F178" s="90">
        <v>0.28492640454177304</v>
      </c>
      <c r="G178" s="90">
        <v>1.3589948052921867</v>
      </c>
    </row>
    <row r="179" spans="1:7" x14ac:dyDescent="0.25">
      <c r="A179" s="86">
        <v>1.9</v>
      </c>
      <c r="B179" s="86">
        <v>14</v>
      </c>
      <c r="C179" s="86">
        <v>3</v>
      </c>
      <c r="D179" s="86" t="s">
        <v>191</v>
      </c>
      <c r="E179" s="90">
        <v>10.317130691272169</v>
      </c>
      <c r="F179" s="90">
        <v>0.3554890675018908</v>
      </c>
      <c r="G179" s="90">
        <v>1.4487829109781232</v>
      </c>
    </row>
    <row r="180" spans="1:7" x14ac:dyDescent="0.25">
      <c r="A180" s="86">
        <v>1.9</v>
      </c>
      <c r="B180" s="86">
        <v>14</v>
      </c>
      <c r="C180" s="86">
        <v>3</v>
      </c>
      <c r="D180" s="86" t="s">
        <v>192</v>
      </c>
      <c r="E180" s="90">
        <v>10.698956484650079</v>
      </c>
      <c r="F180" s="90">
        <v>0.19843104330085604</v>
      </c>
      <c r="G180" s="90">
        <v>1.7365314127880145</v>
      </c>
    </row>
    <row r="181" spans="1:7" x14ac:dyDescent="0.25">
      <c r="A181" s="86">
        <v>1.9</v>
      </c>
      <c r="B181" s="86">
        <v>14</v>
      </c>
      <c r="C181" s="86">
        <v>3</v>
      </c>
      <c r="D181" s="86" t="s">
        <v>192</v>
      </c>
      <c r="E181" s="90">
        <v>9.746493102733492</v>
      </c>
      <c r="F181" s="90">
        <v>0.35060513312365538</v>
      </c>
      <c r="G181" s="90">
        <v>1.3374554757036718</v>
      </c>
    </row>
    <row r="182" spans="1:7" x14ac:dyDescent="0.25">
      <c r="A182" s="86">
        <v>1.9</v>
      </c>
      <c r="B182" s="86">
        <v>14</v>
      </c>
      <c r="C182" s="86">
        <v>3</v>
      </c>
      <c r="D182" s="86" t="s">
        <v>192</v>
      </c>
      <c r="E182" s="90">
        <v>9.5023600889256237</v>
      </c>
      <c r="F182" s="90">
        <v>0.18210570503562296</v>
      </c>
      <c r="G182" s="90">
        <v>1.3818784007347449</v>
      </c>
    </row>
    <row r="183" spans="1:7" x14ac:dyDescent="0.25">
      <c r="A183" s="86">
        <v>1.9</v>
      </c>
      <c r="B183" s="86">
        <v>14</v>
      </c>
      <c r="C183" s="86">
        <v>3</v>
      </c>
      <c r="D183" s="86" t="s">
        <v>193</v>
      </c>
      <c r="E183" s="90">
        <v>9.9102986262818327</v>
      </c>
      <c r="F183" s="90">
        <v>0</v>
      </c>
      <c r="G183" s="90">
        <v>1.3374258023133307</v>
      </c>
    </row>
    <row r="184" spans="1:7" x14ac:dyDescent="0.25">
      <c r="A184" s="86">
        <v>1.9</v>
      </c>
      <c r="B184" s="86">
        <v>14</v>
      </c>
      <c r="C184" s="86">
        <v>3</v>
      </c>
      <c r="D184" s="86" t="s">
        <v>194</v>
      </c>
      <c r="E184" s="90">
        <v>10.515566180301349</v>
      </c>
      <c r="F184" s="90">
        <v>0</v>
      </c>
      <c r="G184" s="90">
        <v>0.9437575960586283</v>
      </c>
    </row>
    <row r="185" spans="1:7" x14ac:dyDescent="0.25">
      <c r="A185" s="86">
        <v>1.9</v>
      </c>
      <c r="B185" s="86">
        <v>14</v>
      </c>
      <c r="C185" s="86">
        <v>3</v>
      </c>
      <c r="D185" s="86" t="s">
        <v>195</v>
      </c>
      <c r="E185" s="90">
        <v>9.8762077110505651</v>
      </c>
      <c r="F185" s="90">
        <v>0.2590782642364502</v>
      </c>
      <c r="G185" s="90">
        <v>1.4406169285264134</v>
      </c>
    </row>
    <row r="186" spans="1:7" x14ac:dyDescent="0.25">
      <c r="A186" s="86">
        <v>1.9</v>
      </c>
      <c r="B186" s="86">
        <v>14</v>
      </c>
      <c r="C186" s="86">
        <v>4</v>
      </c>
      <c r="D186" s="86" t="s">
        <v>188</v>
      </c>
      <c r="E186" s="90">
        <v>9.3083998715806811</v>
      </c>
      <c r="F186" s="90">
        <v>0.38849268786439084</v>
      </c>
      <c r="G186" s="90">
        <v>0.99296526677268149</v>
      </c>
    </row>
    <row r="187" spans="1:7" x14ac:dyDescent="0.25">
      <c r="A187" s="86">
        <v>1.9</v>
      </c>
      <c r="B187" s="86">
        <v>14</v>
      </c>
      <c r="C187" s="86">
        <v>4</v>
      </c>
      <c r="D187" s="86" t="s">
        <v>188</v>
      </c>
      <c r="E187" s="90">
        <v>9.849945328711323</v>
      </c>
      <c r="F187" s="90">
        <v>0</v>
      </c>
      <c r="G187" s="90">
        <v>1.252646241365613</v>
      </c>
    </row>
    <row r="188" spans="1:7" x14ac:dyDescent="0.25">
      <c r="A188" s="86">
        <v>1.9</v>
      </c>
      <c r="B188" s="86">
        <v>14</v>
      </c>
      <c r="C188" s="86">
        <v>4</v>
      </c>
      <c r="D188" s="86" t="s">
        <v>188</v>
      </c>
      <c r="E188" s="90">
        <v>9.3728663541487531</v>
      </c>
      <c r="F188" s="90">
        <v>0</v>
      </c>
      <c r="G188" s="90">
        <v>1.1202812115483622</v>
      </c>
    </row>
    <row r="189" spans="1:7" x14ac:dyDescent="0.25">
      <c r="A189" s="86">
        <v>1.9</v>
      </c>
      <c r="B189" s="86">
        <v>14</v>
      </c>
      <c r="C189" s="86">
        <v>4</v>
      </c>
      <c r="D189" s="86" t="s">
        <v>189</v>
      </c>
      <c r="E189" s="90">
        <v>10.130117897430456</v>
      </c>
      <c r="F189" s="90">
        <v>0.39607037738108125</v>
      </c>
      <c r="G189" s="90">
        <v>1.3024572656593649</v>
      </c>
    </row>
    <row r="190" spans="1:7" x14ac:dyDescent="0.25">
      <c r="A190" s="86">
        <v>1.9</v>
      </c>
      <c r="B190" s="86">
        <v>14</v>
      </c>
      <c r="C190" s="86">
        <v>4</v>
      </c>
      <c r="D190" s="86" t="s">
        <v>189</v>
      </c>
      <c r="E190" s="90">
        <v>9.1164494051830278</v>
      </c>
      <c r="F190" s="90">
        <v>0</v>
      </c>
      <c r="G190" s="90">
        <v>1.0860129748722307</v>
      </c>
    </row>
    <row r="191" spans="1:7" x14ac:dyDescent="0.25">
      <c r="A191" s="86">
        <v>1.9</v>
      </c>
      <c r="B191" s="86">
        <v>14</v>
      </c>
      <c r="C191" s="86">
        <v>4</v>
      </c>
      <c r="D191" s="86" t="s">
        <v>189</v>
      </c>
      <c r="E191" s="90">
        <v>10.172560846832848</v>
      </c>
      <c r="F191" s="90">
        <v>0</v>
      </c>
      <c r="G191" s="90">
        <v>1.3093757190968192</v>
      </c>
    </row>
    <row r="192" spans="1:7" x14ac:dyDescent="0.25">
      <c r="A192" s="86">
        <v>1.9</v>
      </c>
      <c r="B192" s="86">
        <v>14</v>
      </c>
      <c r="C192" s="86">
        <v>4</v>
      </c>
      <c r="D192" s="86" t="s">
        <v>190</v>
      </c>
      <c r="E192" s="90">
        <v>9.3235953855314673</v>
      </c>
      <c r="F192" s="90">
        <v>0.16419094100743531</v>
      </c>
      <c r="G192" s="90">
        <v>1.2873038778625592</v>
      </c>
    </row>
    <row r="193" spans="1:7" x14ac:dyDescent="0.25">
      <c r="A193" s="86">
        <v>1.9</v>
      </c>
      <c r="B193" s="86">
        <v>14</v>
      </c>
      <c r="C193" s="86">
        <v>4</v>
      </c>
      <c r="D193" s="86" t="s">
        <v>191</v>
      </c>
      <c r="E193" s="90">
        <v>10.481733276357406</v>
      </c>
      <c r="F193" s="90">
        <v>0.31909158489839407</v>
      </c>
      <c r="G193" s="90">
        <v>1.557699403599877</v>
      </c>
    </row>
    <row r="194" spans="1:7" x14ac:dyDescent="0.25">
      <c r="A194" s="86">
        <v>1.9</v>
      </c>
      <c r="B194" s="86">
        <v>14</v>
      </c>
      <c r="C194" s="86">
        <v>4</v>
      </c>
      <c r="D194" s="86" t="s">
        <v>191</v>
      </c>
      <c r="E194" s="90">
        <v>9.1005817378995228</v>
      </c>
      <c r="F194" s="90">
        <v>0</v>
      </c>
      <c r="G194" s="90">
        <v>1.1610569674284104</v>
      </c>
    </row>
    <row r="195" spans="1:7" x14ac:dyDescent="0.25">
      <c r="A195" s="86">
        <v>1.9</v>
      </c>
      <c r="B195" s="86">
        <v>14</v>
      </c>
      <c r="C195" s="86">
        <v>4</v>
      </c>
      <c r="D195" s="86" t="s">
        <v>191</v>
      </c>
      <c r="E195" s="90">
        <v>10.132256154831246</v>
      </c>
      <c r="F195" s="90">
        <v>0.33196793409251124</v>
      </c>
      <c r="G195" s="90">
        <v>1.2379415423299833</v>
      </c>
    </row>
    <row r="196" spans="1:7" x14ac:dyDescent="0.25">
      <c r="A196" s="86">
        <v>1.9</v>
      </c>
      <c r="B196" s="86">
        <v>14</v>
      </c>
      <c r="C196" s="86">
        <v>4</v>
      </c>
      <c r="D196" s="86" t="s">
        <v>192</v>
      </c>
      <c r="E196" s="90">
        <v>9.9294752771738093</v>
      </c>
      <c r="F196" s="90">
        <v>0</v>
      </c>
      <c r="G196" s="90">
        <v>1.3424532863738865</v>
      </c>
    </row>
    <row r="197" spans="1:7" x14ac:dyDescent="0.25">
      <c r="A197" s="86">
        <v>1.9</v>
      </c>
      <c r="B197" s="86">
        <v>14</v>
      </c>
      <c r="C197" s="86">
        <v>4</v>
      </c>
      <c r="D197" s="86" t="s">
        <v>192</v>
      </c>
      <c r="E197" s="90">
        <v>10.199648542855787</v>
      </c>
      <c r="F197" s="90">
        <v>0</v>
      </c>
      <c r="G197" s="90">
        <v>1.3621929679319493</v>
      </c>
    </row>
    <row r="198" spans="1:7" x14ac:dyDescent="0.25">
      <c r="A198" s="86">
        <v>1.9</v>
      </c>
      <c r="B198" s="86">
        <v>14</v>
      </c>
      <c r="C198" s="86">
        <v>4</v>
      </c>
      <c r="D198" s="86" t="s">
        <v>192</v>
      </c>
      <c r="E198" s="90">
        <v>10.563592812022463</v>
      </c>
      <c r="F198" s="90">
        <v>0.28238342035830821</v>
      </c>
      <c r="G198" s="90">
        <v>1.2851946562664398</v>
      </c>
    </row>
    <row r="199" spans="1:7" x14ac:dyDescent="0.25">
      <c r="A199" s="86">
        <v>1.9</v>
      </c>
      <c r="B199" s="86">
        <v>14</v>
      </c>
      <c r="C199" s="86">
        <v>4</v>
      </c>
      <c r="D199" s="86" t="s">
        <v>193</v>
      </c>
      <c r="E199" s="90">
        <v>10.393452187510562</v>
      </c>
      <c r="F199" s="90">
        <v>0</v>
      </c>
      <c r="G199" s="90">
        <v>1.5050591873456938</v>
      </c>
    </row>
    <row r="200" spans="1:7" x14ac:dyDescent="0.25">
      <c r="A200" s="86">
        <v>1.9</v>
      </c>
      <c r="B200" s="86">
        <v>14</v>
      </c>
      <c r="C200" s="86">
        <v>4</v>
      </c>
      <c r="D200" s="86" t="s">
        <v>194</v>
      </c>
      <c r="E200" s="90">
        <v>11.395683115650666</v>
      </c>
      <c r="F200" s="90">
        <v>0</v>
      </c>
      <c r="G200" s="90">
        <v>1.7554165302547398</v>
      </c>
    </row>
    <row r="201" spans="1:7" x14ac:dyDescent="0.25">
      <c r="A201" s="86">
        <v>1.9</v>
      </c>
      <c r="B201" s="86">
        <v>14</v>
      </c>
      <c r="C201" s="86">
        <v>4</v>
      </c>
      <c r="D201" s="86" t="s">
        <v>195</v>
      </c>
      <c r="E201" s="90">
        <v>10.753308945549117</v>
      </c>
      <c r="F201" s="90">
        <v>0.48794570644811058</v>
      </c>
      <c r="G201" s="90">
        <v>1.3762453641828256</v>
      </c>
    </row>
    <row r="202" spans="1:7" x14ac:dyDescent="0.25">
      <c r="A202" s="86">
        <v>6</v>
      </c>
      <c r="B202" s="86">
        <v>14</v>
      </c>
      <c r="C202" s="86">
        <v>1</v>
      </c>
      <c r="D202" s="86" t="s">
        <v>188</v>
      </c>
      <c r="E202" s="90">
        <v>9.1147790400661428</v>
      </c>
      <c r="F202" s="90">
        <v>0.14495353808632755</v>
      </c>
      <c r="G202" s="90">
        <v>1.2970619091140976</v>
      </c>
    </row>
    <row r="203" spans="1:7" x14ac:dyDescent="0.25">
      <c r="A203" s="86">
        <v>6</v>
      </c>
      <c r="B203" s="86">
        <v>14</v>
      </c>
      <c r="C203" s="86">
        <v>1</v>
      </c>
      <c r="D203" s="86" t="s">
        <v>188</v>
      </c>
      <c r="E203" s="90">
        <v>10.150806666138699</v>
      </c>
      <c r="F203" s="90">
        <v>0.17497905141145728</v>
      </c>
      <c r="G203" s="90">
        <v>1.3158241442876712</v>
      </c>
    </row>
    <row r="204" spans="1:7" x14ac:dyDescent="0.25">
      <c r="A204" s="86">
        <v>6</v>
      </c>
      <c r="B204" s="86">
        <v>14</v>
      </c>
      <c r="C204" s="86">
        <v>1</v>
      </c>
      <c r="D204" s="86" t="s">
        <v>188</v>
      </c>
      <c r="E204" s="90">
        <v>9.5175053327420969</v>
      </c>
      <c r="F204" s="90">
        <v>0.33792572927871584</v>
      </c>
      <c r="G204" s="90">
        <v>1.2477450921430706</v>
      </c>
    </row>
    <row r="205" spans="1:7" x14ac:dyDescent="0.25">
      <c r="A205" s="86">
        <v>6</v>
      </c>
      <c r="B205" s="86">
        <v>14</v>
      </c>
      <c r="C205" s="86">
        <v>1</v>
      </c>
      <c r="D205" s="86" t="s">
        <v>189</v>
      </c>
      <c r="E205" s="90">
        <v>9.01246954789044</v>
      </c>
      <c r="F205" s="90">
        <v>0.22259259223937988</v>
      </c>
      <c r="G205" s="90">
        <v>1.1699957607936908</v>
      </c>
    </row>
    <row r="206" spans="1:7" x14ac:dyDescent="0.25">
      <c r="A206" s="86">
        <v>6</v>
      </c>
      <c r="B206" s="86">
        <v>14</v>
      </c>
      <c r="C206" s="86">
        <v>1</v>
      </c>
      <c r="D206" s="86" t="s">
        <v>189</v>
      </c>
      <c r="E206" s="90">
        <v>8.9727577407594445</v>
      </c>
      <c r="F206" s="90">
        <v>0.20403339683982549</v>
      </c>
      <c r="G206" s="90">
        <v>1.234598179123368</v>
      </c>
    </row>
    <row r="207" spans="1:7" x14ac:dyDescent="0.25">
      <c r="A207" s="86">
        <v>6</v>
      </c>
      <c r="B207" s="86">
        <v>14</v>
      </c>
      <c r="C207" s="86">
        <v>1</v>
      </c>
      <c r="D207" s="86" t="s">
        <v>189</v>
      </c>
      <c r="E207" s="90">
        <v>9.8818556788176615</v>
      </c>
      <c r="F207" s="90">
        <v>0.26398360912686208</v>
      </c>
      <c r="G207" s="90">
        <v>1.3883120785183001</v>
      </c>
    </row>
    <row r="208" spans="1:7" x14ac:dyDescent="0.25">
      <c r="A208" s="86">
        <v>6</v>
      </c>
      <c r="B208" s="86">
        <v>14</v>
      </c>
      <c r="C208" s="86">
        <v>1</v>
      </c>
      <c r="D208" s="86" t="s">
        <v>190</v>
      </c>
      <c r="E208" s="90">
        <v>10.266933093414098</v>
      </c>
      <c r="F208" s="90">
        <v>0.16730205947924282</v>
      </c>
      <c r="G208" s="90">
        <v>1.6068595288291252</v>
      </c>
    </row>
    <row r="209" spans="1:7" x14ac:dyDescent="0.25">
      <c r="A209" s="86">
        <v>6</v>
      </c>
      <c r="B209" s="86">
        <v>14</v>
      </c>
      <c r="C209" s="86">
        <v>1</v>
      </c>
      <c r="D209" s="86" t="s">
        <v>191</v>
      </c>
      <c r="E209" s="90">
        <v>9.2542125577311367</v>
      </c>
      <c r="F209" s="90">
        <v>0.14056072270633416</v>
      </c>
      <c r="G209" s="90">
        <v>1.1041816197297507</v>
      </c>
    </row>
    <row r="210" spans="1:7" x14ac:dyDescent="0.25">
      <c r="A210" s="86">
        <v>6</v>
      </c>
      <c r="B210" s="86">
        <v>14</v>
      </c>
      <c r="C210" s="86">
        <v>1</v>
      </c>
      <c r="D210" s="86" t="s">
        <v>191</v>
      </c>
      <c r="E210" s="90">
        <v>9.3459635415185964</v>
      </c>
      <c r="F210" s="90">
        <v>0.26779871342493966</v>
      </c>
      <c r="G210" s="90">
        <v>1.0675809954342237</v>
      </c>
    </row>
    <row r="211" spans="1:7" x14ac:dyDescent="0.25">
      <c r="A211" s="86">
        <v>6</v>
      </c>
      <c r="B211" s="86">
        <v>14</v>
      </c>
      <c r="C211" s="86">
        <v>1</v>
      </c>
      <c r="D211" s="86" t="s">
        <v>191</v>
      </c>
      <c r="E211" s="90">
        <v>8.9221069065820924</v>
      </c>
      <c r="F211" s="90">
        <v>0.20591281675778619</v>
      </c>
      <c r="G211" s="90">
        <v>1.1491338346035092</v>
      </c>
    </row>
    <row r="212" spans="1:7" x14ac:dyDescent="0.25">
      <c r="A212" s="86">
        <v>6</v>
      </c>
      <c r="B212" s="86">
        <v>14</v>
      </c>
      <c r="C212" s="86">
        <v>1</v>
      </c>
      <c r="D212" s="86" t="s">
        <v>192</v>
      </c>
      <c r="E212" s="90">
        <v>10.283889057510955</v>
      </c>
      <c r="F212" s="90">
        <v>0.27435436504396116</v>
      </c>
      <c r="G212" s="90">
        <v>1.5713571593590638</v>
      </c>
    </row>
    <row r="213" spans="1:7" x14ac:dyDescent="0.25">
      <c r="A213" s="86">
        <v>6</v>
      </c>
      <c r="B213" s="86">
        <v>14</v>
      </c>
      <c r="C213" s="86">
        <v>1</v>
      </c>
      <c r="D213" s="86" t="s">
        <v>192</v>
      </c>
      <c r="E213" s="90">
        <v>10.847380076585832</v>
      </c>
      <c r="F213" s="90">
        <v>0.3832818722437587</v>
      </c>
      <c r="G213" s="90">
        <v>1.5033915202463142</v>
      </c>
    </row>
    <row r="214" spans="1:7" x14ac:dyDescent="0.25">
      <c r="A214" s="86">
        <v>6</v>
      </c>
      <c r="B214" s="86">
        <v>14</v>
      </c>
      <c r="C214" s="86">
        <v>1</v>
      </c>
      <c r="D214" s="86" t="s">
        <v>192</v>
      </c>
      <c r="E214" s="90">
        <v>9.977161061553284</v>
      </c>
      <c r="F214" s="90">
        <v>0</v>
      </c>
      <c r="G214" s="90">
        <v>1.1919250655885452</v>
      </c>
    </row>
    <row r="215" spans="1:7" x14ac:dyDescent="0.25">
      <c r="A215" s="86">
        <v>6</v>
      </c>
      <c r="B215" s="86">
        <v>14</v>
      </c>
      <c r="C215" s="86">
        <v>1</v>
      </c>
      <c r="D215" s="86" t="s">
        <v>193</v>
      </c>
      <c r="E215" s="90">
        <v>9.4709284479868199</v>
      </c>
      <c r="F215" s="90">
        <v>0.24167717574635367</v>
      </c>
      <c r="G215" s="90">
        <v>1.3536997711418588</v>
      </c>
    </row>
    <row r="216" spans="1:7" x14ac:dyDescent="0.25">
      <c r="A216" s="86">
        <v>6</v>
      </c>
      <c r="B216" s="86">
        <v>14</v>
      </c>
      <c r="C216" s="86">
        <v>1</v>
      </c>
      <c r="D216" s="86" t="s">
        <v>194</v>
      </c>
      <c r="E216" s="90">
        <v>9.8552617307358918</v>
      </c>
      <c r="F216" s="90">
        <v>0.43712914881716003</v>
      </c>
      <c r="G216" s="90">
        <v>1.3568871210938922</v>
      </c>
    </row>
    <row r="217" spans="1:7" x14ac:dyDescent="0.25">
      <c r="A217" s="86">
        <v>6</v>
      </c>
      <c r="B217" s="86">
        <v>14</v>
      </c>
      <c r="C217" s="86">
        <v>1</v>
      </c>
      <c r="D217" s="86" t="s">
        <v>195</v>
      </c>
      <c r="E217" s="90">
        <v>9.6535513975954466</v>
      </c>
      <c r="F217" s="90">
        <v>0</v>
      </c>
      <c r="G217" s="90">
        <v>1.176882156017071</v>
      </c>
    </row>
    <row r="218" spans="1:7" x14ac:dyDescent="0.25">
      <c r="A218" s="86">
        <v>6</v>
      </c>
      <c r="B218" s="86">
        <v>14</v>
      </c>
      <c r="C218" s="86">
        <v>2</v>
      </c>
      <c r="D218" s="86" t="s">
        <v>188</v>
      </c>
      <c r="E218" s="90">
        <v>8.0994973182997434</v>
      </c>
      <c r="F218" s="90">
        <v>0</v>
      </c>
      <c r="G218" s="90">
        <v>0.93051258553524596</v>
      </c>
    </row>
    <row r="219" spans="1:7" x14ac:dyDescent="0.25">
      <c r="A219" s="86">
        <v>6</v>
      </c>
      <c r="B219" s="86">
        <v>14</v>
      </c>
      <c r="C219" s="86">
        <v>2</v>
      </c>
      <c r="D219" s="86" t="s">
        <v>188</v>
      </c>
      <c r="E219" s="90">
        <v>9.8180447369021717</v>
      </c>
      <c r="F219" s="90">
        <v>0.34480142410984432</v>
      </c>
      <c r="G219" s="90">
        <v>1.3765711132541016</v>
      </c>
    </row>
    <row r="220" spans="1:7" x14ac:dyDescent="0.25">
      <c r="A220" s="86">
        <v>6</v>
      </c>
      <c r="B220" s="86">
        <v>14</v>
      </c>
      <c r="C220" s="86">
        <v>2</v>
      </c>
      <c r="D220" s="86" t="s">
        <v>188</v>
      </c>
      <c r="E220" s="90">
        <v>10.406795206468292</v>
      </c>
      <c r="F220" s="90">
        <v>0.25078572588077497</v>
      </c>
      <c r="G220" s="90">
        <v>1.5551929948681922</v>
      </c>
    </row>
    <row r="221" spans="1:7" x14ac:dyDescent="0.25">
      <c r="A221" s="86">
        <v>6</v>
      </c>
      <c r="B221" s="86">
        <v>14</v>
      </c>
      <c r="C221" s="86">
        <v>2</v>
      </c>
      <c r="D221" s="86" t="s">
        <v>189</v>
      </c>
      <c r="E221" s="90">
        <v>9.5424839457728048</v>
      </c>
      <c r="F221" s="90">
        <v>0</v>
      </c>
      <c r="G221" s="90">
        <v>1.3393996938107733</v>
      </c>
    </row>
    <row r="222" spans="1:7" x14ac:dyDescent="0.25">
      <c r="A222" s="86">
        <v>6</v>
      </c>
      <c r="B222" s="86">
        <v>14</v>
      </c>
      <c r="C222" s="86">
        <v>2</v>
      </c>
      <c r="D222" s="86" t="s">
        <v>189</v>
      </c>
      <c r="E222" s="90">
        <v>9.3322130731395028</v>
      </c>
      <c r="F222" s="90">
        <v>0.21032393374469469</v>
      </c>
      <c r="G222" s="90">
        <v>1.0818960933770303</v>
      </c>
    </row>
    <row r="223" spans="1:7" x14ac:dyDescent="0.25">
      <c r="A223" s="86">
        <v>6</v>
      </c>
      <c r="B223" s="86">
        <v>14</v>
      </c>
      <c r="C223" s="86">
        <v>2</v>
      </c>
      <c r="D223" s="86" t="s">
        <v>189</v>
      </c>
      <c r="E223" s="90">
        <v>9.1565347542117266</v>
      </c>
      <c r="F223" s="90">
        <v>0.19814937905997826</v>
      </c>
      <c r="G223" s="90">
        <v>1.2309441194281616</v>
      </c>
    </row>
    <row r="224" spans="1:7" x14ac:dyDescent="0.25">
      <c r="A224" s="86">
        <v>6</v>
      </c>
      <c r="B224" s="86">
        <v>14</v>
      </c>
      <c r="C224" s="86">
        <v>2</v>
      </c>
      <c r="D224" s="86" t="s">
        <v>190</v>
      </c>
      <c r="E224" s="90">
        <v>9.5957736347550622</v>
      </c>
      <c r="F224" s="90">
        <v>0.41200933277024926</v>
      </c>
      <c r="G224" s="90">
        <v>1.4993923179304443</v>
      </c>
    </row>
    <row r="225" spans="1:7" x14ac:dyDescent="0.25">
      <c r="A225" s="86">
        <v>6</v>
      </c>
      <c r="B225" s="86">
        <v>14</v>
      </c>
      <c r="C225" s="86">
        <v>2</v>
      </c>
      <c r="D225" s="86" t="s">
        <v>191</v>
      </c>
      <c r="E225" s="90" t="s">
        <v>196</v>
      </c>
      <c r="F225" s="90">
        <v>0.33456240928508119</v>
      </c>
      <c r="G225" s="90">
        <v>1.2094931304670886</v>
      </c>
    </row>
    <row r="226" spans="1:7" x14ac:dyDescent="0.25">
      <c r="A226" s="86">
        <v>6</v>
      </c>
      <c r="B226" s="86">
        <v>14</v>
      </c>
      <c r="C226" s="86">
        <v>2</v>
      </c>
      <c r="D226" s="86" t="s">
        <v>191</v>
      </c>
      <c r="E226" s="90" t="s">
        <v>196</v>
      </c>
      <c r="F226" s="90">
        <v>0.17723152690720259</v>
      </c>
      <c r="G226" s="90">
        <v>1.266690740007905</v>
      </c>
    </row>
    <row r="227" spans="1:7" x14ac:dyDescent="0.25">
      <c r="A227" s="86">
        <v>6</v>
      </c>
      <c r="B227" s="86">
        <v>14</v>
      </c>
      <c r="C227" s="86">
        <v>2</v>
      </c>
      <c r="D227" s="86" t="s">
        <v>191</v>
      </c>
      <c r="E227" s="90" t="s">
        <v>196</v>
      </c>
      <c r="F227" s="90">
        <v>0.47850802503246365</v>
      </c>
      <c r="G227" s="90">
        <v>1.3967090574697327</v>
      </c>
    </row>
    <row r="228" spans="1:7" x14ac:dyDescent="0.25">
      <c r="A228" s="86">
        <v>6</v>
      </c>
      <c r="B228" s="86">
        <v>14</v>
      </c>
      <c r="C228" s="86">
        <v>2</v>
      </c>
      <c r="D228" s="86" t="s">
        <v>192</v>
      </c>
      <c r="E228" s="90">
        <v>10.163491841393849</v>
      </c>
      <c r="F228" s="90">
        <v>0.3451347640112265</v>
      </c>
      <c r="G228" s="90">
        <v>1.4141455586799345</v>
      </c>
    </row>
    <row r="229" spans="1:7" x14ac:dyDescent="0.25">
      <c r="A229" s="86">
        <v>6</v>
      </c>
      <c r="B229" s="86">
        <v>14</v>
      </c>
      <c r="C229" s="86">
        <v>2</v>
      </c>
      <c r="D229" s="86" t="s">
        <v>192</v>
      </c>
      <c r="E229" s="90">
        <v>9.9551138326503281</v>
      </c>
      <c r="F229" s="90">
        <v>0.30541866150522123</v>
      </c>
      <c r="G229" s="90">
        <v>1.2225609547380267</v>
      </c>
    </row>
    <row r="230" spans="1:7" x14ac:dyDescent="0.25">
      <c r="A230" s="86">
        <v>6</v>
      </c>
      <c r="B230" s="86">
        <v>14</v>
      </c>
      <c r="C230" s="86">
        <v>2</v>
      </c>
      <c r="D230" s="86" t="s">
        <v>192</v>
      </c>
      <c r="E230" s="90">
        <v>10.913044779981089</v>
      </c>
      <c r="F230" s="90">
        <v>0.48487912425712421</v>
      </c>
      <c r="G230" s="90">
        <v>1.6206207967661359</v>
      </c>
    </row>
    <row r="231" spans="1:7" x14ac:dyDescent="0.25">
      <c r="A231" s="86">
        <v>6</v>
      </c>
      <c r="B231" s="86">
        <v>14</v>
      </c>
      <c r="C231" s="86">
        <v>2</v>
      </c>
      <c r="D231" s="86" t="s">
        <v>193</v>
      </c>
      <c r="E231" s="90">
        <v>8.502980751257649</v>
      </c>
      <c r="F231" s="90">
        <v>0.17641507676583557</v>
      </c>
      <c r="G231" s="90">
        <v>1.2305169867747958</v>
      </c>
    </row>
    <row r="232" spans="1:7" x14ac:dyDescent="0.25">
      <c r="A232" s="86">
        <v>6</v>
      </c>
      <c r="B232" s="86">
        <v>14</v>
      </c>
      <c r="C232" s="86">
        <v>2</v>
      </c>
      <c r="D232" s="86" t="s">
        <v>194</v>
      </c>
      <c r="E232" s="90">
        <v>10.405165894258571</v>
      </c>
      <c r="F232" s="90">
        <v>0</v>
      </c>
      <c r="G232" s="90">
        <v>1.6063134089524609</v>
      </c>
    </row>
    <row r="233" spans="1:7" x14ac:dyDescent="0.25">
      <c r="A233" s="86">
        <v>6</v>
      </c>
      <c r="B233" s="86">
        <v>14</v>
      </c>
      <c r="C233" s="86">
        <v>2</v>
      </c>
      <c r="D233" s="86" t="s">
        <v>195</v>
      </c>
      <c r="E233" s="90">
        <v>9.2001582857679587</v>
      </c>
      <c r="F233" s="90">
        <v>0.27209210395812988</v>
      </c>
      <c r="G233" s="90">
        <v>1.2272463573810404</v>
      </c>
    </row>
    <row r="234" spans="1:7" x14ac:dyDescent="0.25">
      <c r="A234" s="86">
        <v>6</v>
      </c>
      <c r="B234" s="86">
        <v>14</v>
      </c>
      <c r="C234" s="86">
        <v>3</v>
      </c>
      <c r="D234" s="86" t="s">
        <v>188</v>
      </c>
      <c r="E234" s="90">
        <v>8.8986249245167599</v>
      </c>
      <c r="F234" s="90">
        <v>0.33481479232982697</v>
      </c>
      <c r="G234" s="90">
        <v>1.0975642510830146</v>
      </c>
    </row>
    <row r="235" spans="1:7" x14ac:dyDescent="0.25">
      <c r="A235" s="86">
        <v>6</v>
      </c>
      <c r="B235" s="86">
        <v>14</v>
      </c>
      <c r="C235" s="86">
        <v>3</v>
      </c>
      <c r="D235" s="86" t="s">
        <v>188</v>
      </c>
      <c r="E235" s="90">
        <v>8.7708354906120842</v>
      </c>
      <c r="F235" s="90">
        <v>0.40828565990316751</v>
      </c>
      <c r="G235" s="90">
        <v>1.2759868398125804</v>
      </c>
    </row>
    <row r="236" spans="1:7" x14ac:dyDescent="0.25">
      <c r="A236" s="86">
        <v>6</v>
      </c>
      <c r="B236" s="86">
        <v>14</v>
      </c>
      <c r="C236" s="86">
        <v>3</v>
      </c>
      <c r="D236" s="86" t="s">
        <v>188</v>
      </c>
      <c r="E236" s="90">
        <v>7.5626590039405439</v>
      </c>
      <c r="F236" s="90">
        <v>0</v>
      </c>
      <c r="G236" s="90">
        <v>0.89375400993153165</v>
      </c>
    </row>
    <row r="237" spans="1:7" x14ac:dyDescent="0.25">
      <c r="A237" s="86">
        <v>6</v>
      </c>
      <c r="B237" s="86">
        <v>14</v>
      </c>
      <c r="C237" s="86">
        <v>3</v>
      </c>
      <c r="D237" s="86" t="s">
        <v>189</v>
      </c>
      <c r="E237" s="90">
        <v>8.524983779292457</v>
      </c>
      <c r="F237" s="90">
        <v>0.16472768783569336</v>
      </c>
      <c r="G237" s="90">
        <v>1.189155550550455</v>
      </c>
    </row>
    <row r="238" spans="1:7" x14ac:dyDescent="0.25">
      <c r="A238" s="86">
        <v>6</v>
      </c>
      <c r="B238" s="86">
        <v>14</v>
      </c>
      <c r="C238" s="86">
        <v>3</v>
      </c>
      <c r="D238" s="86" t="s">
        <v>189</v>
      </c>
      <c r="E238" s="90">
        <v>9.7146235135064174</v>
      </c>
      <c r="F238" s="90">
        <v>0.21619276701644352</v>
      </c>
      <c r="G238" s="90">
        <v>1.3897503666850586</v>
      </c>
    </row>
    <row r="239" spans="1:7" x14ac:dyDescent="0.25">
      <c r="A239" s="86">
        <v>6</v>
      </c>
      <c r="B239" s="86">
        <v>14</v>
      </c>
      <c r="C239" s="86">
        <v>3</v>
      </c>
      <c r="D239" s="86" t="s">
        <v>189</v>
      </c>
      <c r="E239" s="90">
        <v>8.6666542839934362</v>
      </c>
      <c r="F239" s="90">
        <v>0.19188766100506169</v>
      </c>
      <c r="G239" s="90">
        <v>1.1149813841966916</v>
      </c>
    </row>
    <row r="240" spans="1:7" x14ac:dyDescent="0.25">
      <c r="A240" s="86">
        <v>6</v>
      </c>
      <c r="B240" s="86">
        <v>14</v>
      </c>
      <c r="C240" s="86">
        <v>3</v>
      </c>
      <c r="D240" s="86" t="s">
        <v>190</v>
      </c>
      <c r="E240" s="90">
        <v>9.7645942988006205</v>
      </c>
      <c r="F240" s="90">
        <v>0.27087112771779942</v>
      </c>
      <c r="G240" s="90">
        <v>1.2462917064809211</v>
      </c>
    </row>
    <row r="241" spans="1:7" x14ac:dyDescent="0.25">
      <c r="A241" s="86">
        <v>6</v>
      </c>
      <c r="B241" s="86">
        <v>14</v>
      </c>
      <c r="C241" s="86">
        <v>3</v>
      </c>
      <c r="D241" s="86" t="s">
        <v>191</v>
      </c>
      <c r="E241" s="90">
        <v>9.0440127719048231</v>
      </c>
      <c r="F241" s="90">
        <v>0</v>
      </c>
      <c r="G241" s="90">
        <v>1.2074511971150963</v>
      </c>
    </row>
    <row r="242" spans="1:7" x14ac:dyDescent="0.25">
      <c r="A242" s="86">
        <v>6</v>
      </c>
      <c r="B242" s="86">
        <v>14</v>
      </c>
      <c r="C242" s="86">
        <v>3</v>
      </c>
      <c r="D242" s="86" t="s">
        <v>191</v>
      </c>
      <c r="E242" s="90">
        <v>8.5397996531391467</v>
      </c>
      <c r="F242" s="90">
        <v>0.17240255377875663</v>
      </c>
      <c r="G242" s="90">
        <v>1.0477895863256017</v>
      </c>
    </row>
    <row r="243" spans="1:7" x14ac:dyDescent="0.25">
      <c r="A243" s="86">
        <v>6</v>
      </c>
      <c r="B243" s="86">
        <v>14</v>
      </c>
      <c r="C243" s="86">
        <v>3</v>
      </c>
      <c r="D243" s="86" t="s">
        <v>191</v>
      </c>
      <c r="E243" s="90">
        <v>8.6013811173668291</v>
      </c>
      <c r="F243" s="90">
        <v>0</v>
      </c>
      <c r="G243" s="90">
        <v>0.93613558032108879</v>
      </c>
    </row>
    <row r="244" spans="1:7" x14ac:dyDescent="0.25">
      <c r="A244" s="86">
        <v>6</v>
      </c>
      <c r="B244" s="86">
        <v>14</v>
      </c>
      <c r="C244" s="86">
        <v>3</v>
      </c>
      <c r="D244" s="86" t="s">
        <v>192</v>
      </c>
      <c r="E244" s="90">
        <v>9.3085821675027702</v>
      </c>
      <c r="F244" s="90">
        <v>0</v>
      </c>
      <c r="G244" s="90">
        <v>1.4036598554807673</v>
      </c>
    </row>
    <row r="245" spans="1:7" x14ac:dyDescent="0.25">
      <c r="A245" s="86">
        <v>6</v>
      </c>
      <c r="B245" s="86">
        <v>14</v>
      </c>
      <c r="C245" s="86">
        <v>3</v>
      </c>
      <c r="D245" s="86" t="s">
        <v>192</v>
      </c>
      <c r="E245" s="90">
        <v>9.2485880991717195</v>
      </c>
      <c r="F245" s="90">
        <v>0.40607881546020508</v>
      </c>
      <c r="G245" s="90">
        <v>1.3562937190425777</v>
      </c>
    </row>
    <row r="246" spans="1:7" x14ac:dyDescent="0.25">
      <c r="A246" s="86">
        <v>6</v>
      </c>
      <c r="B246" s="86">
        <v>14</v>
      </c>
      <c r="C246" s="86">
        <v>3</v>
      </c>
      <c r="D246" s="86" t="s">
        <v>192</v>
      </c>
      <c r="E246" s="90">
        <v>10.346543965803058</v>
      </c>
      <c r="F246" s="90">
        <v>0.49257862029404842</v>
      </c>
      <c r="G246" s="90">
        <v>1.4487661250123696</v>
      </c>
    </row>
    <row r="247" spans="1:7" x14ac:dyDescent="0.25">
      <c r="A247" s="86">
        <v>6</v>
      </c>
      <c r="B247" s="86">
        <v>14</v>
      </c>
      <c r="C247" s="86">
        <v>3</v>
      </c>
      <c r="D247" s="86" t="s">
        <v>193</v>
      </c>
      <c r="E247" s="90">
        <v>10.964630736632522</v>
      </c>
      <c r="F247" s="90">
        <v>0.42679827214047245</v>
      </c>
      <c r="G247" s="90">
        <v>1.4545969662082787</v>
      </c>
    </row>
    <row r="248" spans="1:7" x14ac:dyDescent="0.25">
      <c r="A248" s="86">
        <v>6</v>
      </c>
      <c r="B248" s="86">
        <v>14</v>
      </c>
      <c r="C248" s="86">
        <v>3</v>
      </c>
      <c r="D248" s="86" t="s">
        <v>194</v>
      </c>
      <c r="E248" s="90">
        <v>9.4241829918284363</v>
      </c>
      <c r="F248" s="90">
        <v>0.40998900502586505</v>
      </c>
      <c r="G248" s="90">
        <v>1.2320230024583987</v>
      </c>
    </row>
    <row r="249" spans="1:7" x14ac:dyDescent="0.25">
      <c r="A249" s="86">
        <v>6</v>
      </c>
      <c r="B249" s="86">
        <v>14</v>
      </c>
      <c r="C249" s="86">
        <v>3</v>
      </c>
      <c r="D249" s="86" t="s">
        <v>195</v>
      </c>
      <c r="E249" s="90">
        <v>9.2723363335881412</v>
      </c>
      <c r="F249" s="90">
        <v>0.15989928965734215</v>
      </c>
      <c r="G249" s="90">
        <v>1.2101655328672667</v>
      </c>
    </row>
    <row r="250" spans="1:7" x14ac:dyDescent="0.25">
      <c r="A250" s="86">
        <v>6</v>
      </c>
      <c r="B250" s="86">
        <v>14</v>
      </c>
      <c r="C250" s="86">
        <v>4</v>
      </c>
      <c r="D250" s="86" t="s">
        <v>188</v>
      </c>
      <c r="E250" s="90">
        <v>10.075348456578819</v>
      </c>
      <c r="F250" s="90">
        <v>0.30168024413981298</v>
      </c>
      <c r="G250" s="90">
        <v>1.2615188076841684</v>
      </c>
    </row>
    <row r="251" spans="1:7" x14ac:dyDescent="0.25">
      <c r="A251" s="86">
        <v>6</v>
      </c>
      <c r="B251" s="86">
        <v>14</v>
      </c>
      <c r="C251" s="86">
        <v>4</v>
      </c>
      <c r="D251" s="86" t="s">
        <v>188</v>
      </c>
      <c r="E251" s="90">
        <v>8.514771595313956</v>
      </c>
      <c r="F251" s="90">
        <v>0</v>
      </c>
      <c r="G251" s="90">
        <v>1.0395674002979414</v>
      </c>
    </row>
    <row r="252" spans="1:7" x14ac:dyDescent="0.25">
      <c r="A252" s="86">
        <v>6</v>
      </c>
      <c r="B252" s="86">
        <v>14</v>
      </c>
      <c r="C252" s="86">
        <v>4</v>
      </c>
      <c r="D252" s="86" t="s">
        <v>188</v>
      </c>
      <c r="E252" s="90">
        <v>8.7347497023721186</v>
      </c>
      <c r="F252" s="90">
        <v>0</v>
      </c>
      <c r="G252" s="90">
        <v>1.013881213552442</v>
      </c>
    </row>
    <row r="253" spans="1:7" x14ac:dyDescent="0.25">
      <c r="A253" s="86">
        <v>6</v>
      </c>
      <c r="B253" s="86">
        <v>14</v>
      </c>
      <c r="C253" s="86">
        <v>4</v>
      </c>
      <c r="D253" s="86" t="s">
        <v>189</v>
      </c>
      <c r="E253" s="90">
        <v>10.475593821569072</v>
      </c>
      <c r="F253" s="90">
        <v>0.49012494692296554</v>
      </c>
      <c r="G253" s="90">
        <v>1.5565224809364233</v>
      </c>
    </row>
    <row r="254" spans="1:7" x14ac:dyDescent="0.25">
      <c r="A254" s="86">
        <v>6</v>
      </c>
      <c r="B254" s="86">
        <v>14</v>
      </c>
      <c r="C254" s="86">
        <v>4</v>
      </c>
      <c r="D254" s="86" t="s">
        <v>189</v>
      </c>
      <c r="E254" s="90">
        <v>10.307012323877359</v>
      </c>
      <c r="F254" s="90">
        <v>0.42622299623256277</v>
      </c>
      <c r="G254" s="90">
        <v>1.3488182920971683</v>
      </c>
    </row>
    <row r="255" spans="1:7" x14ac:dyDescent="0.25">
      <c r="A255" s="86">
        <v>6</v>
      </c>
      <c r="B255" s="86">
        <v>14</v>
      </c>
      <c r="C255" s="86">
        <v>4</v>
      </c>
      <c r="D255" s="86" t="s">
        <v>189</v>
      </c>
      <c r="E255" s="90">
        <v>8.7901594291706164</v>
      </c>
      <c r="F255" s="90">
        <v>0</v>
      </c>
      <c r="G255" s="90">
        <v>1.2151490124834539</v>
      </c>
    </row>
    <row r="256" spans="1:7" x14ac:dyDescent="0.25">
      <c r="A256" s="86">
        <v>6</v>
      </c>
      <c r="B256" s="86">
        <v>14</v>
      </c>
      <c r="C256" s="86">
        <v>4</v>
      </c>
      <c r="D256" s="86" t="s">
        <v>190</v>
      </c>
      <c r="E256" s="90">
        <v>9.2705973545015343</v>
      </c>
      <c r="F256" s="90">
        <v>0.34323871896492486</v>
      </c>
      <c r="G256" s="90">
        <v>1.2375643734893518</v>
      </c>
    </row>
    <row r="257" spans="1:7" x14ac:dyDescent="0.25">
      <c r="A257" s="86">
        <v>6</v>
      </c>
      <c r="B257" s="86">
        <v>14</v>
      </c>
      <c r="C257" s="86">
        <v>4</v>
      </c>
      <c r="D257" s="86" t="s">
        <v>191</v>
      </c>
      <c r="E257" s="90">
        <v>10.008893576757293</v>
      </c>
      <c r="F257" s="90">
        <v>0</v>
      </c>
      <c r="G257" s="90">
        <v>1.4690018025983356</v>
      </c>
    </row>
    <row r="258" spans="1:7" x14ac:dyDescent="0.25">
      <c r="A258" s="86">
        <v>6</v>
      </c>
      <c r="B258" s="86">
        <v>14</v>
      </c>
      <c r="C258" s="86">
        <v>4</v>
      </c>
      <c r="D258" s="86" t="s">
        <v>191</v>
      </c>
      <c r="E258" s="90">
        <v>10.267103514233865</v>
      </c>
      <c r="F258" s="90">
        <v>0.41710867208612368</v>
      </c>
      <c r="G258" s="90">
        <v>1.5776168896378477</v>
      </c>
    </row>
    <row r="259" spans="1:7" x14ac:dyDescent="0.25">
      <c r="A259" s="86">
        <v>6</v>
      </c>
      <c r="B259" s="86">
        <v>14</v>
      </c>
      <c r="C259" s="86">
        <v>4</v>
      </c>
      <c r="D259" s="86" t="s">
        <v>191</v>
      </c>
      <c r="E259" s="90">
        <v>10.318351495214841</v>
      </c>
      <c r="F259" s="90">
        <v>0.35385624825694528</v>
      </c>
      <c r="G259" s="90">
        <v>1.5526804401478842</v>
      </c>
    </row>
    <row r="260" spans="1:7" x14ac:dyDescent="0.25">
      <c r="A260" s="86">
        <v>6</v>
      </c>
      <c r="B260" s="86">
        <v>14</v>
      </c>
      <c r="C260" s="86">
        <v>4</v>
      </c>
      <c r="D260" s="86" t="s">
        <v>192</v>
      </c>
      <c r="E260" s="90">
        <v>9.2704421537451118</v>
      </c>
      <c r="F260" s="90">
        <v>0.44694835194841775</v>
      </c>
      <c r="G260" s="90">
        <v>1.3308733781250672</v>
      </c>
    </row>
    <row r="261" spans="1:7" x14ac:dyDescent="0.25">
      <c r="A261" s="86">
        <v>6</v>
      </c>
      <c r="B261" s="86">
        <v>14</v>
      </c>
      <c r="C261" s="86">
        <v>4</v>
      </c>
      <c r="D261" s="86" t="s">
        <v>192</v>
      </c>
      <c r="E261" s="90">
        <v>8.2211365430338823</v>
      </c>
      <c r="F261" s="90">
        <v>0</v>
      </c>
      <c r="G261" s="90">
        <v>1.0376150148119538</v>
      </c>
    </row>
    <row r="262" spans="1:7" x14ac:dyDescent="0.25">
      <c r="A262" s="86">
        <v>6</v>
      </c>
      <c r="B262" s="86">
        <v>14</v>
      </c>
      <c r="C262" s="86">
        <v>4</v>
      </c>
      <c r="D262" s="86" t="s">
        <v>192</v>
      </c>
      <c r="E262" s="90">
        <v>10.125326980686909</v>
      </c>
      <c r="F262" s="90">
        <v>0.51064528458650793</v>
      </c>
      <c r="G262" s="90">
        <v>1.4679476049081011</v>
      </c>
    </row>
    <row r="263" spans="1:7" x14ac:dyDescent="0.25">
      <c r="A263" s="86">
        <v>6</v>
      </c>
      <c r="B263" s="86">
        <v>14</v>
      </c>
      <c r="C263" s="86">
        <v>4</v>
      </c>
      <c r="D263" s="86" t="s">
        <v>193</v>
      </c>
      <c r="E263" s="90">
        <v>9.6191402015826473</v>
      </c>
      <c r="F263" s="90">
        <v>0.33583352818112694</v>
      </c>
      <c r="G263" s="90">
        <v>1.3078513396443565</v>
      </c>
    </row>
    <row r="264" spans="1:7" x14ac:dyDescent="0.25">
      <c r="A264" s="86">
        <v>6</v>
      </c>
      <c r="B264" s="86">
        <v>14</v>
      </c>
      <c r="C264" s="86">
        <v>4</v>
      </c>
      <c r="D264" s="86" t="s">
        <v>194</v>
      </c>
      <c r="E264" s="90">
        <v>9.9399082823972709</v>
      </c>
      <c r="F264" s="90">
        <v>0.33877840678806503</v>
      </c>
      <c r="G264" s="90">
        <v>1.4279296085143189</v>
      </c>
    </row>
    <row r="265" spans="1:7" x14ac:dyDescent="0.25">
      <c r="A265" s="86">
        <v>6</v>
      </c>
      <c r="B265" s="86">
        <v>14</v>
      </c>
      <c r="C265" s="86">
        <v>4</v>
      </c>
      <c r="D265" s="86" t="s">
        <v>195</v>
      </c>
      <c r="E265" s="90">
        <v>8.6960428096979534</v>
      </c>
      <c r="F265" s="90">
        <v>0</v>
      </c>
      <c r="G265" s="90">
        <v>1.0283357466657406</v>
      </c>
    </row>
    <row r="266" spans="1:7" x14ac:dyDescent="0.25">
      <c r="A266" s="86">
        <v>0</v>
      </c>
      <c r="B266" s="86">
        <v>18</v>
      </c>
      <c r="C266" s="86">
        <v>1</v>
      </c>
      <c r="D266" s="86" t="s">
        <v>188</v>
      </c>
      <c r="E266" s="90" t="s">
        <v>198</v>
      </c>
      <c r="F266" s="90">
        <v>0.97909507547225205</v>
      </c>
      <c r="G266" s="90">
        <v>1.6129717787414832</v>
      </c>
    </row>
    <row r="267" spans="1:7" x14ac:dyDescent="0.25">
      <c r="A267" s="86">
        <v>0</v>
      </c>
      <c r="B267" s="86">
        <v>18</v>
      </c>
      <c r="C267" s="86">
        <v>1</v>
      </c>
      <c r="D267" s="86" t="s">
        <v>188</v>
      </c>
      <c r="E267" s="90" t="s">
        <v>198</v>
      </c>
      <c r="F267" s="90">
        <v>0.88034842569019855</v>
      </c>
      <c r="G267" s="90">
        <v>1.5150232163352217</v>
      </c>
    </row>
    <row r="268" spans="1:7" x14ac:dyDescent="0.25">
      <c r="A268" s="86">
        <v>0</v>
      </c>
      <c r="B268" s="86">
        <v>18</v>
      </c>
      <c r="C268" s="86">
        <v>1</v>
      </c>
      <c r="D268" s="86" t="s">
        <v>188</v>
      </c>
      <c r="E268" s="90" t="s">
        <v>198</v>
      </c>
      <c r="F268" s="90">
        <v>0.96958871393478596</v>
      </c>
      <c r="G268" s="90">
        <v>1.4796716193054957</v>
      </c>
    </row>
    <row r="269" spans="1:7" x14ac:dyDescent="0.25">
      <c r="A269" s="86">
        <v>0</v>
      </c>
      <c r="B269" s="86">
        <v>18</v>
      </c>
      <c r="C269" s="86">
        <v>1</v>
      </c>
      <c r="D269" s="86" t="s">
        <v>189</v>
      </c>
      <c r="E269" s="90">
        <v>10.460706047851577</v>
      </c>
      <c r="F269" s="90">
        <v>0.87936615947166619</v>
      </c>
      <c r="G269" s="90">
        <v>1.3695731586794759</v>
      </c>
    </row>
    <row r="270" spans="1:7" x14ac:dyDescent="0.25">
      <c r="A270" s="86">
        <v>0</v>
      </c>
      <c r="B270" s="86">
        <v>18</v>
      </c>
      <c r="C270" s="86">
        <v>1</v>
      </c>
      <c r="D270" s="86" t="s">
        <v>189</v>
      </c>
      <c r="E270" s="90">
        <v>10.950495689060952</v>
      </c>
      <c r="F270" s="90">
        <v>0.96507280125932404</v>
      </c>
      <c r="G270" s="90">
        <v>1.3088682045979148</v>
      </c>
    </row>
    <row r="271" spans="1:7" x14ac:dyDescent="0.25">
      <c r="A271" s="86">
        <v>0</v>
      </c>
      <c r="B271" s="86">
        <v>18</v>
      </c>
      <c r="C271" s="86">
        <v>1</v>
      </c>
      <c r="D271" s="86" t="s">
        <v>189</v>
      </c>
      <c r="E271" s="90">
        <v>11.263839971983067</v>
      </c>
      <c r="F271" s="90">
        <v>1.0044215914496655</v>
      </c>
      <c r="G271" s="90">
        <v>1.335197925567627</v>
      </c>
    </row>
    <row r="272" spans="1:7" x14ac:dyDescent="0.25">
      <c r="A272" s="86">
        <v>0</v>
      </c>
      <c r="B272" s="86">
        <v>18</v>
      </c>
      <c r="C272" s="86">
        <v>1</v>
      </c>
      <c r="D272" s="86" t="s">
        <v>190</v>
      </c>
      <c r="E272" s="90">
        <v>13.490341614651019</v>
      </c>
      <c r="F272" s="90">
        <v>1.2094024473811946</v>
      </c>
      <c r="G272" s="90">
        <v>2.1081802852177089</v>
      </c>
    </row>
    <row r="273" spans="1:7" x14ac:dyDescent="0.25">
      <c r="A273" s="86">
        <v>0</v>
      </c>
      <c r="B273" s="86">
        <v>18</v>
      </c>
      <c r="C273" s="86">
        <v>1</v>
      </c>
      <c r="D273" s="86" t="s">
        <v>191</v>
      </c>
      <c r="E273" s="90">
        <v>10.427802165998484</v>
      </c>
      <c r="F273" s="90">
        <v>0.91680439467119945</v>
      </c>
      <c r="G273" s="90">
        <v>1.1758889601258073</v>
      </c>
    </row>
    <row r="274" spans="1:7" x14ac:dyDescent="0.25">
      <c r="A274" s="86">
        <v>0</v>
      </c>
      <c r="B274" s="86">
        <v>18</v>
      </c>
      <c r="C274" s="86">
        <v>1</v>
      </c>
      <c r="D274" s="86" t="s">
        <v>191</v>
      </c>
      <c r="E274" s="90">
        <v>11.166897397782598</v>
      </c>
      <c r="F274" s="90">
        <v>0.96557126394562043</v>
      </c>
      <c r="G274" s="90">
        <v>1.4679035174185893</v>
      </c>
    </row>
    <row r="275" spans="1:7" x14ac:dyDescent="0.25">
      <c r="A275" s="86">
        <v>0</v>
      </c>
      <c r="B275" s="86">
        <v>18</v>
      </c>
      <c r="C275" s="86">
        <v>1</v>
      </c>
      <c r="D275" s="86" t="s">
        <v>191</v>
      </c>
      <c r="E275" s="90">
        <v>11.98046373834058</v>
      </c>
      <c r="F275" s="90">
        <v>0.9589979901002369</v>
      </c>
      <c r="G275" s="90">
        <v>1.7165384522128244</v>
      </c>
    </row>
    <row r="276" spans="1:7" x14ac:dyDescent="0.25">
      <c r="A276" s="86">
        <v>0</v>
      </c>
      <c r="B276" s="86">
        <v>18</v>
      </c>
      <c r="C276" s="86">
        <v>1</v>
      </c>
      <c r="D276" s="86" t="s">
        <v>192</v>
      </c>
      <c r="E276" s="90">
        <v>11.05870600880529</v>
      </c>
      <c r="F276" s="90">
        <v>0.92530204345184897</v>
      </c>
      <c r="G276" s="90">
        <v>1.5246871266073183</v>
      </c>
    </row>
    <row r="277" spans="1:7" x14ac:dyDescent="0.25">
      <c r="A277" s="86">
        <v>0</v>
      </c>
      <c r="B277" s="86">
        <v>18</v>
      </c>
      <c r="C277" s="86">
        <v>1</v>
      </c>
      <c r="D277" s="86" t="s">
        <v>193</v>
      </c>
      <c r="E277" s="90">
        <v>10.929039376727149</v>
      </c>
      <c r="F277" s="90">
        <v>0.8277757201963043</v>
      </c>
      <c r="G277" s="90">
        <v>1.5613273511497987</v>
      </c>
    </row>
    <row r="278" spans="1:7" x14ac:dyDescent="0.25">
      <c r="A278" s="86">
        <v>0</v>
      </c>
      <c r="B278" s="86">
        <v>18</v>
      </c>
      <c r="C278" s="86">
        <v>2</v>
      </c>
      <c r="D278" s="86" t="s">
        <v>188</v>
      </c>
      <c r="E278" s="90">
        <v>10.957523484957846</v>
      </c>
      <c r="F278" s="90">
        <v>0.9672931720505098</v>
      </c>
      <c r="G278" s="90">
        <v>1.534702157171711</v>
      </c>
    </row>
    <row r="279" spans="1:7" x14ac:dyDescent="0.25">
      <c r="A279" s="86">
        <v>0</v>
      </c>
      <c r="B279" s="86">
        <v>18</v>
      </c>
      <c r="C279" s="86">
        <v>2</v>
      </c>
      <c r="D279" s="86" t="s">
        <v>188</v>
      </c>
      <c r="E279" s="90">
        <v>11.159165422781015</v>
      </c>
      <c r="F279" s="90">
        <v>0.9921596080148285</v>
      </c>
      <c r="G279" s="90">
        <v>1.6656779152093357</v>
      </c>
    </row>
    <row r="280" spans="1:7" x14ac:dyDescent="0.25">
      <c r="A280" s="86">
        <v>0</v>
      </c>
      <c r="B280" s="86">
        <v>18</v>
      </c>
      <c r="C280" s="86">
        <v>2</v>
      </c>
      <c r="D280" s="86" t="s">
        <v>188</v>
      </c>
      <c r="E280" s="90">
        <v>11.597882560354847</v>
      </c>
      <c r="F280" s="90">
        <v>1.1295491465888732</v>
      </c>
      <c r="G280" s="90">
        <v>1.4615469292606209</v>
      </c>
    </row>
    <row r="281" spans="1:7" x14ac:dyDescent="0.25">
      <c r="A281" s="86">
        <v>0</v>
      </c>
      <c r="B281" s="86">
        <v>18</v>
      </c>
      <c r="C281" s="86">
        <v>2</v>
      </c>
      <c r="D281" s="86" t="s">
        <v>189</v>
      </c>
      <c r="E281" s="90">
        <v>10.853111239555437</v>
      </c>
      <c r="F281" s="90">
        <v>0.85278509871431174</v>
      </c>
      <c r="G281" s="90">
        <v>1.3334531263496894</v>
      </c>
    </row>
    <row r="282" spans="1:7" x14ac:dyDescent="0.25">
      <c r="A282" s="86">
        <v>0</v>
      </c>
      <c r="B282" s="86">
        <v>18</v>
      </c>
      <c r="C282" s="86">
        <v>2</v>
      </c>
      <c r="D282" s="86" t="s">
        <v>189</v>
      </c>
      <c r="E282" s="90">
        <v>11.921599732876381</v>
      </c>
      <c r="F282" s="90">
        <v>1.0884426530670199</v>
      </c>
      <c r="G282" s="90">
        <v>1.73160638597521</v>
      </c>
    </row>
    <row r="283" spans="1:7" x14ac:dyDescent="0.25">
      <c r="A283" s="86">
        <v>0</v>
      </c>
      <c r="B283" s="86">
        <v>18</v>
      </c>
      <c r="C283" s="86">
        <v>2</v>
      </c>
      <c r="D283" s="86" t="s">
        <v>189</v>
      </c>
      <c r="E283" s="90">
        <v>10.773343245214139</v>
      </c>
      <c r="F283" s="90">
        <v>0.8292012489175834</v>
      </c>
      <c r="G283" s="90">
        <v>1.4833503450029135</v>
      </c>
    </row>
    <row r="284" spans="1:7" x14ac:dyDescent="0.25">
      <c r="A284" s="86">
        <v>0</v>
      </c>
      <c r="B284" s="86">
        <v>18</v>
      </c>
      <c r="C284" s="86">
        <v>2</v>
      </c>
      <c r="D284" s="86" t="s">
        <v>190</v>
      </c>
      <c r="E284" s="90">
        <v>11.868681232400176</v>
      </c>
      <c r="F284" s="90">
        <v>1.0453363618464737</v>
      </c>
      <c r="G284" s="90">
        <v>1.4616076167662377</v>
      </c>
    </row>
    <row r="285" spans="1:7" x14ac:dyDescent="0.25">
      <c r="A285" s="86">
        <v>0</v>
      </c>
      <c r="B285" s="86">
        <v>18</v>
      </c>
      <c r="C285" s="86">
        <v>2</v>
      </c>
      <c r="D285" s="86" t="s">
        <v>191</v>
      </c>
      <c r="E285" s="90">
        <v>11.794514173454314</v>
      </c>
      <c r="F285" s="90">
        <v>1.1876876752670011</v>
      </c>
      <c r="G285" s="90">
        <v>1.5861994346366268</v>
      </c>
    </row>
    <row r="286" spans="1:7" x14ac:dyDescent="0.25">
      <c r="A286" s="86">
        <v>0</v>
      </c>
      <c r="B286" s="86">
        <v>18</v>
      </c>
      <c r="C286" s="86">
        <v>2</v>
      </c>
      <c r="D286" s="86" t="s">
        <v>191</v>
      </c>
      <c r="E286" s="90">
        <v>12.313034568611011</v>
      </c>
      <c r="F286" s="90">
        <v>0.99253438575085084</v>
      </c>
      <c r="G286" s="90">
        <v>1.7135583337601064</v>
      </c>
    </row>
    <row r="287" spans="1:7" x14ac:dyDescent="0.25">
      <c r="A287" s="86">
        <v>0</v>
      </c>
      <c r="B287" s="86">
        <v>18</v>
      </c>
      <c r="C287" s="86">
        <v>2</v>
      </c>
      <c r="D287" s="86" t="s">
        <v>191</v>
      </c>
      <c r="E287" s="90">
        <v>11.170919516405881</v>
      </c>
      <c r="F287" s="90">
        <v>0.93050007354874631</v>
      </c>
      <c r="G287" s="90">
        <v>1.5907879301343788</v>
      </c>
    </row>
    <row r="288" spans="1:7" x14ac:dyDescent="0.25">
      <c r="A288" s="86">
        <v>0</v>
      </c>
      <c r="B288" s="86">
        <v>18</v>
      </c>
      <c r="C288" s="86">
        <v>2</v>
      </c>
      <c r="D288" s="86" t="s">
        <v>192</v>
      </c>
      <c r="E288" s="90">
        <v>12.363848800242732</v>
      </c>
      <c r="F288" s="90">
        <v>1.0713527424139511</v>
      </c>
      <c r="G288" s="90">
        <v>1.5649469983571092</v>
      </c>
    </row>
    <row r="289" spans="1:7" x14ac:dyDescent="0.25">
      <c r="A289" s="86">
        <v>0</v>
      </c>
      <c r="B289" s="86">
        <v>18</v>
      </c>
      <c r="C289" s="86">
        <v>2</v>
      </c>
      <c r="D289" s="86" t="s">
        <v>193</v>
      </c>
      <c r="E289" s="90">
        <v>12.042589639638678</v>
      </c>
      <c r="F289" s="90">
        <v>1.0597945347714215</v>
      </c>
      <c r="G289" s="90">
        <v>1.492905709043856</v>
      </c>
    </row>
    <row r="290" spans="1:7" x14ac:dyDescent="0.25">
      <c r="A290" s="86">
        <v>0</v>
      </c>
      <c r="B290" s="86">
        <v>18</v>
      </c>
      <c r="C290" s="86">
        <v>3</v>
      </c>
      <c r="D290" s="86" t="s">
        <v>188</v>
      </c>
      <c r="E290" s="90">
        <v>10.664165994392903</v>
      </c>
      <c r="F290" s="90">
        <v>0.91185540363788609</v>
      </c>
      <c r="G290" s="90">
        <v>1.4496992018205113</v>
      </c>
    </row>
    <row r="291" spans="1:7" x14ac:dyDescent="0.25">
      <c r="A291" s="86">
        <v>0</v>
      </c>
      <c r="B291" s="86">
        <v>18</v>
      </c>
      <c r="C291" s="86">
        <v>3</v>
      </c>
      <c r="D291" s="86" t="s">
        <v>188</v>
      </c>
      <c r="E291" s="90">
        <v>10.391360732715102</v>
      </c>
      <c r="F291" s="90">
        <v>0.87769290494753083</v>
      </c>
      <c r="G291" s="90">
        <v>1.3029464932951107</v>
      </c>
    </row>
    <row r="292" spans="1:7" x14ac:dyDescent="0.25">
      <c r="A292" s="86">
        <v>0</v>
      </c>
      <c r="B292" s="86">
        <v>18</v>
      </c>
      <c r="C292" s="86">
        <v>3</v>
      </c>
      <c r="D292" s="86" t="s">
        <v>188</v>
      </c>
      <c r="E292" s="90">
        <v>10.507096231324551</v>
      </c>
      <c r="F292" s="90">
        <v>0.95369730704359135</v>
      </c>
      <c r="G292" s="90">
        <v>1.5489220316235577</v>
      </c>
    </row>
    <row r="293" spans="1:7" x14ac:dyDescent="0.25">
      <c r="A293" s="86">
        <v>0</v>
      </c>
      <c r="B293" s="86">
        <v>18</v>
      </c>
      <c r="C293" s="86">
        <v>3</v>
      </c>
      <c r="D293" s="86" t="s">
        <v>189</v>
      </c>
      <c r="E293" s="90">
        <v>11.911810294339013</v>
      </c>
      <c r="F293" s="90">
        <v>0.96311011362958554</v>
      </c>
      <c r="G293" s="90">
        <v>1.6636518256932269</v>
      </c>
    </row>
    <row r="294" spans="1:7" x14ac:dyDescent="0.25">
      <c r="A294" s="86">
        <v>0</v>
      </c>
      <c r="B294" s="86">
        <v>18</v>
      </c>
      <c r="C294" s="86">
        <v>3</v>
      </c>
      <c r="D294" s="86" t="s">
        <v>189</v>
      </c>
      <c r="E294" s="90">
        <v>12.435459000377513</v>
      </c>
      <c r="F294" s="90">
        <v>1.1135331649954983</v>
      </c>
      <c r="G294" s="90">
        <v>1.6251241243000125</v>
      </c>
    </row>
    <row r="295" spans="1:7" x14ac:dyDescent="0.25">
      <c r="A295" s="86">
        <v>0</v>
      </c>
      <c r="B295" s="86">
        <v>18</v>
      </c>
      <c r="C295" s="86">
        <v>3</v>
      </c>
      <c r="D295" s="86" t="s">
        <v>189</v>
      </c>
      <c r="E295" s="90">
        <v>12.429410424745294</v>
      </c>
      <c r="F295" s="90">
        <v>1.113985349214264</v>
      </c>
      <c r="G295" s="90">
        <v>1.498233087289421</v>
      </c>
    </row>
    <row r="296" spans="1:7" x14ac:dyDescent="0.25">
      <c r="A296" s="86">
        <v>0</v>
      </c>
      <c r="B296" s="86">
        <v>18</v>
      </c>
      <c r="C296" s="86">
        <v>3</v>
      </c>
      <c r="D296" s="86" t="s">
        <v>190</v>
      </c>
      <c r="E296" s="90">
        <v>11.55891947455758</v>
      </c>
      <c r="F296" s="90">
        <v>0.97324608804159773</v>
      </c>
      <c r="G296" s="90">
        <v>1.6251651605506143</v>
      </c>
    </row>
    <row r="297" spans="1:7" x14ac:dyDescent="0.25">
      <c r="A297" s="86">
        <v>0</v>
      </c>
      <c r="B297" s="86">
        <v>18</v>
      </c>
      <c r="C297" s="86">
        <v>3</v>
      </c>
      <c r="D297" s="86" t="s">
        <v>191</v>
      </c>
      <c r="E297" s="90">
        <v>11.375734231387231</v>
      </c>
      <c r="F297" s="90">
        <v>1.0202245277187301</v>
      </c>
      <c r="G297" s="90">
        <v>1.4840258541191351</v>
      </c>
    </row>
    <row r="298" spans="1:7" x14ac:dyDescent="0.25">
      <c r="A298" s="86">
        <v>0</v>
      </c>
      <c r="B298" s="86">
        <v>18</v>
      </c>
      <c r="C298" s="86">
        <v>3</v>
      </c>
      <c r="D298" s="86" t="s">
        <v>191</v>
      </c>
      <c r="E298" s="90">
        <v>11.555713872633008</v>
      </c>
      <c r="F298" s="90">
        <v>0.99735021497248288</v>
      </c>
      <c r="G298" s="90">
        <v>1.4785638103459431</v>
      </c>
    </row>
    <row r="299" spans="1:7" x14ac:dyDescent="0.25">
      <c r="A299" s="86">
        <v>0</v>
      </c>
      <c r="B299" s="86">
        <v>18</v>
      </c>
      <c r="C299" s="86">
        <v>3</v>
      </c>
      <c r="D299" s="86" t="s">
        <v>191</v>
      </c>
      <c r="E299" s="90">
        <v>12.502379359699535</v>
      </c>
      <c r="F299" s="90">
        <v>1.0959644012269338</v>
      </c>
      <c r="G299" s="90">
        <v>1.5426491612342899</v>
      </c>
    </row>
    <row r="300" spans="1:7" x14ac:dyDescent="0.25">
      <c r="A300" s="86">
        <v>0</v>
      </c>
      <c r="B300" s="86">
        <v>18</v>
      </c>
      <c r="C300" s="86">
        <v>3</v>
      </c>
      <c r="D300" s="86" t="s">
        <v>192</v>
      </c>
      <c r="E300" s="90">
        <v>12.145808014211005</v>
      </c>
      <c r="F300" s="90">
        <v>0.98995418608193553</v>
      </c>
      <c r="G300" s="90">
        <v>1.7856792945583255</v>
      </c>
    </row>
    <row r="301" spans="1:7" x14ac:dyDescent="0.25">
      <c r="A301" s="86">
        <v>0</v>
      </c>
      <c r="B301" s="86">
        <v>18</v>
      </c>
      <c r="C301" s="86">
        <v>3</v>
      </c>
      <c r="D301" s="86" t="s">
        <v>193</v>
      </c>
      <c r="E301" s="90">
        <v>11.984001593548218</v>
      </c>
      <c r="F301" s="90">
        <v>1.0043483035420666</v>
      </c>
      <c r="G301" s="90">
        <v>1.489022386992146</v>
      </c>
    </row>
    <row r="302" spans="1:7" x14ac:dyDescent="0.25">
      <c r="A302" s="86">
        <v>0</v>
      </c>
      <c r="B302" s="86">
        <v>18</v>
      </c>
      <c r="C302" s="86">
        <v>4</v>
      </c>
      <c r="D302" s="86" t="s">
        <v>188</v>
      </c>
      <c r="E302" s="90">
        <v>12.094259372225771</v>
      </c>
      <c r="F302" s="90">
        <v>1.0848844603538454</v>
      </c>
      <c r="G302" s="90">
        <v>1.5389905579756615</v>
      </c>
    </row>
    <row r="303" spans="1:7" x14ac:dyDescent="0.25">
      <c r="A303" s="86">
        <v>0</v>
      </c>
      <c r="B303" s="86">
        <v>18</v>
      </c>
      <c r="C303" s="86">
        <v>4</v>
      </c>
      <c r="D303" s="86" t="s">
        <v>188</v>
      </c>
      <c r="E303" s="90">
        <v>10.933235960037496</v>
      </c>
      <c r="F303" s="90">
        <v>0.99052676586707078</v>
      </c>
      <c r="G303" s="90">
        <v>1.3094462158076412</v>
      </c>
    </row>
    <row r="304" spans="1:7" x14ac:dyDescent="0.25">
      <c r="A304" s="86">
        <v>0</v>
      </c>
      <c r="B304" s="86">
        <v>18</v>
      </c>
      <c r="C304" s="86">
        <v>4</v>
      </c>
      <c r="D304" s="86" t="s">
        <v>188</v>
      </c>
      <c r="E304" s="90">
        <v>11.286657719699878</v>
      </c>
      <c r="F304" s="90">
        <v>1.0420472101531359</v>
      </c>
      <c r="G304" s="90">
        <v>1.3021106585319129</v>
      </c>
    </row>
    <row r="305" spans="1:7" x14ac:dyDescent="0.25">
      <c r="A305" s="86">
        <v>0</v>
      </c>
      <c r="B305" s="86">
        <v>18</v>
      </c>
      <c r="C305" s="86">
        <v>4</v>
      </c>
      <c r="D305" s="86" t="s">
        <v>189</v>
      </c>
      <c r="E305" s="90">
        <v>12.99605029051137</v>
      </c>
      <c r="F305" s="90">
        <v>1.1347872960877046</v>
      </c>
      <c r="G305" s="90">
        <v>1.7021807103428983</v>
      </c>
    </row>
    <row r="306" spans="1:7" x14ac:dyDescent="0.25">
      <c r="A306" s="86">
        <v>0</v>
      </c>
      <c r="B306" s="86">
        <v>18</v>
      </c>
      <c r="C306" s="86">
        <v>4</v>
      </c>
      <c r="D306" s="86" t="s">
        <v>189</v>
      </c>
      <c r="E306" s="90">
        <v>12.841115060078403</v>
      </c>
      <c r="F306" s="90">
        <v>1.1949115366164285</v>
      </c>
      <c r="G306" s="90">
        <v>1.6737538251402553</v>
      </c>
    </row>
    <row r="307" spans="1:7" x14ac:dyDescent="0.25">
      <c r="A307" s="86">
        <v>0</v>
      </c>
      <c r="B307" s="86">
        <v>18</v>
      </c>
      <c r="C307" s="86">
        <v>4</v>
      </c>
      <c r="D307" s="86" t="s">
        <v>189</v>
      </c>
      <c r="E307" s="90">
        <v>12.510378549042677</v>
      </c>
      <c r="F307" s="90">
        <v>1.0976811601801832</v>
      </c>
      <c r="G307" s="90">
        <v>1.6334806659361787</v>
      </c>
    </row>
    <row r="308" spans="1:7" x14ac:dyDescent="0.25">
      <c r="A308" s="86">
        <v>0</v>
      </c>
      <c r="B308" s="86">
        <v>18</v>
      </c>
      <c r="C308" s="86">
        <v>4</v>
      </c>
      <c r="D308" s="86" t="s">
        <v>190</v>
      </c>
      <c r="E308" s="90">
        <v>11.590349492933928</v>
      </c>
      <c r="F308" s="90">
        <v>0.88555335329216145</v>
      </c>
      <c r="G308" s="90">
        <v>1.5998070942149887</v>
      </c>
    </row>
    <row r="309" spans="1:7" x14ac:dyDescent="0.25">
      <c r="A309" s="86">
        <v>0</v>
      </c>
      <c r="B309" s="86">
        <v>18</v>
      </c>
      <c r="C309" s="86">
        <v>4</v>
      </c>
      <c r="D309" s="86" t="s">
        <v>191</v>
      </c>
      <c r="E309" s="90">
        <v>12.011801350522425</v>
      </c>
      <c r="F309" s="90">
        <v>0.99606752395629883</v>
      </c>
      <c r="G309" s="90">
        <v>1.4146716682057534</v>
      </c>
    </row>
    <row r="310" spans="1:7" x14ac:dyDescent="0.25">
      <c r="A310" s="86">
        <v>0</v>
      </c>
      <c r="B310" s="86">
        <v>18</v>
      </c>
      <c r="C310" s="86">
        <v>4</v>
      </c>
      <c r="D310" s="86" t="s">
        <v>191</v>
      </c>
      <c r="E310" s="90">
        <v>12.306827927415918</v>
      </c>
      <c r="F310" s="90">
        <v>1.0083542539788317</v>
      </c>
      <c r="G310" s="90">
        <v>1.8041180872692135</v>
      </c>
    </row>
    <row r="311" spans="1:7" x14ac:dyDescent="0.25">
      <c r="A311" s="86">
        <v>0</v>
      </c>
      <c r="B311" s="86">
        <v>18</v>
      </c>
      <c r="C311" s="86">
        <v>4</v>
      </c>
      <c r="D311" s="86" t="s">
        <v>191</v>
      </c>
      <c r="E311" s="90">
        <v>11.987081638675722</v>
      </c>
      <c r="F311" s="90">
        <v>1.1285492319253383</v>
      </c>
      <c r="G311" s="90">
        <v>1.7356531898766498</v>
      </c>
    </row>
    <row r="312" spans="1:7" x14ac:dyDescent="0.25">
      <c r="A312" s="86">
        <v>0</v>
      </c>
      <c r="B312" s="86">
        <v>18</v>
      </c>
      <c r="C312" s="86">
        <v>4</v>
      </c>
      <c r="D312" s="86" t="s">
        <v>192</v>
      </c>
      <c r="E312" s="90">
        <v>13.309949588384923</v>
      </c>
      <c r="F312" s="90">
        <v>1.2269022363514435</v>
      </c>
      <c r="G312" s="90">
        <v>1.6234054210984812</v>
      </c>
    </row>
    <row r="313" spans="1:7" x14ac:dyDescent="0.25">
      <c r="A313" s="86">
        <v>0</v>
      </c>
      <c r="B313" s="86">
        <v>18</v>
      </c>
      <c r="C313" s="86">
        <v>4</v>
      </c>
      <c r="D313" s="86" t="s">
        <v>193</v>
      </c>
      <c r="E313" s="90">
        <v>13.186970877169527</v>
      </c>
      <c r="F313" s="90">
        <v>1.0276649901806592</v>
      </c>
      <c r="G313" s="90">
        <v>1.9529672362699222</v>
      </c>
    </row>
    <row r="314" spans="1:7" x14ac:dyDescent="0.25">
      <c r="A314" s="86">
        <v>0.6</v>
      </c>
      <c r="B314" s="86">
        <v>18</v>
      </c>
      <c r="C314" s="86">
        <v>1</v>
      </c>
      <c r="D314" s="86" t="s">
        <v>188</v>
      </c>
      <c r="E314" s="90">
        <v>12.241309722790231</v>
      </c>
      <c r="F314" s="90">
        <v>0.55872303486195174</v>
      </c>
      <c r="G314" s="90">
        <v>1.6053426365708281</v>
      </c>
    </row>
    <row r="315" spans="1:7" x14ac:dyDescent="0.25">
      <c r="A315" s="86">
        <v>0.6</v>
      </c>
      <c r="B315" s="86">
        <v>18</v>
      </c>
      <c r="C315" s="86">
        <v>1</v>
      </c>
      <c r="D315" s="86" t="s">
        <v>188</v>
      </c>
      <c r="E315" s="90">
        <v>12.493918789238888</v>
      </c>
      <c r="F315" s="90">
        <v>0.92138948423802813</v>
      </c>
      <c r="G315" s="90">
        <v>1.7037214630179021</v>
      </c>
    </row>
    <row r="316" spans="1:7" x14ac:dyDescent="0.25">
      <c r="A316" s="86">
        <v>0.6</v>
      </c>
      <c r="B316" s="86">
        <v>18</v>
      </c>
      <c r="C316" s="86">
        <v>1</v>
      </c>
      <c r="D316" s="86" t="s">
        <v>188</v>
      </c>
      <c r="E316" s="90">
        <v>12.985935023156898</v>
      </c>
      <c r="F316" s="90">
        <v>0.84133815955800717</v>
      </c>
      <c r="G316" s="90">
        <v>2.1902164370460722</v>
      </c>
    </row>
    <row r="317" spans="1:7" x14ac:dyDescent="0.25">
      <c r="A317" s="86">
        <v>0.6</v>
      </c>
      <c r="B317" s="86">
        <v>18</v>
      </c>
      <c r="C317" s="86">
        <v>1</v>
      </c>
      <c r="D317" s="86" t="s">
        <v>189</v>
      </c>
      <c r="E317" s="90">
        <v>11.604303235237701</v>
      </c>
      <c r="F317" s="90">
        <v>0.48544836342575082</v>
      </c>
      <c r="G317" s="90">
        <v>1.7305186461474096</v>
      </c>
    </row>
    <row r="318" spans="1:7" x14ac:dyDescent="0.25">
      <c r="A318" s="86">
        <v>0.6</v>
      </c>
      <c r="B318" s="86">
        <v>18</v>
      </c>
      <c r="C318" s="86">
        <v>1</v>
      </c>
      <c r="D318" s="86" t="s">
        <v>189</v>
      </c>
      <c r="E318" s="90">
        <v>12.502050617508798</v>
      </c>
      <c r="F318" s="90">
        <v>0.82115966567589427</v>
      </c>
      <c r="G318" s="90">
        <v>2.0177065031511141</v>
      </c>
    </row>
    <row r="319" spans="1:7" x14ac:dyDescent="0.25">
      <c r="A319" s="86">
        <v>0.6</v>
      </c>
      <c r="B319" s="86">
        <v>18</v>
      </c>
      <c r="C319" s="86">
        <v>1</v>
      </c>
      <c r="D319" s="86" t="s">
        <v>189</v>
      </c>
      <c r="E319" s="90">
        <v>12.306884100289933</v>
      </c>
      <c r="F319" s="90">
        <v>0.81316086274176669</v>
      </c>
      <c r="G319" s="90">
        <v>1.9146492581707553</v>
      </c>
    </row>
    <row r="320" spans="1:7" x14ac:dyDescent="0.25">
      <c r="A320" s="86">
        <v>0.6</v>
      </c>
      <c r="B320" s="86">
        <v>18</v>
      </c>
      <c r="C320" s="86">
        <v>1</v>
      </c>
      <c r="D320" s="86" t="s">
        <v>190</v>
      </c>
      <c r="E320" s="90">
        <v>11.339298771449858</v>
      </c>
      <c r="F320" s="90">
        <v>0.58456599268468279</v>
      </c>
      <c r="G320" s="90">
        <v>1.8110486294874495</v>
      </c>
    </row>
    <row r="321" spans="1:7" x14ac:dyDescent="0.25">
      <c r="A321" s="86">
        <v>0.6</v>
      </c>
      <c r="B321" s="86">
        <v>18</v>
      </c>
      <c r="C321" s="86">
        <v>1</v>
      </c>
      <c r="D321" s="86" t="s">
        <v>191</v>
      </c>
      <c r="E321" s="90">
        <v>11.226648278909781</v>
      </c>
      <c r="F321" s="90">
        <v>0.58937358856201172</v>
      </c>
      <c r="G321" s="90">
        <v>1.6872997694495142</v>
      </c>
    </row>
    <row r="322" spans="1:7" x14ac:dyDescent="0.25">
      <c r="A322" s="86">
        <v>0.6</v>
      </c>
      <c r="B322" s="86">
        <v>18</v>
      </c>
      <c r="C322" s="86">
        <v>1</v>
      </c>
      <c r="D322" s="86" t="s">
        <v>191</v>
      </c>
      <c r="E322" s="90">
        <v>10.462694496677647</v>
      </c>
      <c r="F322" s="90">
        <v>0.5375055762128238</v>
      </c>
      <c r="G322" s="90">
        <v>1.6456804277296391</v>
      </c>
    </row>
    <row r="323" spans="1:7" x14ac:dyDescent="0.25">
      <c r="A323" s="86">
        <v>0.6</v>
      </c>
      <c r="B323" s="86">
        <v>18</v>
      </c>
      <c r="C323" s="86">
        <v>1</v>
      </c>
      <c r="D323" s="86" t="s">
        <v>191</v>
      </c>
      <c r="E323" s="90">
        <v>12.424374989671051</v>
      </c>
      <c r="F323" s="90">
        <v>0.77933370191281126</v>
      </c>
      <c r="G323" s="90">
        <v>1.7320231891008138</v>
      </c>
    </row>
    <row r="324" spans="1:7" x14ac:dyDescent="0.25">
      <c r="A324" s="86">
        <v>0.6</v>
      </c>
      <c r="B324" s="86">
        <v>18</v>
      </c>
      <c r="C324" s="86">
        <v>1</v>
      </c>
      <c r="D324" s="86" t="s">
        <v>192</v>
      </c>
      <c r="E324" s="90">
        <v>11.805452586641913</v>
      </c>
      <c r="F324" s="90">
        <v>0.59928907400345388</v>
      </c>
      <c r="G324" s="90">
        <v>1.7605225083553004</v>
      </c>
    </row>
    <row r="325" spans="1:7" x14ac:dyDescent="0.25">
      <c r="A325" s="86">
        <v>0.6</v>
      </c>
      <c r="B325" s="86">
        <v>18</v>
      </c>
      <c r="C325" s="86">
        <v>1</v>
      </c>
      <c r="D325" s="86" t="s">
        <v>193</v>
      </c>
      <c r="E325" s="90">
        <v>11.045854046498418</v>
      </c>
      <c r="F325" s="90"/>
      <c r="G325" s="90">
        <v>1.6499628317043129</v>
      </c>
    </row>
    <row r="326" spans="1:7" x14ac:dyDescent="0.25">
      <c r="A326" s="86">
        <v>0.6</v>
      </c>
      <c r="B326" s="86">
        <v>18</v>
      </c>
      <c r="C326" s="86">
        <v>2</v>
      </c>
      <c r="D326" s="86" t="s">
        <v>188</v>
      </c>
      <c r="E326" s="90">
        <v>11.544121175656016</v>
      </c>
      <c r="F326" s="90">
        <v>0.86684293242386767</v>
      </c>
      <c r="G326" s="90">
        <v>1.5346063170892887</v>
      </c>
    </row>
    <row r="327" spans="1:7" x14ac:dyDescent="0.25">
      <c r="A327" s="86">
        <v>0.6</v>
      </c>
      <c r="B327" s="86">
        <v>18</v>
      </c>
      <c r="C327" s="86">
        <v>2</v>
      </c>
      <c r="D327" s="86" t="s">
        <v>188</v>
      </c>
      <c r="E327" s="90">
        <v>11.438688997490273</v>
      </c>
      <c r="F327" s="90">
        <v>0.69307757213534205</v>
      </c>
      <c r="G327" s="90">
        <v>1.5473747908728144</v>
      </c>
    </row>
    <row r="328" spans="1:7" x14ac:dyDescent="0.25">
      <c r="A328" s="86">
        <v>0.6</v>
      </c>
      <c r="B328" s="86">
        <v>18</v>
      </c>
      <c r="C328" s="86">
        <v>2</v>
      </c>
      <c r="D328" s="86" t="s">
        <v>188</v>
      </c>
      <c r="E328" s="90">
        <v>12.062848826900971</v>
      </c>
      <c r="F328" s="90">
        <v>0.44159003511822142</v>
      </c>
      <c r="G328" s="90">
        <v>1.711610396940781</v>
      </c>
    </row>
    <row r="329" spans="1:7" x14ac:dyDescent="0.25">
      <c r="A329" s="86">
        <v>0.6</v>
      </c>
      <c r="B329" s="86">
        <v>18</v>
      </c>
      <c r="C329" s="86">
        <v>2</v>
      </c>
      <c r="D329" s="86" t="s">
        <v>189</v>
      </c>
      <c r="E329" s="90">
        <v>12.28611258565396</v>
      </c>
      <c r="F329" s="90">
        <v>0.72761139049443657</v>
      </c>
      <c r="G329" s="90">
        <v>1.6399103838880842</v>
      </c>
    </row>
    <row r="330" spans="1:7" x14ac:dyDescent="0.25">
      <c r="A330" s="86">
        <v>0.6</v>
      </c>
      <c r="B330" s="86">
        <v>18</v>
      </c>
      <c r="C330" s="86">
        <v>2</v>
      </c>
      <c r="D330" s="86" t="s">
        <v>189</v>
      </c>
      <c r="E330" s="90">
        <v>11.742757896812158</v>
      </c>
      <c r="F330" s="90">
        <v>0.696518964240463</v>
      </c>
      <c r="G330" s="90">
        <v>1.9069045427053426</v>
      </c>
    </row>
    <row r="331" spans="1:7" x14ac:dyDescent="0.25">
      <c r="A331" s="86">
        <v>0.6</v>
      </c>
      <c r="B331" s="86">
        <v>18</v>
      </c>
      <c r="C331" s="86">
        <v>2</v>
      </c>
      <c r="D331" s="86" t="s">
        <v>189</v>
      </c>
      <c r="E331" s="90">
        <v>12.839025668412443</v>
      </c>
      <c r="F331" s="90">
        <v>0.69043299483128295</v>
      </c>
      <c r="G331" s="90">
        <v>2.0133687288181523</v>
      </c>
    </row>
    <row r="332" spans="1:7" x14ac:dyDescent="0.25">
      <c r="A332" s="86">
        <v>0.6</v>
      </c>
      <c r="B332" s="86">
        <v>18</v>
      </c>
      <c r="C332" s="86">
        <v>2</v>
      </c>
      <c r="D332" s="86" t="s">
        <v>190</v>
      </c>
      <c r="E332" s="90">
        <v>11.163663548748954</v>
      </c>
      <c r="F332" s="90">
        <v>0.84635273661434685</v>
      </c>
      <c r="G332" s="90">
        <v>1.7109076953928388</v>
      </c>
    </row>
    <row r="333" spans="1:7" x14ac:dyDescent="0.25">
      <c r="A333" s="86">
        <v>0.6</v>
      </c>
      <c r="B333" s="86">
        <v>18</v>
      </c>
      <c r="C333" s="86">
        <v>2</v>
      </c>
      <c r="D333" s="86" t="s">
        <v>191</v>
      </c>
      <c r="E333" s="90">
        <v>12.825278748136453</v>
      </c>
      <c r="F333" s="90">
        <v>0.43971221409444006</v>
      </c>
      <c r="G333" s="90">
        <v>1.6021669160178944</v>
      </c>
    </row>
    <row r="334" spans="1:7" x14ac:dyDescent="0.25">
      <c r="A334" s="86">
        <v>0.6</v>
      </c>
      <c r="B334" s="86">
        <v>18</v>
      </c>
      <c r="C334" s="86">
        <v>2</v>
      </c>
      <c r="D334" s="86" t="s">
        <v>191</v>
      </c>
      <c r="E334" s="90">
        <v>11.825065675207835</v>
      </c>
      <c r="F334" s="90">
        <v>0.82307738238379713</v>
      </c>
      <c r="G334" s="90">
        <v>1.6062040023860411</v>
      </c>
    </row>
    <row r="335" spans="1:7" x14ac:dyDescent="0.25">
      <c r="A335" s="86">
        <v>0.6</v>
      </c>
      <c r="B335" s="86">
        <v>18</v>
      </c>
      <c r="C335" s="86">
        <v>2</v>
      </c>
      <c r="D335" s="86" t="s">
        <v>191</v>
      </c>
      <c r="E335" s="90">
        <v>12.196488976478577</v>
      </c>
      <c r="F335" s="90">
        <v>0.5216734909875641</v>
      </c>
      <c r="G335" s="90">
        <v>1.9895817799525117</v>
      </c>
    </row>
    <row r="336" spans="1:7" x14ac:dyDescent="0.25">
      <c r="A336" s="86">
        <v>0.6</v>
      </c>
      <c r="B336" s="86">
        <v>18</v>
      </c>
      <c r="C336" s="86">
        <v>2</v>
      </c>
      <c r="D336" s="86" t="s">
        <v>192</v>
      </c>
      <c r="E336" s="90">
        <v>11.317267963323173</v>
      </c>
      <c r="F336" s="90">
        <v>0.768228088025944</v>
      </c>
      <c r="G336" s="90">
        <v>1.5460577011108398</v>
      </c>
    </row>
    <row r="337" spans="1:7" x14ac:dyDescent="0.25">
      <c r="A337" s="86">
        <v>0.6</v>
      </c>
      <c r="B337" s="86">
        <v>18</v>
      </c>
      <c r="C337" s="86">
        <v>2</v>
      </c>
      <c r="D337" s="86" t="s">
        <v>193</v>
      </c>
      <c r="E337" s="90">
        <v>12.349554643155352</v>
      </c>
      <c r="F337" s="90">
        <v>0.86744201131680687</v>
      </c>
      <c r="G337" s="90">
        <v>1.704414434053886</v>
      </c>
    </row>
    <row r="338" spans="1:7" x14ac:dyDescent="0.25">
      <c r="A338" s="86">
        <v>0.6</v>
      </c>
      <c r="B338" s="86">
        <v>18</v>
      </c>
      <c r="C338" s="86">
        <v>3</v>
      </c>
      <c r="D338" s="86" t="s">
        <v>188</v>
      </c>
      <c r="E338" s="90">
        <v>12.749882601342</v>
      </c>
      <c r="F338" s="90">
        <v>0.93515958078075478</v>
      </c>
      <c r="G338" s="90">
        <v>2.0127247512111746</v>
      </c>
    </row>
    <row r="339" spans="1:7" x14ac:dyDescent="0.25">
      <c r="A339" s="86">
        <v>0.6</v>
      </c>
      <c r="B339" s="86">
        <v>18</v>
      </c>
      <c r="C339" s="86">
        <v>3</v>
      </c>
      <c r="D339" s="86" t="s">
        <v>188</v>
      </c>
      <c r="E339" s="90">
        <v>11.421241115091924</v>
      </c>
      <c r="F339" s="90">
        <v>0.50753243492169675</v>
      </c>
      <c r="G339" s="90">
        <v>1.8035742847804095</v>
      </c>
    </row>
    <row r="340" spans="1:7" x14ac:dyDescent="0.25">
      <c r="A340" s="86">
        <v>0.6</v>
      </c>
      <c r="B340" s="86">
        <v>18</v>
      </c>
      <c r="C340" s="86">
        <v>3</v>
      </c>
      <c r="D340" s="86" t="s">
        <v>188</v>
      </c>
      <c r="E340" s="90">
        <v>11.651088236511846</v>
      </c>
      <c r="F340" s="90">
        <v>0.4989698355572022</v>
      </c>
      <c r="G340" s="90">
        <v>1.7463791567673641</v>
      </c>
    </row>
    <row r="341" spans="1:7" x14ac:dyDescent="0.25">
      <c r="A341" s="86">
        <v>0.6</v>
      </c>
      <c r="B341" s="86">
        <v>18</v>
      </c>
      <c r="C341" s="86">
        <v>3</v>
      </c>
      <c r="D341" s="86" t="s">
        <v>189</v>
      </c>
      <c r="E341" s="90">
        <v>12.301505368411195</v>
      </c>
      <c r="F341" s="90">
        <v>0.86885678210325956</v>
      </c>
      <c r="G341" s="90">
        <v>1.3606936657682627</v>
      </c>
    </row>
    <row r="342" spans="1:7" x14ac:dyDescent="0.25">
      <c r="A342" s="86">
        <v>0.6</v>
      </c>
      <c r="B342" s="86">
        <v>18</v>
      </c>
      <c r="C342" s="86">
        <v>3</v>
      </c>
      <c r="D342" s="86" t="s">
        <v>189</v>
      </c>
      <c r="E342" s="90">
        <v>12.041252140909451</v>
      </c>
      <c r="F342" s="90">
        <v>0.85302730707350871</v>
      </c>
      <c r="G342" s="90">
        <v>1.6090102955911938</v>
      </c>
    </row>
    <row r="343" spans="1:7" x14ac:dyDescent="0.25">
      <c r="A343" s="86">
        <v>0.6</v>
      </c>
      <c r="B343" s="86">
        <v>18</v>
      </c>
      <c r="C343" s="86">
        <v>3</v>
      </c>
      <c r="D343" s="86" t="s">
        <v>189</v>
      </c>
      <c r="E343" s="90">
        <v>11.115753728478417</v>
      </c>
      <c r="F343" s="90">
        <v>0.63878614037836101</v>
      </c>
      <c r="G343" s="90">
        <v>1.4891300598157593</v>
      </c>
    </row>
    <row r="344" spans="1:7" x14ac:dyDescent="0.25">
      <c r="A344" s="86">
        <v>0.6</v>
      </c>
      <c r="B344" s="86">
        <v>18</v>
      </c>
      <c r="C344" s="86">
        <v>3</v>
      </c>
      <c r="D344" s="86" t="s">
        <v>190</v>
      </c>
      <c r="E344" s="90">
        <v>11.535960609182569</v>
      </c>
      <c r="F344" s="90">
        <v>0.59137912488295996</v>
      </c>
      <c r="G344" s="90">
        <v>1.9090474483624054</v>
      </c>
    </row>
    <row r="345" spans="1:7" x14ac:dyDescent="0.25">
      <c r="A345" s="86">
        <v>0.6</v>
      </c>
      <c r="B345" s="86">
        <v>18</v>
      </c>
      <c r="C345" s="86">
        <v>3</v>
      </c>
      <c r="D345" s="86" t="s">
        <v>191</v>
      </c>
      <c r="E345" s="90">
        <v>12.255508078642597</v>
      </c>
      <c r="F345" s="90">
        <v>0.70765769442057136</v>
      </c>
      <c r="G345" s="90">
        <v>2.0062886206373065</v>
      </c>
    </row>
    <row r="346" spans="1:7" x14ac:dyDescent="0.25">
      <c r="A346" s="86">
        <v>0.6</v>
      </c>
      <c r="B346" s="86">
        <v>18</v>
      </c>
      <c r="C346" s="86">
        <v>3</v>
      </c>
      <c r="D346" s="86" t="s">
        <v>191</v>
      </c>
      <c r="E346" s="90">
        <v>11.348782325819343</v>
      </c>
      <c r="F346" s="90">
        <v>0.72282180165406307</v>
      </c>
      <c r="G346" s="90">
        <v>1.8064284256928373</v>
      </c>
    </row>
    <row r="347" spans="1:7" x14ac:dyDescent="0.25">
      <c r="A347" s="86">
        <v>0.6</v>
      </c>
      <c r="B347" s="86">
        <v>18</v>
      </c>
      <c r="C347" s="86">
        <v>3</v>
      </c>
      <c r="D347" s="86" t="s">
        <v>191</v>
      </c>
      <c r="E347" s="90">
        <v>11.99560880595349</v>
      </c>
      <c r="F347" s="90">
        <v>0.78054348789329109</v>
      </c>
      <c r="G347" s="90">
        <v>2.0271314033546726</v>
      </c>
    </row>
    <row r="348" spans="1:7" x14ac:dyDescent="0.25">
      <c r="A348" s="86">
        <v>0.6</v>
      </c>
      <c r="B348" s="86">
        <v>18</v>
      </c>
      <c r="C348" s="86">
        <v>3</v>
      </c>
      <c r="D348" s="86" t="s">
        <v>192</v>
      </c>
      <c r="E348" s="90">
        <v>11.707467283042662</v>
      </c>
      <c r="F348" s="90">
        <v>0.35830570556160707</v>
      </c>
      <c r="G348" s="90">
        <v>2.277471341255167</v>
      </c>
    </row>
    <row r="349" spans="1:7" x14ac:dyDescent="0.25">
      <c r="A349" s="86">
        <v>0.6</v>
      </c>
      <c r="B349" s="86">
        <v>18</v>
      </c>
      <c r="C349" s="86">
        <v>3</v>
      </c>
      <c r="D349" s="86" t="s">
        <v>193</v>
      </c>
      <c r="E349" s="90">
        <v>10.940430808273685</v>
      </c>
      <c r="F349" s="90"/>
      <c r="G349" s="90">
        <v>1.6087301927013877</v>
      </c>
    </row>
    <row r="350" spans="1:7" x14ac:dyDescent="0.25">
      <c r="A350" s="86">
        <v>0.6</v>
      </c>
      <c r="B350" s="86">
        <v>18</v>
      </c>
      <c r="C350" s="86">
        <v>4</v>
      </c>
      <c r="D350" s="86" t="s">
        <v>188</v>
      </c>
      <c r="E350" s="90">
        <v>11.120732097907359</v>
      </c>
      <c r="F350" s="90">
        <v>0.53182202872780959</v>
      </c>
      <c r="G350" s="90">
        <v>1.8047556860014753</v>
      </c>
    </row>
    <row r="351" spans="1:7" x14ac:dyDescent="0.25">
      <c r="A351" s="86">
        <v>0.6</v>
      </c>
      <c r="B351" s="86">
        <v>18</v>
      </c>
      <c r="C351" s="86">
        <v>4</v>
      </c>
      <c r="D351" s="86" t="s">
        <v>188</v>
      </c>
      <c r="E351" s="90">
        <v>11.878409975915606</v>
      </c>
      <c r="F351" s="90">
        <v>0.43065340980349681</v>
      </c>
      <c r="G351" s="90">
        <v>1.421789676073693</v>
      </c>
    </row>
    <row r="352" spans="1:7" x14ac:dyDescent="0.25">
      <c r="A352" s="86">
        <v>0.6</v>
      </c>
      <c r="B352" s="86">
        <v>18</v>
      </c>
      <c r="C352" s="86">
        <v>4</v>
      </c>
      <c r="D352" s="86" t="s">
        <v>188</v>
      </c>
      <c r="E352" s="90">
        <v>12.532623846563743</v>
      </c>
      <c r="F352" s="90">
        <v>0.79537557755521993</v>
      </c>
      <c r="G352" s="90">
        <v>2.0656645929789401</v>
      </c>
    </row>
    <row r="353" spans="1:7" x14ac:dyDescent="0.25">
      <c r="A353" s="86">
        <v>0.6</v>
      </c>
      <c r="B353" s="86">
        <v>18</v>
      </c>
      <c r="C353" s="86">
        <v>4</v>
      </c>
      <c r="D353" s="86" t="s">
        <v>189</v>
      </c>
      <c r="E353" s="90">
        <v>11.729777974452107</v>
      </c>
      <c r="F353" s="90">
        <v>0.76672038882291216</v>
      </c>
      <c r="G353" s="90">
        <v>1.6419994678339584</v>
      </c>
    </row>
    <row r="354" spans="1:7" x14ac:dyDescent="0.25">
      <c r="A354" s="86">
        <v>0.6</v>
      </c>
      <c r="B354" s="86">
        <v>18</v>
      </c>
      <c r="C354" s="86">
        <v>4</v>
      </c>
      <c r="D354" s="86" t="s">
        <v>189</v>
      </c>
      <c r="E354" s="90">
        <v>10.96362680588387</v>
      </c>
      <c r="F354" s="90">
        <v>0.63893346529647488</v>
      </c>
      <c r="G354" s="90">
        <v>1.598804918242213</v>
      </c>
    </row>
    <row r="355" spans="1:7" x14ac:dyDescent="0.25">
      <c r="A355" s="86">
        <v>0.6</v>
      </c>
      <c r="B355" s="86">
        <v>18</v>
      </c>
      <c r="C355" s="86">
        <v>4</v>
      </c>
      <c r="D355" s="86" t="s">
        <v>189</v>
      </c>
      <c r="E355" s="90">
        <v>11.333735346794128</v>
      </c>
      <c r="F355" s="90">
        <v>0.67158802002083717</v>
      </c>
      <c r="G355" s="90">
        <v>1.5946440560130473</v>
      </c>
    </row>
    <row r="356" spans="1:7" x14ac:dyDescent="0.25">
      <c r="A356" s="86">
        <v>0.6</v>
      </c>
      <c r="B356" s="86">
        <v>18</v>
      </c>
      <c r="C356" s="86">
        <v>4</v>
      </c>
      <c r="D356" s="86" t="s">
        <v>190</v>
      </c>
      <c r="E356" s="90">
        <v>13.070291237621277</v>
      </c>
      <c r="F356" s="90">
        <v>0.8657652744425578</v>
      </c>
      <c r="G356" s="90">
        <v>2.0963553241727144</v>
      </c>
    </row>
    <row r="357" spans="1:7" x14ac:dyDescent="0.25">
      <c r="A357" s="86">
        <v>0.6</v>
      </c>
      <c r="B357" s="86">
        <v>18</v>
      </c>
      <c r="C357" s="86">
        <v>4</v>
      </c>
      <c r="D357" s="86" t="s">
        <v>191</v>
      </c>
      <c r="E357" s="90">
        <v>11.401488568596001</v>
      </c>
      <c r="F357" s="90">
        <v>0.71311413622969244</v>
      </c>
      <c r="G357" s="90">
        <v>1.5873016965568223</v>
      </c>
    </row>
    <row r="358" spans="1:7" x14ac:dyDescent="0.25">
      <c r="A358" s="86">
        <v>0.6</v>
      </c>
      <c r="B358" s="86">
        <v>18</v>
      </c>
      <c r="C358" s="86">
        <v>4</v>
      </c>
      <c r="D358" s="86" t="s">
        <v>191</v>
      </c>
      <c r="E358" s="90">
        <v>11.425249325415125</v>
      </c>
      <c r="F358" s="90">
        <v>0.74765855589377661</v>
      </c>
      <c r="G358" s="90">
        <v>1.5198242711942855</v>
      </c>
    </row>
    <row r="359" spans="1:7" x14ac:dyDescent="0.25">
      <c r="A359" s="86">
        <v>0.6</v>
      </c>
      <c r="B359" s="86">
        <v>18</v>
      </c>
      <c r="C359" s="86">
        <v>4</v>
      </c>
      <c r="D359" s="86" t="s">
        <v>191</v>
      </c>
      <c r="E359" s="90">
        <v>11.124143122671107</v>
      </c>
      <c r="F359" s="90">
        <v>0.60985102141301317</v>
      </c>
      <c r="G359" s="90">
        <v>1.5818509110394821</v>
      </c>
    </row>
    <row r="360" spans="1:7" x14ac:dyDescent="0.25">
      <c r="A360" s="86">
        <v>0.6</v>
      </c>
      <c r="B360" s="86">
        <v>18</v>
      </c>
      <c r="C360" s="86">
        <v>4</v>
      </c>
      <c r="D360" s="86" t="s">
        <v>192</v>
      </c>
      <c r="E360" s="90">
        <v>12.052414313723506</v>
      </c>
      <c r="F360" s="90">
        <v>0.83288317754367192</v>
      </c>
      <c r="G360" s="90">
        <v>2.0419370580065741</v>
      </c>
    </row>
    <row r="361" spans="1:7" x14ac:dyDescent="0.25">
      <c r="A361" s="86">
        <v>0.6</v>
      </c>
      <c r="B361" s="86">
        <v>18</v>
      </c>
      <c r="C361" s="86">
        <v>4</v>
      </c>
      <c r="D361" s="86" t="s">
        <v>193</v>
      </c>
      <c r="E361" s="90">
        <v>12.032984870082014</v>
      </c>
      <c r="F361" s="90">
        <v>0.69437463183277859</v>
      </c>
      <c r="G361" s="90">
        <v>1.6429947416898312</v>
      </c>
    </row>
    <row r="362" spans="1:7" x14ac:dyDescent="0.25">
      <c r="A362" s="86">
        <v>1.9</v>
      </c>
      <c r="B362" s="86">
        <v>18</v>
      </c>
      <c r="C362" s="86">
        <v>2</v>
      </c>
      <c r="D362" s="86" t="s">
        <v>188</v>
      </c>
      <c r="E362" s="90">
        <v>11.128257730586903</v>
      </c>
      <c r="F362" s="90">
        <v>0.63316494993785288</v>
      </c>
      <c r="G362" s="90">
        <v>1.8997603195730066</v>
      </c>
    </row>
    <row r="363" spans="1:7" x14ac:dyDescent="0.25">
      <c r="A363" s="86">
        <v>1.9</v>
      </c>
      <c r="B363" s="86">
        <v>18</v>
      </c>
      <c r="C363" s="86">
        <v>2</v>
      </c>
      <c r="D363" s="86" t="s">
        <v>188</v>
      </c>
      <c r="E363" s="90">
        <v>11.363616750967511</v>
      </c>
      <c r="F363" s="90">
        <v>0.55659238619138041</v>
      </c>
      <c r="G363" s="90">
        <v>1.8496764958095424</v>
      </c>
    </row>
    <row r="364" spans="1:7" x14ac:dyDescent="0.25">
      <c r="A364" s="86">
        <v>1.9</v>
      </c>
      <c r="B364" s="86">
        <v>18</v>
      </c>
      <c r="C364" s="86">
        <v>2</v>
      </c>
      <c r="D364" s="86" t="s">
        <v>188</v>
      </c>
      <c r="E364" s="90">
        <v>11.677974056254588</v>
      </c>
      <c r="F364" s="90">
        <v>0.64903715330412903</v>
      </c>
      <c r="G364" s="90">
        <v>2.0027420841516435</v>
      </c>
    </row>
    <row r="365" spans="1:7" x14ac:dyDescent="0.25">
      <c r="A365" s="86">
        <v>1.9</v>
      </c>
      <c r="B365" s="86">
        <v>18</v>
      </c>
      <c r="C365" s="86">
        <v>2</v>
      </c>
      <c r="D365" s="86" t="s">
        <v>189</v>
      </c>
      <c r="E365" s="90">
        <v>11.128521988303353</v>
      </c>
      <c r="F365" s="90">
        <v>0.47383279406932732</v>
      </c>
      <c r="G365" s="90">
        <v>1.4775465027915393</v>
      </c>
    </row>
    <row r="366" spans="1:7" x14ac:dyDescent="0.25">
      <c r="A366" s="86">
        <v>1.9</v>
      </c>
      <c r="B366" s="86">
        <v>18</v>
      </c>
      <c r="C366" s="86">
        <v>2</v>
      </c>
      <c r="D366" s="86" t="s">
        <v>189</v>
      </c>
      <c r="E366" s="90">
        <v>11.48327650924778</v>
      </c>
      <c r="F366" s="90">
        <v>0.71345543262257161</v>
      </c>
      <c r="G366" s="90">
        <v>2.0215291601447567</v>
      </c>
    </row>
    <row r="367" spans="1:7" x14ac:dyDescent="0.25">
      <c r="A367" s="86">
        <v>1.9</v>
      </c>
      <c r="B367" s="86">
        <v>18</v>
      </c>
      <c r="C367" s="86">
        <v>2</v>
      </c>
      <c r="D367" s="86" t="s">
        <v>189</v>
      </c>
      <c r="E367" s="90">
        <v>12.581921016006564</v>
      </c>
      <c r="F367" s="90">
        <v>0.86583347027049529</v>
      </c>
      <c r="G367" s="90">
        <v>2.1499804246431506</v>
      </c>
    </row>
    <row r="368" spans="1:7" x14ac:dyDescent="0.25">
      <c r="A368" s="86">
        <v>1.9</v>
      </c>
      <c r="B368" s="86">
        <v>18</v>
      </c>
      <c r="C368" s="86">
        <v>2</v>
      </c>
      <c r="D368" s="86" t="s">
        <v>190</v>
      </c>
      <c r="E368" s="90">
        <v>11.282844931563893</v>
      </c>
      <c r="F368" s="90">
        <v>0.20977258792809345</v>
      </c>
      <c r="G368" s="90">
        <v>1.5844968860140938</v>
      </c>
    </row>
    <row r="369" spans="1:7" x14ac:dyDescent="0.25">
      <c r="A369" s="86">
        <v>1.9</v>
      </c>
      <c r="B369" s="86">
        <v>18</v>
      </c>
      <c r="C369" s="86">
        <v>2</v>
      </c>
      <c r="D369" s="86" t="s">
        <v>191</v>
      </c>
      <c r="E369" s="90">
        <v>11.851471327604965</v>
      </c>
      <c r="F369" s="90">
        <v>0.757969776073385</v>
      </c>
      <c r="G369" s="90">
        <v>1.8761635372311842</v>
      </c>
    </row>
    <row r="370" spans="1:7" x14ac:dyDescent="0.25">
      <c r="A370" s="86">
        <v>1.9</v>
      </c>
      <c r="B370" s="86">
        <v>18</v>
      </c>
      <c r="C370" s="86">
        <v>2</v>
      </c>
      <c r="D370" s="86" t="s">
        <v>191</v>
      </c>
      <c r="E370" s="90">
        <v>11.881878046791806</v>
      </c>
      <c r="F370" s="90">
        <v>0.69678366731282748</v>
      </c>
      <c r="G370" s="90">
        <v>1.7357548117146533</v>
      </c>
    </row>
    <row r="371" spans="1:7" x14ac:dyDescent="0.25">
      <c r="A371" s="86">
        <v>1.9</v>
      </c>
      <c r="B371" s="86">
        <v>18</v>
      </c>
      <c r="C371" s="86">
        <v>2</v>
      </c>
      <c r="D371" s="86" t="s">
        <v>191</v>
      </c>
      <c r="E371" s="90">
        <v>11.502383170282789</v>
      </c>
      <c r="F371" s="90">
        <v>0.60910961351788184</v>
      </c>
      <c r="G371" s="90">
        <v>1.8798289139181414</v>
      </c>
    </row>
    <row r="372" spans="1:7" x14ac:dyDescent="0.25">
      <c r="A372" s="86">
        <v>1.9</v>
      </c>
      <c r="B372" s="86">
        <v>18</v>
      </c>
      <c r="C372" s="86">
        <v>2</v>
      </c>
      <c r="D372" s="86" t="s">
        <v>192</v>
      </c>
      <c r="E372" s="90">
        <v>11.062141394269247</v>
      </c>
      <c r="F372" s="90">
        <v>0.68553446210957125</v>
      </c>
      <c r="G372" s="90">
        <v>1.8037039763279588</v>
      </c>
    </row>
    <row r="373" spans="1:7" x14ac:dyDescent="0.25">
      <c r="A373" s="86">
        <v>1.9</v>
      </c>
      <c r="B373" s="86">
        <v>18</v>
      </c>
      <c r="C373" s="86">
        <v>2</v>
      </c>
      <c r="D373" s="86" t="s">
        <v>193</v>
      </c>
      <c r="E373" s="90">
        <v>11.355715634819337</v>
      </c>
      <c r="F373" s="90"/>
      <c r="G373" s="90">
        <v>1.1677590266163247</v>
      </c>
    </row>
    <row r="374" spans="1:7" x14ac:dyDescent="0.25">
      <c r="A374" s="86">
        <v>1.9</v>
      </c>
      <c r="B374" s="86">
        <v>18</v>
      </c>
      <c r="C374" s="86">
        <v>1</v>
      </c>
      <c r="D374" s="86" t="s">
        <v>189</v>
      </c>
      <c r="E374" s="90" t="s">
        <v>200</v>
      </c>
      <c r="F374" s="90">
        <v>0.59122294943752574</v>
      </c>
      <c r="G374" s="90">
        <v>1.7538365108875678</v>
      </c>
    </row>
    <row r="375" spans="1:7" x14ac:dyDescent="0.25">
      <c r="A375" s="86">
        <v>1.9</v>
      </c>
      <c r="B375" s="86">
        <v>18</v>
      </c>
      <c r="C375" s="86">
        <v>1</v>
      </c>
      <c r="D375" s="86" t="s">
        <v>189</v>
      </c>
      <c r="E375" s="90" t="s">
        <v>200</v>
      </c>
      <c r="F375" s="90">
        <v>0.8609858071350307</v>
      </c>
      <c r="G375" s="90">
        <v>1.7198536125967645</v>
      </c>
    </row>
    <row r="376" spans="1:7" x14ac:dyDescent="0.25">
      <c r="A376" s="86">
        <v>1.9</v>
      </c>
      <c r="B376" s="86">
        <v>18</v>
      </c>
      <c r="C376" s="86">
        <v>1</v>
      </c>
      <c r="D376" s="86" t="s">
        <v>189</v>
      </c>
      <c r="E376" s="90" t="s">
        <v>200</v>
      </c>
      <c r="F376" s="90"/>
      <c r="G376" s="90">
        <v>1.009926374316459</v>
      </c>
    </row>
    <row r="377" spans="1:7" x14ac:dyDescent="0.25">
      <c r="A377" s="86">
        <v>1.9</v>
      </c>
      <c r="B377" s="86">
        <v>18</v>
      </c>
      <c r="C377" s="86">
        <v>3</v>
      </c>
      <c r="D377" s="86" t="s">
        <v>188</v>
      </c>
      <c r="E377" s="90">
        <v>10.969377875415544</v>
      </c>
      <c r="F377" s="90">
        <v>0.55830333633473117</v>
      </c>
      <c r="G377" s="90">
        <v>1.3163948591602113</v>
      </c>
    </row>
    <row r="378" spans="1:7" x14ac:dyDescent="0.25">
      <c r="A378" s="86">
        <v>1.9</v>
      </c>
      <c r="B378" s="86">
        <v>18</v>
      </c>
      <c r="C378" s="86">
        <v>3</v>
      </c>
      <c r="D378" s="86" t="s">
        <v>188</v>
      </c>
      <c r="E378" s="90">
        <v>12.043880248071279</v>
      </c>
      <c r="F378" s="90">
        <v>0.80129817296470374</v>
      </c>
      <c r="G378" s="90">
        <v>1.866992046613466</v>
      </c>
    </row>
    <row r="379" spans="1:7" x14ac:dyDescent="0.25">
      <c r="A379" s="86">
        <v>1.9</v>
      </c>
      <c r="B379" s="86">
        <v>18</v>
      </c>
      <c r="C379" s="86">
        <v>3</v>
      </c>
      <c r="D379" s="86" t="s">
        <v>188</v>
      </c>
      <c r="E379" s="90">
        <v>10.377610309397189</v>
      </c>
      <c r="F379" s="90">
        <v>0.25644260170346117</v>
      </c>
      <c r="G379" s="90">
        <v>1.0745332571691926</v>
      </c>
    </row>
    <row r="380" spans="1:7" x14ac:dyDescent="0.25">
      <c r="A380" s="86">
        <v>1.9</v>
      </c>
      <c r="B380" s="86">
        <v>18</v>
      </c>
      <c r="C380" s="86">
        <v>3</v>
      </c>
      <c r="D380" s="86" t="s">
        <v>189</v>
      </c>
      <c r="E380" s="90">
        <v>12.543839557586558</v>
      </c>
      <c r="F380" s="90">
        <v>0.69309847332251184</v>
      </c>
      <c r="G380" s="90">
        <v>1.5150690841520509</v>
      </c>
    </row>
    <row r="381" spans="1:7" x14ac:dyDescent="0.25">
      <c r="A381" s="86">
        <v>1.9</v>
      </c>
      <c r="B381" s="86">
        <v>18</v>
      </c>
      <c r="C381" s="86">
        <v>3</v>
      </c>
      <c r="D381" s="86" t="s">
        <v>189</v>
      </c>
      <c r="E381" s="90">
        <v>11.93265334801317</v>
      </c>
      <c r="F381" s="90">
        <v>0.90645992696766831</v>
      </c>
      <c r="G381" s="90">
        <v>1.6659741746294177</v>
      </c>
    </row>
    <row r="382" spans="1:7" x14ac:dyDescent="0.25">
      <c r="A382" s="86">
        <v>1.9</v>
      </c>
      <c r="B382" s="86">
        <v>18</v>
      </c>
      <c r="C382" s="86">
        <v>3</v>
      </c>
      <c r="D382" s="86" t="s">
        <v>189</v>
      </c>
      <c r="E382" s="90">
        <v>12.947898139478154</v>
      </c>
      <c r="F382" s="90">
        <v>0.94932821312262883</v>
      </c>
      <c r="G382" s="90">
        <v>2.1230764123673214</v>
      </c>
    </row>
    <row r="383" spans="1:7" x14ac:dyDescent="0.25">
      <c r="A383" s="86">
        <v>1.9</v>
      </c>
      <c r="B383" s="86">
        <v>18</v>
      </c>
      <c r="C383" s="86">
        <v>3</v>
      </c>
      <c r="D383" s="86" t="s">
        <v>190</v>
      </c>
      <c r="E383" s="90">
        <v>11.834928259504608</v>
      </c>
      <c r="F383" s="90">
        <v>0.77891270291629688</v>
      </c>
      <c r="G383" s="90">
        <v>1.9122096529739592</v>
      </c>
    </row>
    <row r="384" spans="1:7" x14ac:dyDescent="0.25">
      <c r="A384" s="86">
        <v>1.9</v>
      </c>
      <c r="B384" s="86">
        <v>18</v>
      </c>
      <c r="C384" s="86">
        <v>3</v>
      </c>
      <c r="D384" s="86" t="s">
        <v>191</v>
      </c>
      <c r="E384" s="90">
        <v>12.690629002504657</v>
      </c>
      <c r="F384" s="90">
        <v>0.48436074161564807</v>
      </c>
      <c r="G384" s="90">
        <v>2.1039882134676158</v>
      </c>
    </row>
    <row r="385" spans="1:7" x14ac:dyDescent="0.25">
      <c r="A385" s="86">
        <v>1.9</v>
      </c>
      <c r="B385" s="86">
        <v>18</v>
      </c>
      <c r="C385" s="86">
        <v>3</v>
      </c>
      <c r="D385" s="86" t="s">
        <v>191</v>
      </c>
      <c r="E385" s="90">
        <v>12.413208277571933</v>
      </c>
      <c r="F385" s="90">
        <v>0.90847415836854895</v>
      </c>
      <c r="G385" s="90">
        <v>1.9757336771587541</v>
      </c>
    </row>
    <row r="386" spans="1:7" x14ac:dyDescent="0.25">
      <c r="A386" s="86">
        <v>1.9</v>
      </c>
      <c r="B386" s="86">
        <v>18</v>
      </c>
      <c r="C386" s="86">
        <v>3</v>
      </c>
      <c r="D386" s="86" t="s">
        <v>191</v>
      </c>
      <c r="E386" s="90">
        <v>12.132434159695322</v>
      </c>
      <c r="F386" s="90">
        <v>0.70152153894859492</v>
      </c>
      <c r="G386" s="90">
        <v>2.0045910858338849</v>
      </c>
    </row>
    <row r="387" spans="1:7" x14ac:dyDescent="0.25">
      <c r="A387" s="86">
        <v>1.9</v>
      </c>
      <c r="B387" s="86">
        <v>18</v>
      </c>
      <c r="C387" s="86">
        <v>3</v>
      </c>
      <c r="D387" s="86" t="s">
        <v>192</v>
      </c>
      <c r="E387" s="90">
        <v>12.699149047458272</v>
      </c>
      <c r="F387" s="90">
        <v>0.77359875787141164</v>
      </c>
      <c r="G387" s="90">
        <v>1.9171641134050792</v>
      </c>
    </row>
    <row r="388" spans="1:7" x14ac:dyDescent="0.25">
      <c r="A388" s="86">
        <v>1.9</v>
      </c>
      <c r="B388" s="86">
        <v>18</v>
      </c>
      <c r="C388" s="86">
        <v>3</v>
      </c>
      <c r="D388" s="86" t="s">
        <v>193</v>
      </c>
      <c r="E388" s="90">
        <v>12.076113220904114</v>
      </c>
      <c r="F388" s="90">
        <v>0.74725058891973339</v>
      </c>
      <c r="G388" s="90">
        <v>1.7314255903825826</v>
      </c>
    </row>
    <row r="389" spans="1:7" x14ac:dyDescent="0.25">
      <c r="A389" s="86">
        <v>1.9</v>
      </c>
      <c r="B389" s="86">
        <v>18</v>
      </c>
      <c r="C389" s="86">
        <v>4</v>
      </c>
      <c r="D389" s="86" t="s">
        <v>188</v>
      </c>
      <c r="E389" s="90">
        <v>10.636759833612716</v>
      </c>
      <c r="F389" s="90">
        <v>0.61100010835436536</v>
      </c>
      <c r="G389" s="90">
        <v>1.4440038632640781</v>
      </c>
    </row>
    <row r="390" spans="1:7" x14ac:dyDescent="0.25">
      <c r="A390" s="86">
        <v>1.9</v>
      </c>
      <c r="B390" s="86">
        <v>18</v>
      </c>
      <c r="C390" s="86">
        <v>4</v>
      </c>
      <c r="D390" s="86" t="s">
        <v>188</v>
      </c>
      <c r="E390" s="90">
        <v>10.814483265950102</v>
      </c>
      <c r="F390" s="90">
        <v>0.423072835938411</v>
      </c>
      <c r="G390" s="90">
        <v>1.8521579490784552</v>
      </c>
    </row>
    <row r="391" spans="1:7" x14ac:dyDescent="0.25">
      <c r="A391" s="86">
        <v>1.9</v>
      </c>
      <c r="B391" s="86">
        <v>18</v>
      </c>
      <c r="C391" s="86">
        <v>4</v>
      </c>
      <c r="D391" s="86" t="s">
        <v>188</v>
      </c>
      <c r="E391" s="90">
        <v>12.229405206903774</v>
      </c>
      <c r="F391" s="90">
        <v>0.35829893341537455</v>
      </c>
      <c r="G391" s="90">
        <v>1.740390601287038</v>
      </c>
    </row>
    <row r="392" spans="1:7" x14ac:dyDescent="0.25">
      <c r="A392" s="86">
        <v>1.9</v>
      </c>
      <c r="B392" s="86">
        <v>18</v>
      </c>
      <c r="C392" s="86">
        <v>4</v>
      </c>
      <c r="D392" s="86" t="s">
        <v>189</v>
      </c>
      <c r="E392" s="90">
        <v>12.099912637996555</v>
      </c>
      <c r="F392" s="90">
        <v>0.8063905612196699</v>
      </c>
      <c r="G392" s="90">
        <v>1.7688844465769546</v>
      </c>
    </row>
    <row r="393" spans="1:7" x14ac:dyDescent="0.25">
      <c r="A393" s="86">
        <v>1.9</v>
      </c>
      <c r="B393" s="86">
        <v>18</v>
      </c>
      <c r="C393" s="86">
        <v>4</v>
      </c>
      <c r="D393" s="86" t="s">
        <v>189</v>
      </c>
      <c r="E393" s="90">
        <v>12.086988636232331</v>
      </c>
      <c r="F393" s="90">
        <v>0.83766550813971385</v>
      </c>
      <c r="G393" s="90">
        <v>1.7295323899231869</v>
      </c>
    </row>
    <row r="394" spans="1:7" x14ac:dyDescent="0.25">
      <c r="A394" s="86">
        <v>1.9</v>
      </c>
      <c r="B394" s="86">
        <v>18</v>
      </c>
      <c r="C394" s="86">
        <v>4</v>
      </c>
      <c r="D394" s="86" t="s">
        <v>189</v>
      </c>
      <c r="E394" s="90">
        <v>12.765637557880609</v>
      </c>
      <c r="F394" s="90">
        <v>0.5495752379246458</v>
      </c>
      <c r="G394" s="90">
        <v>1.8623386402969684</v>
      </c>
    </row>
    <row r="395" spans="1:7" x14ac:dyDescent="0.25">
      <c r="A395" s="86">
        <v>1.9</v>
      </c>
      <c r="B395" s="86">
        <v>18</v>
      </c>
      <c r="C395" s="86">
        <v>4</v>
      </c>
      <c r="D395" s="86" t="s">
        <v>190</v>
      </c>
      <c r="E395" s="90">
        <v>12.686089535355553</v>
      </c>
      <c r="F395" s="90">
        <v>0.80378001849451564</v>
      </c>
      <c r="G395" s="90">
        <v>2.0136427254936931</v>
      </c>
    </row>
    <row r="396" spans="1:7" x14ac:dyDescent="0.25">
      <c r="A396" s="86">
        <v>1.9</v>
      </c>
      <c r="B396" s="86">
        <v>18</v>
      </c>
      <c r="C396" s="86">
        <v>4</v>
      </c>
      <c r="D396" s="86" t="s">
        <v>191</v>
      </c>
      <c r="E396" s="90">
        <v>12.466779765669449</v>
      </c>
      <c r="F396" s="90">
        <v>0.56566810607910156</v>
      </c>
      <c r="G396" s="90">
        <v>1.5844667847069804</v>
      </c>
    </row>
    <row r="397" spans="1:7" x14ac:dyDescent="0.25">
      <c r="A397" s="86">
        <v>1.9</v>
      </c>
      <c r="B397" s="86">
        <v>18</v>
      </c>
      <c r="C397" s="86">
        <v>4</v>
      </c>
      <c r="D397" s="86" t="s">
        <v>191</v>
      </c>
      <c r="E397" s="90">
        <v>11.500293441840372</v>
      </c>
      <c r="F397" s="90">
        <v>0.65507476506912166</v>
      </c>
      <c r="G397" s="90">
        <v>1.6222935767364453</v>
      </c>
    </row>
    <row r="398" spans="1:7" x14ac:dyDescent="0.25">
      <c r="A398" s="86">
        <v>1.9</v>
      </c>
      <c r="B398" s="86">
        <v>18</v>
      </c>
      <c r="C398" s="86">
        <v>4</v>
      </c>
      <c r="D398" s="86" t="s">
        <v>191</v>
      </c>
      <c r="E398" s="90">
        <v>11.711496197203843</v>
      </c>
      <c r="F398" s="90">
        <v>0.70587476290097262</v>
      </c>
      <c r="G398" s="90">
        <v>1.7565092004784348</v>
      </c>
    </row>
    <row r="399" spans="1:7" x14ac:dyDescent="0.25">
      <c r="A399" s="86">
        <v>1.9</v>
      </c>
      <c r="B399" s="86">
        <v>18</v>
      </c>
      <c r="C399" s="86">
        <v>4</v>
      </c>
      <c r="D399" s="86" t="s">
        <v>192</v>
      </c>
      <c r="E399" s="90">
        <v>12.163515209272003</v>
      </c>
      <c r="F399" s="90">
        <v>0.85434190908410546</v>
      </c>
      <c r="G399" s="90">
        <v>1.9338622888674886</v>
      </c>
    </row>
    <row r="400" spans="1:7" x14ac:dyDescent="0.25">
      <c r="A400" s="86">
        <v>1.9</v>
      </c>
      <c r="B400" s="86">
        <v>18</v>
      </c>
      <c r="C400" s="86">
        <v>4</v>
      </c>
      <c r="D400" s="86" t="s">
        <v>193</v>
      </c>
      <c r="E400" s="90">
        <v>11.368105966315824</v>
      </c>
      <c r="F400" s="90">
        <v>0.63473640585625024</v>
      </c>
      <c r="G400" s="90">
        <v>1.9225854782534995</v>
      </c>
    </row>
    <row r="401" spans="1:7" x14ac:dyDescent="0.25">
      <c r="A401" s="86">
        <v>6</v>
      </c>
      <c r="B401" s="86">
        <v>18</v>
      </c>
      <c r="C401" s="86">
        <v>1</v>
      </c>
      <c r="D401" s="86" t="s">
        <v>188</v>
      </c>
      <c r="E401" s="90">
        <v>10.575206590238652</v>
      </c>
      <c r="F401" s="90">
        <v>0.69853695491024359</v>
      </c>
      <c r="G401" s="90">
        <v>1.5795484475816874</v>
      </c>
    </row>
    <row r="402" spans="1:7" x14ac:dyDescent="0.25">
      <c r="A402" s="86">
        <v>6</v>
      </c>
      <c r="B402" s="86">
        <v>18</v>
      </c>
      <c r="C402" s="86">
        <v>1</v>
      </c>
      <c r="D402" s="86" t="s">
        <v>188</v>
      </c>
      <c r="E402" s="90">
        <v>12.354890575987401</v>
      </c>
      <c r="F402" s="90">
        <v>0.89667785859124638</v>
      </c>
      <c r="G402" s="90">
        <v>1.9131297939044505</v>
      </c>
    </row>
    <row r="403" spans="1:7" x14ac:dyDescent="0.25">
      <c r="A403" s="86">
        <v>6</v>
      </c>
      <c r="B403" s="86">
        <v>18</v>
      </c>
      <c r="C403" s="86">
        <v>1</v>
      </c>
      <c r="D403" s="86" t="s">
        <v>188</v>
      </c>
      <c r="E403" s="90">
        <v>11.884312675444756</v>
      </c>
      <c r="F403" s="90">
        <v>0.7292268001537765</v>
      </c>
      <c r="G403" s="90">
        <v>1.7701519193750856</v>
      </c>
    </row>
    <row r="404" spans="1:7" x14ac:dyDescent="0.25">
      <c r="A404" s="86">
        <v>6</v>
      </c>
      <c r="B404" s="86">
        <v>18</v>
      </c>
      <c r="C404" s="86">
        <v>1</v>
      </c>
      <c r="D404" s="86" t="s">
        <v>189</v>
      </c>
      <c r="E404" s="90">
        <v>10.909734450026145</v>
      </c>
      <c r="F404" s="90">
        <v>0.72472315822995492</v>
      </c>
      <c r="G404" s="90">
        <v>1.5227337387449535</v>
      </c>
    </row>
    <row r="405" spans="1:7" x14ac:dyDescent="0.25">
      <c r="A405" s="86">
        <v>6</v>
      </c>
      <c r="B405" s="86">
        <v>18</v>
      </c>
      <c r="C405" s="86">
        <v>1</v>
      </c>
      <c r="D405" s="86" t="s">
        <v>189</v>
      </c>
      <c r="E405" s="90">
        <v>9.9240575016168613</v>
      </c>
      <c r="F405" s="90">
        <v>0.46848501794205238</v>
      </c>
      <c r="G405" s="90">
        <v>1.3550074353903685</v>
      </c>
    </row>
    <row r="406" spans="1:7" x14ac:dyDescent="0.25">
      <c r="A406" s="86">
        <v>6</v>
      </c>
      <c r="B406" s="86">
        <v>18</v>
      </c>
      <c r="C406" s="86">
        <v>1</v>
      </c>
      <c r="D406" s="86" t="s">
        <v>189</v>
      </c>
      <c r="E406" s="90">
        <v>10.121248930425411</v>
      </c>
      <c r="F406" s="90">
        <v>0.69860266052123354</v>
      </c>
      <c r="G406" s="90">
        <v>1.4433529395940796</v>
      </c>
    </row>
    <row r="407" spans="1:7" x14ac:dyDescent="0.25">
      <c r="A407" s="86">
        <v>6</v>
      </c>
      <c r="B407" s="86">
        <v>18</v>
      </c>
      <c r="C407" s="86">
        <v>1</v>
      </c>
      <c r="D407" s="86" t="s">
        <v>190</v>
      </c>
      <c r="E407" s="90">
        <v>11.52584797391366</v>
      </c>
      <c r="F407" s="90">
        <v>0.65850821172094387</v>
      </c>
      <c r="G407" s="90">
        <v>1.6898812421785987</v>
      </c>
    </row>
    <row r="408" spans="1:7" x14ac:dyDescent="0.25">
      <c r="A408" s="86">
        <v>6</v>
      </c>
      <c r="B408" s="86">
        <v>18</v>
      </c>
      <c r="C408" s="86">
        <v>1</v>
      </c>
      <c r="D408" s="86" t="s">
        <v>191</v>
      </c>
      <c r="E408" s="90">
        <v>10.276968168582718</v>
      </c>
      <c r="F408" s="90">
        <v>0.64322973299310671</v>
      </c>
      <c r="G408" s="90">
        <v>1.4054315197143303</v>
      </c>
    </row>
    <row r="409" spans="1:7" x14ac:dyDescent="0.25">
      <c r="A409" s="86">
        <v>6</v>
      </c>
      <c r="B409" s="86">
        <v>18</v>
      </c>
      <c r="C409" s="86">
        <v>1</v>
      </c>
      <c r="D409" s="86" t="s">
        <v>191</v>
      </c>
      <c r="E409" s="90">
        <v>11.51657664378947</v>
      </c>
      <c r="F409" s="90">
        <v>0.72371797702166929</v>
      </c>
      <c r="G409" s="90">
        <v>1.5927482530691159</v>
      </c>
    </row>
    <row r="410" spans="1:7" x14ac:dyDescent="0.25">
      <c r="A410" s="86">
        <v>6</v>
      </c>
      <c r="B410" s="86">
        <v>18</v>
      </c>
      <c r="C410" s="86">
        <v>1</v>
      </c>
      <c r="D410" s="86" t="s">
        <v>191</v>
      </c>
      <c r="E410" s="90">
        <v>11.13973015063009</v>
      </c>
      <c r="F410" s="90">
        <v>0.40051959046212149</v>
      </c>
      <c r="G410" s="90">
        <v>1.5526656307090292</v>
      </c>
    </row>
    <row r="411" spans="1:7" x14ac:dyDescent="0.25">
      <c r="A411" s="86">
        <v>6</v>
      </c>
      <c r="B411" s="86">
        <v>18</v>
      </c>
      <c r="C411" s="86">
        <v>1</v>
      </c>
      <c r="D411" s="86" t="s">
        <v>192</v>
      </c>
      <c r="E411" s="90">
        <v>10.820769411237219</v>
      </c>
      <c r="F411" s="90">
        <v>0.65402376320727129</v>
      </c>
      <c r="G411" s="90">
        <v>1.5559088979533009</v>
      </c>
    </row>
    <row r="412" spans="1:7" x14ac:dyDescent="0.25">
      <c r="A412" s="86">
        <v>6</v>
      </c>
      <c r="B412" s="86">
        <v>18</v>
      </c>
      <c r="C412" s="86">
        <v>1</v>
      </c>
      <c r="D412" s="86" t="s">
        <v>193</v>
      </c>
      <c r="E412" s="90">
        <v>12.090149899774765</v>
      </c>
      <c r="F412" s="90">
        <v>0.82209115851343928</v>
      </c>
      <c r="G412" s="90">
        <v>1.8952852680296619</v>
      </c>
    </row>
    <row r="413" spans="1:7" x14ac:dyDescent="0.25">
      <c r="A413" s="86">
        <v>6</v>
      </c>
      <c r="B413" s="86">
        <v>18</v>
      </c>
      <c r="C413" s="86">
        <v>2</v>
      </c>
      <c r="D413" s="86" t="s">
        <v>188</v>
      </c>
      <c r="E413" s="90">
        <v>11.059640215592689</v>
      </c>
      <c r="F413" s="90">
        <v>0.77215452222057002</v>
      </c>
      <c r="G413" s="90">
        <v>1.6465479065703703</v>
      </c>
    </row>
    <row r="414" spans="1:7" x14ac:dyDescent="0.25">
      <c r="A414" s="86">
        <v>6</v>
      </c>
      <c r="B414" s="86">
        <v>18</v>
      </c>
      <c r="C414" s="86">
        <v>2</v>
      </c>
      <c r="D414" s="86" t="s">
        <v>188</v>
      </c>
      <c r="E414" s="90">
        <v>11.187101434932512</v>
      </c>
      <c r="F414" s="90">
        <v>0.7774211167557914</v>
      </c>
      <c r="G414" s="90">
        <v>1.6221535428069911</v>
      </c>
    </row>
    <row r="415" spans="1:7" x14ac:dyDescent="0.25">
      <c r="A415" s="86">
        <v>6</v>
      </c>
      <c r="B415" s="86">
        <v>18</v>
      </c>
      <c r="C415" s="86">
        <v>2</v>
      </c>
      <c r="D415" s="86" t="s">
        <v>188</v>
      </c>
      <c r="E415" s="90">
        <v>12.205708593232583</v>
      </c>
      <c r="F415" s="90"/>
      <c r="G415" s="90">
        <v>2.2203000810006577</v>
      </c>
    </row>
    <row r="416" spans="1:7" x14ac:dyDescent="0.25">
      <c r="A416" s="86">
        <v>6</v>
      </c>
      <c r="B416" s="86">
        <v>18</v>
      </c>
      <c r="C416" s="86">
        <v>2</v>
      </c>
      <c r="D416" s="86" t="s">
        <v>189</v>
      </c>
      <c r="E416" s="90">
        <v>10.64751624937484</v>
      </c>
      <c r="F416" s="90">
        <v>0.81876451173345022</v>
      </c>
      <c r="G416" s="90">
        <v>1.4854522291247496</v>
      </c>
    </row>
    <row r="417" spans="1:7" x14ac:dyDescent="0.25">
      <c r="A417" s="86">
        <v>6</v>
      </c>
      <c r="B417" s="86">
        <v>18</v>
      </c>
      <c r="C417" s="86">
        <v>2</v>
      </c>
      <c r="D417" s="86" t="s">
        <v>189</v>
      </c>
      <c r="E417" s="90">
        <v>10.61001982358866</v>
      </c>
      <c r="F417" s="90">
        <v>0.60827103678980499</v>
      </c>
      <c r="G417" s="90">
        <v>1.6307583539753565</v>
      </c>
    </row>
    <row r="418" spans="1:7" x14ac:dyDescent="0.25">
      <c r="A418" s="86">
        <v>6</v>
      </c>
      <c r="B418" s="86">
        <v>18</v>
      </c>
      <c r="C418" s="86">
        <v>2</v>
      </c>
      <c r="D418" s="86" t="s">
        <v>189</v>
      </c>
      <c r="E418" s="90">
        <v>11.229502960510608</v>
      </c>
      <c r="F418" s="90">
        <v>0.85299064839335215</v>
      </c>
      <c r="G418" s="90">
        <v>1.5259884399884061</v>
      </c>
    </row>
    <row r="419" spans="1:7" x14ac:dyDescent="0.25">
      <c r="A419" s="86">
        <v>6</v>
      </c>
      <c r="B419" s="86">
        <v>18</v>
      </c>
      <c r="C419" s="86">
        <v>2</v>
      </c>
      <c r="D419" s="86" t="s">
        <v>190</v>
      </c>
      <c r="E419" s="90">
        <v>12.081240332116153</v>
      </c>
      <c r="F419" s="90">
        <v>0.8585325319557966</v>
      </c>
      <c r="G419" s="90">
        <v>2.0572630887571264</v>
      </c>
    </row>
    <row r="420" spans="1:7" x14ac:dyDescent="0.25">
      <c r="A420" s="86">
        <v>6</v>
      </c>
      <c r="B420" s="86">
        <v>18</v>
      </c>
      <c r="C420" s="86">
        <v>2</v>
      </c>
      <c r="D420" s="86" t="s">
        <v>191</v>
      </c>
      <c r="E420" s="90">
        <v>10.97403650794614</v>
      </c>
      <c r="F420" s="90">
        <v>0.77385082718518627</v>
      </c>
      <c r="G420" s="90">
        <v>1.4482644935283249</v>
      </c>
    </row>
    <row r="421" spans="1:7" x14ac:dyDescent="0.25">
      <c r="A421" s="86">
        <v>6</v>
      </c>
      <c r="B421" s="86">
        <v>18</v>
      </c>
      <c r="C421" s="86">
        <v>2</v>
      </c>
      <c r="D421" s="86" t="s">
        <v>191</v>
      </c>
      <c r="E421" s="90">
        <v>10.407893342830448</v>
      </c>
      <c r="F421" s="90">
        <v>0.67775844977123822</v>
      </c>
      <c r="G421" s="90">
        <v>1.2920414055484764</v>
      </c>
    </row>
    <row r="422" spans="1:7" x14ac:dyDescent="0.25">
      <c r="A422" s="86">
        <v>6</v>
      </c>
      <c r="B422" s="86">
        <v>18</v>
      </c>
      <c r="C422" s="86">
        <v>2</v>
      </c>
      <c r="D422" s="86" t="s">
        <v>191</v>
      </c>
      <c r="E422" s="90">
        <v>11.454858667890409</v>
      </c>
      <c r="F422" s="90">
        <v>0.6505318379955134</v>
      </c>
      <c r="G422" s="90">
        <v>1.6400883401085573</v>
      </c>
    </row>
    <row r="423" spans="1:7" x14ac:dyDescent="0.25">
      <c r="A423" s="86">
        <v>6</v>
      </c>
      <c r="B423" s="86">
        <v>18</v>
      </c>
      <c r="C423" s="86">
        <v>2</v>
      </c>
      <c r="D423" s="86" t="s">
        <v>192</v>
      </c>
      <c r="E423" s="90">
        <v>10.436569011518751</v>
      </c>
      <c r="F423" s="90">
        <v>0.8111390200087073</v>
      </c>
      <c r="G423" s="90">
        <v>1.4772501697362239</v>
      </c>
    </row>
    <row r="424" spans="1:7" x14ac:dyDescent="0.25">
      <c r="A424" s="86">
        <v>6</v>
      </c>
      <c r="B424" s="86">
        <v>18</v>
      </c>
      <c r="C424" s="86">
        <v>2</v>
      </c>
      <c r="D424" s="86" t="s">
        <v>193</v>
      </c>
      <c r="E424" s="90">
        <v>11.064974928383432</v>
      </c>
      <c r="F424" s="90">
        <v>0.66507979780460103</v>
      </c>
      <c r="G424" s="90">
        <v>1.7970770018256144</v>
      </c>
    </row>
    <row r="425" spans="1:7" x14ac:dyDescent="0.25">
      <c r="A425" s="86">
        <v>6</v>
      </c>
      <c r="B425" s="86">
        <v>18</v>
      </c>
      <c r="C425" s="86">
        <v>3</v>
      </c>
      <c r="D425" s="86" t="s">
        <v>188</v>
      </c>
      <c r="E425" s="90">
        <v>11.823809952656969</v>
      </c>
      <c r="F425" s="90">
        <v>0.63696426485048208</v>
      </c>
      <c r="G425" s="90">
        <v>1.7625754676770897</v>
      </c>
    </row>
    <row r="426" spans="1:7" x14ac:dyDescent="0.25">
      <c r="A426" s="86">
        <v>6</v>
      </c>
      <c r="B426" s="86">
        <v>18</v>
      </c>
      <c r="C426" s="86">
        <v>3</v>
      </c>
      <c r="D426" s="86" t="s">
        <v>188</v>
      </c>
      <c r="E426" s="90">
        <v>12.029426196697049</v>
      </c>
      <c r="F426" s="90">
        <v>0.81810209469729556</v>
      </c>
      <c r="G426" s="90">
        <v>1.8068795465286649</v>
      </c>
    </row>
    <row r="427" spans="1:7" x14ac:dyDescent="0.25">
      <c r="A427" s="86">
        <v>6</v>
      </c>
      <c r="B427" s="86">
        <v>18</v>
      </c>
      <c r="C427" s="86">
        <v>3</v>
      </c>
      <c r="D427" s="86" t="s">
        <v>188</v>
      </c>
      <c r="E427" s="90">
        <v>10.460944163749106</v>
      </c>
      <c r="F427" s="90">
        <v>0.66177064458751922</v>
      </c>
      <c r="G427" s="90">
        <v>1.5505143455860242</v>
      </c>
    </row>
    <row r="428" spans="1:7" x14ac:dyDescent="0.25">
      <c r="A428" s="86">
        <v>6</v>
      </c>
      <c r="B428" s="86">
        <v>18</v>
      </c>
      <c r="C428" s="86">
        <v>3</v>
      </c>
      <c r="D428" s="86" t="s">
        <v>189</v>
      </c>
      <c r="E428" s="90">
        <v>11.33213517409972</v>
      </c>
      <c r="F428" s="90">
        <v>0.75899799035030791</v>
      </c>
      <c r="G428" s="90">
        <v>1.7120270608170332</v>
      </c>
    </row>
    <row r="429" spans="1:7" x14ac:dyDescent="0.25">
      <c r="A429" s="86">
        <v>6</v>
      </c>
      <c r="B429" s="86">
        <v>18</v>
      </c>
      <c r="C429" s="86">
        <v>3</v>
      </c>
      <c r="D429" s="86" t="s">
        <v>189</v>
      </c>
      <c r="E429" s="90">
        <v>10.442656080541903</v>
      </c>
      <c r="F429" s="90">
        <v>0.81425275227733174</v>
      </c>
      <c r="G429" s="90">
        <v>1.4321572489431915</v>
      </c>
    </row>
    <row r="430" spans="1:7" x14ac:dyDescent="0.25">
      <c r="A430" s="86">
        <v>6</v>
      </c>
      <c r="B430" s="86">
        <v>18</v>
      </c>
      <c r="C430" s="86">
        <v>3</v>
      </c>
      <c r="D430" s="86" t="s">
        <v>189</v>
      </c>
      <c r="E430" s="90">
        <v>10.686034501216527</v>
      </c>
      <c r="F430" s="90">
        <v>0.60024907751868728</v>
      </c>
      <c r="G430" s="90">
        <v>1.4467925655669986</v>
      </c>
    </row>
    <row r="431" spans="1:7" x14ac:dyDescent="0.25">
      <c r="A431" s="86">
        <v>6</v>
      </c>
      <c r="B431" s="86">
        <v>18</v>
      </c>
      <c r="C431" s="86">
        <v>3</v>
      </c>
      <c r="D431" s="86" t="s">
        <v>190</v>
      </c>
      <c r="E431" s="90">
        <v>11.091722847114005</v>
      </c>
      <c r="F431" s="90">
        <v>0.66717728914694441</v>
      </c>
      <c r="G431" s="90">
        <v>1.5054143829931583</v>
      </c>
    </row>
    <row r="432" spans="1:7" x14ac:dyDescent="0.25">
      <c r="A432" s="86">
        <v>6</v>
      </c>
      <c r="B432" s="86">
        <v>18</v>
      </c>
      <c r="C432" s="86">
        <v>3</v>
      </c>
      <c r="D432" s="86" t="s">
        <v>191</v>
      </c>
      <c r="E432" s="90">
        <v>11.470927317200321</v>
      </c>
      <c r="F432" s="90">
        <v>0.80311859653086226</v>
      </c>
      <c r="G432" s="90">
        <v>1.7031918250881257</v>
      </c>
    </row>
    <row r="433" spans="1:7" x14ac:dyDescent="0.25">
      <c r="A433" s="86">
        <v>6</v>
      </c>
      <c r="B433" s="86">
        <v>18</v>
      </c>
      <c r="C433" s="86">
        <v>3</v>
      </c>
      <c r="D433" s="86" t="s">
        <v>191</v>
      </c>
      <c r="E433" s="90">
        <v>10.600847108364055</v>
      </c>
      <c r="F433" s="90">
        <v>0.55790150070006106</v>
      </c>
      <c r="G433" s="90">
        <v>1.6524406906084022</v>
      </c>
    </row>
    <row r="434" spans="1:7" x14ac:dyDescent="0.25">
      <c r="A434" s="86">
        <v>6</v>
      </c>
      <c r="B434" s="86">
        <v>18</v>
      </c>
      <c r="C434" s="86">
        <v>3</v>
      </c>
      <c r="D434" s="86" t="s">
        <v>191</v>
      </c>
      <c r="E434" s="90">
        <v>8.7295556267852028</v>
      </c>
      <c r="F434" s="90">
        <v>0.38268439652487807</v>
      </c>
      <c r="G434" s="90">
        <v>1.1456407381839628</v>
      </c>
    </row>
    <row r="435" spans="1:7" x14ac:dyDescent="0.25">
      <c r="A435" s="86">
        <v>6</v>
      </c>
      <c r="B435" s="86">
        <v>18</v>
      </c>
      <c r="C435" s="86">
        <v>3</v>
      </c>
      <c r="D435" s="86" t="s">
        <v>192</v>
      </c>
      <c r="E435" s="90">
        <v>10.762583230473291</v>
      </c>
      <c r="F435" s="90">
        <v>0.66255692639607566</v>
      </c>
      <c r="G435" s="90">
        <v>1.4169816067395464</v>
      </c>
    </row>
    <row r="436" spans="1:7" x14ac:dyDescent="0.25">
      <c r="A436" s="86">
        <v>6</v>
      </c>
      <c r="B436" s="86">
        <v>18</v>
      </c>
      <c r="C436" s="86">
        <v>3</v>
      </c>
      <c r="D436" s="86" t="s">
        <v>193</v>
      </c>
      <c r="E436" s="90">
        <v>10.925554878588336</v>
      </c>
      <c r="F436" s="90">
        <v>0.78321306511346456</v>
      </c>
      <c r="G436" s="90">
        <v>1.3913575545436021</v>
      </c>
    </row>
    <row r="437" spans="1:7" x14ac:dyDescent="0.25">
      <c r="A437" s="86">
        <v>6</v>
      </c>
      <c r="B437" s="86">
        <v>18</v>
      </c>
      <c r="C437" s="86">
        <v>4</v>
      </c>
      <c r="D437" s="86" t="s">
        <v>188</v>
      </c>
      <c r="E437" s="90">
        <v>12.281605925950933</v>
      </c>
      <c r="F437" s="90">
        <v>0.9327839146581951</v>
      </c>
      <c r="G437" s="90">
        <v>1.8781281664311336</v>
      </c>
    </row>
    <row r="438" spans="1:7" x14ac:dyDescent="0.25">
      <c r="A438" s="86">
        <v>6</v>
      </c>
      <c r="B438" s="86">
        <v>18</v>
      </c>
      <c r="C438" s="86">
        <v>4</v>
      </c>
      <c r="D438" s="86" t="s">
        <v>188</v>
      </c>
      <c r="E438" s="90">
        <v>10.96849130215255</v>
      </c>
      <c r="F438" s="90">
        <v>0.69765582482640454</v>
      </c>
      <c r="G438" s="90">
        <v>1.622727669409382</v>
      </c>
    </row>
    <row r="439" spans="1:7" x14ac:dyDescent="0.25">
      <c r="A439" s="86">
        <v>6</v>
      </c>
      <c r="B439" s="86">
        <v>18</v>
      </c>
      <c r="C439" s="86">
        <v>4</v>
      </c>
      <c r="D439" s="86" t="s">
        <v>188</v>
      </c>
      <c r="E439" s="90">
        <v>11.361206208432565</v>
      </c>
      <c r="F439" s="90">
        <v>0.80133355327284284</v>
      </c>
      <c r="G439" s="90">
        <v>1.5134120308309142</v>
      </c>
    </row>
    <row r="440" spans="1:7" x14ac:dyDescent="0.25">
      <c r="A440" s="86">
        <v>6</v>
      </c>
      <c r="B440" s="86">
        <v>18</v>
      </c>
      <c r="C440" s="86">
        <v>4</v>
      </c>
      <c r="D440" s="86" t="s">
        <v>189</v>
      </c>
      <c r="E440" s="90">
        <v>10.901652529328521</v>
      </c>
      <c r="F440" s="90">
        <v>0.71487846435703284</v>
      </c>
      <c r="G440" s="90">
        <v>1.2534840878943387</v>
      </c>
    </row>
    <row r="441" spans="1:7" x14ac:dyDescent="0.25">
      <c r="A441" s="86">
        <v>6</v>
      </c>
      <c r="B441" s="86">
        <v>18</v>
      </c>
      <c r="C441" s="86">
        <v>4</v>
      </c>
      <c r="D441" s="86" t="s">
        <v>189</v>
      </c>
      <c r="E441" s="90">
        <v>10.663535953729983</v>
      </c>
      <c r="F441" s="90">
        <v>0.65826194031816498</v>
      </c>
      <c r="G441" s="90">
        <v>1.3299780018999103</v>
      </c>
    </row>
    <row r="442" spans="1:7" x14ac:dyDescent="0.25">
      <c r="A442" s="86">
        <v>6</v>
      </c>
      <c r="B442" s="86">
        <v>18</v>
      </c>
      <c r="C442" s="86">
        <v>4</v>
      </c>
      <c r="D442" s="86" t="s">
        <v>189</v>
      </c>
      <c r="E442" s="90">
        <v>13.266460197585756</v>
      </c>
      <c r="F442" s="90">
        <v>0.93863779405880499</v>
      </c>
      <c r="G442" s="90">
        <v>2.1208035450894283</v>
      </c>
    </row>
    <row r="443" spans="1:7" x14ac:dyDescent="0.25">
      <c r="A443" s="86">
        <v>6</v>
      </c>
      <c r="B443" s="86">
        <v>18</v>
      </c>
      <c r="C443" s="86">
        <v>4</v>
      </c>
      <c r="D443" s="86" t="s">
        <v>191</v>
      </c>
      <c r="E443" s="90">
        <v>12.474856051131427</v>
      </c>
      <c r="F443" s="90">
        <v>0.82818347297893935</v>
      </c>
      <c r="G443" s="90">
        <v>1.9801610084774488</v>
      </c>
    </row>
    <row r="444" spans="1:7" x14ac:dyDescent="0.25">
      <c r="A444" s="86">
        <v>6</v>
      </c>
      <c r="B444" s="86">
        <v>18</v>
      </c>
      <c r="C444" s="86">
        <v>4</v>
      </c>
      <c r="D444" s="86" t="s">
        <v>191</v>
      </c>
      <c r="E444" s="90">
        <v>11.24738350253681</v>
      </c>
      <c r="F444" s="90">
        <v>0.78431599659117968</v>
      </c>
      <c r="G444" s="90">
        <v>1.5370721332656487</v>
      </c>
    </row>
    <row r="445" spans="1:7" x14ac:dyDescent="0.25">
      <c r="A445" s="86">
        <v>6</v>
      </c>
      <c r="B445" s="86">
        <v>18</v>
      </c>
      <c r="C445" s="86">
        <v>4</v>
      </c>
      <c r="D445" s="86" t="s">
        <v>191</v>
      </c>
      <c r="E445" s="90">
        <v>11.446590996575976</v>
      </c>
      <c r="F445" s="90">
        <v>0.67073193753788729</v>
      </c>
      <c r="G445" s="90">
        <v>1.8186549405405732</v>
      </c>
    </row>
    <row r="446" spans="1:7" x14ac:dyDescent="0.25">
      <c r="A446" s="86">
        <v>6</v>
      </c>
      <c r="B446" s="86">
        <v>18</v>
      </c>
      <c r="C446" s="86">
        <v>4</v>
      </c>
      <c r="D446" s="86" t="s">
        <v>192</v>
      </c>
      <c r="E446" s="90">
        <v>10.19189043281316</v>
      </c>
      <c r="F446" s="90">
        <v>0.56647063305122114</v>
      </c>
      <c r="G446" s="90">
        <v>1.6176353112275372</v>
      </c>
    </row>
    <row r="447" spans="1:7" x14ac:dyDescent="0.25">
      <c r="A447" s="86">
        <v>6</v>
      </c>
      <c r="B447" s="86">
        <v>18</v>
      </c>
      <c r="C447" s="86">
        <v>4</v>
      </c>
      <c r="D447" s="86" t="s">
        <v>193</v>
      </c>
      <c r="E447" s="90">
        <v>11.878480286503281</v>
      </c>
      <c r="F447" s="90">
        <v>0.6851047993175563</v>
      </c>
      <c r="G447" s="90">
        <v>1.8175732340419353</v>
      </c>
    </row>
    <row r="448" spans="1:7" x14ac:dyDescent="0.25">
      <c r="A448" s="86">
        <v>0</v>
      </c>
      <c r="B448" s="86">
        <v>21</v>
      </c>
      <c r="C448" s="88">
        <v>1</v>
      </c>
      <c r="D448" s="86" t="s">
        <v>188</v>
      </c>
      <c r="E448" s="90">
        <v>10.342670531100769</v>
      </c>
      <c r="F448" s="90"/>
      <c r="G448" s="90"/>
    </row>
    <row r="449" spans="1:7" x14ac:dyDescent="0.25">
      <c r="A449" s="86">
        <v>0</v>
      </c>
      <c r="B449" s="86">
        <v>21</v>
      </c>
      <c r="C449" s="88">
        <v>1</v>
      </c>
      <c r="D449" s="86" t="s">
        <v>188</v>
      </c>
      <c r="E449" s="90">
        <v>14.237838699643595</v>
      </c>
      <c r="F449" s="90"/>
      <c r="G449" s="90"/>
    </row>
    <row r="450" spans="1:7" x14ac:dyDescent="0.25">
      <c r="A450" s="86">
        <v>0</v>
      </c>
      <c r="B450" s="86">
        <v>21</v>
      </c>
      <c r="C450" s="88">
        <v>1</v>
      </c>
      <c r="D450" s="86" t="s">
        <v>188</v>
      </c>
      <c r="E450" s="90">
        <v>14.534160045227537</v>
      </c>
      <c r="F450" s="90"/>
      <c r="G450" s="90"/>
    </row>
    <row r="451" spans="1:7" x14ac:dyDescent="0.25">
      <c r="A451" s="86">
        <v>0</v>
      </c>
      <c r="B451" s="86">
        <v>21</v>
      </c>
      <c r="C451" s="88">
        <v>1</v>
      </c>
      <c r="D451" s="86" t="s">
        <v>189</v>
      </c>
      <c r="E451" s="90">
        <v>14.248718975395272</v>
      </c>
      <c r="F451" s="90"/>
      <c r="G451" s="90"/>
    </row>
    <row r="452" spans="1:7" x14ac:dyDescent="0.25">
      <c r="A452" s="86">
        <v>0</v>
      </c>
      <c r="B452" s="86">
        <v>21</v>
      </c>
      <c r="C452" s="88">
        <v>1</v>
      </c>
      <c r="D452" s="86" t="s">
        <v>189</v>
      </c>
      <c r="E452" s="90">
        <v>15.050325588086777</v>
      </c>
      <c r="F452" s="90"/>
      <c r="G452" s="90"/>
    </row>
    <row r="453" spans="1:7" x14ac:dyDescent="0.25">
      <c r="A453" s="86">
        <v>0</v>
      </c>
      <c r="B453" s="86">
        <v>21</v>
      </c>
      <c r="C453" s="88">
        <v>1</v>
      </c>
      <c r="D453" s="86" t="s">
        <v>190</v>
      </c>
      <c r="E453" s="90">
        <v>14.001745756243324</v>
      </c>
      <c r="F453" s="90"/>
      <c r="G453" s="90"/>
    </row>
    <row r="454" spans="1:7" x14ac:dyDescent="0.25">
      <c r="A454" s="86">
        <v>0</v>
      </c>
      <c r="B454" s="86">
        <v>21</v>
      </c>
      <c r="C454" s="88">
        <v>1</v>
      </c>
      <c r="D454" s="86" t="s">
        <v>190</v>
      </c>
      <c r="E454" s="90">
        <v>14.984565506522527</v>
      </c>
      <c r="F454" s="90"/>
      <c r="G454" s="90"/>
    </row>
    <row r="455" spans="1:7" x14ac:dyDescent="0.25">
      <c r="A455" s="86">
        <v>0</v>
      </c>
      <c r="B455" s="86">
        <v>21</v>
      </c>
      <c r="C455" s="88">
        <v>1</v>
      </c>
      <c r="D455" s="86" t="s">
        <v>190</v>
      </c>
      <c r="E455" s="90">
        <v>14.473022639074836</v>
      </c>
      <c r="F455" s="90"/>
      <c r="G455" s="90"/>
    </row>
    <row r="456" spans="1:7" x14ac:dyDescent="0.25">
      <c r="A456" s="86">
        <v>0</v>
      </c>
      <c r="B456" s="86">
        <v>21</v>
      </c>
      <c r="C456" s="88">
        <v>1</v>
      </c>
      <c r="D456" s="86" t="s">
        <v>191</v>
      </c>
      <c r="E456" s="90">
        <v>12.848578287683393</v>
      </c>
      <c r="F456" s="90"/>
      <c r="G456" s="90"/>
    </row>
    <row r="457" spans="1:7" x14ac:dyDescent="0.25">
      <c r="A457" s="86">
        <v>0</v>
      </c>
      <c r="B457" s="86">
        <v>21</v>
      </c>
      <c r="C457" s="88">
        <v>1</v>
      </c>
      <c r="D457" s="86" t="s">
        <v>191</v>
      </c>
      <c r="E457" s="90">
        <v>13.735972351037056</v>
      </c>
      <c r="F457" s="90"/>
      <c r="G457" s="90"/>
    </row>
    <row r="458" spans="1:7" x14ac:dyDescent="0.25">
      <c r="A458" s="86">
        <v>0</v>
      </c>
      <c r="B458" s="86">
        <v>21</v>
      </c>
      <c r="C458" s="88">
        <v>1</v>
      </c>
      <c r="D458" s="86" t="s">
        <v>191</v>
      </c>
      <c r="E458" s="90">
        <v>14.012586863675228</v>
      </c>
      <c r="F458" s="90"/>
      <c r="G458" s="90"/>
    </row>
    <row r="459" spans="1:7" x14ac:dyDescent="0.25">
      <c r="A459" s="86">
        <v>0</v>
      </c>
      <c r="B459" s="86">
        <v>21</v>
      </c>
      <c r="C459" s="88">
        <v>1</v>
      </c>
      <c r="D459" s="86" t="s">
        <v>192</v>
      </c>
      <c r="E459" s="90">
        <v>15.272470689525917</v>
      </c>
      <c r="F459" s="90"/>
      <c r="G459" s="90"/>
    </row>
    <row r="460" spans="1:7" x14ac:dyDescent="0.25">
      <c r="A460" s="86">
        <v>0</v>
      </c>
      <c r="B460" s="86">
        <v>21</v>
      </c>
      <c r="C460" s="88">
        <v>1</v>
      </c>
      <c r="D460" s="86" t="s">
        <v>193</v>
      </c>
      <c r="E460" s="90">
        <v>14.362691591707154</v>
      </c>
      <c r="F460" s="90"/>
      <c r="G460" s="90"/>
    </row>
    <row r="461" spans="1:7" x14ac:dyDescent="0.25">
      <c r="A461" s="86">
        <v>0</v>
      </c>
      <c r="B461" s="86">
        <v>21</v>
      </c>
      <c r="C461" s="89" t="s">
        <v>199</v>
      </c>
      <c r="D461" s="86" t="s">
        <v>188</v>
      </c>
      <c r="E461" s="90">
        <v>13.848727654577029</v>
      </c>
      <c r="F461" s="90"/>
      <c r="G461" s="90"/>
    </row>
    <row r="462" spans="1:7" x14ac:dyDescent="0.25">
      <c r="A462" s="86">
        <v>0</v>
      </c>
      <c r="B462" s="86">
        <v>21</v>
      </c>
      <c r="C462" s="89" t="s">
        <v>199</v>
      </c>
      <c r="D462" s="86" t="s">
        <v>188</v>
      </c>
      <c r="E462" s="90">
        <v>14.38757482652978</v>
      </c>
      <c r="F462" s="90"/>
      <c r="G462" s="90"/>
    </row>
    <row r="463" spans="1:7" x14ac:dyDescent="0.25">
      <c r="A463" s="86">
        <v>0</v>
      </c>
      <c r="B463" s="86">
        <v>21</v>
      </c>
      <c r="C463" s="89" t="s">
        <v>199</v>
      </c>
      <c r="D463" s="86" t="s">
        <v>188</v>
      </c>
      <c r="E463" s="90">
        <v>13.031048083879732</v>
      </c>
      <c r="F463" s="90"/>
      <c r="G463" s="90"/>
    </row>
    <row r="464" spans="1:7" x14ac:dyDescent="0.25">
      <c r="A464" s="86">
        <v>0</v>
      </c>
      <c r="B464" s="86">
        <v>21</v>
      </c>
      <c r="C464" s="89" t="s">
        <v>199</v>
      </c>
      <c r="D464" s="86" t="s">
        <v>189</v>
      </c>
      <c r="E464" s="90">
        <v>12.185022702949496</v>
      </c>
      <c r="F464" s="90"/>
      <c r="G464" s="90"/>
    </row>
    <row r="465" spans="1:7" x14ac:dyDescent="0.25">
      <c r="A465" s="86">
        <v>0</v>
      </c>
      <c r="B465" s="86">
        <v>21</v>
      </c>
      <c r="C465" s="89" t="s">
        <v>199</v>
      </c>
      <c r="D465" s="86" t="s">
        <v>189</v>
      </c>
      <c r="E465" s="90">
        <v>14.783402412042728</v>
      </c>
      <c r="F465" s="90"/>
      <c r="G465" s="90"/>
    </row>
    <row r="466" spans="1:7" x14ac:dyDescent="0.25">
      <c r="A466" s="86">
        <v>0</v>
      </c>
      <c r="B466" s="86">
        <v>21</v>
      </c>
      <c r="C466" s="89" t="s">
        <v>199</v>
      </c>
      <c r="D466" s="86" t="s">
        <v>190</v>
      </c>
      <c r="E466" s="90">
        <v>15.265147711937239</v>
      </c>
      <c r="F466" s="90"/>
      <c r="G466" s="90"/>
    </row>
    <row r="467" spans="1:7" x14ac:dyDescent="0.25">
      <c r="A467" s="86">
        <v>0</v>
      </c>
      <c r="B467" s="86">
        <v>21</v>
      </c>
      <c r="C467" s="89" t="s">
        <v>199</v>
      </c>
      <c r="D467" s="86" t="s">
        <v>190</v>
      </c>
      <c r="E467" s="90">
        <v>12.842055616779064</v>
      </c>
      <c r="F467" s="90"/>
      <c r="G467" s="90"/>
    </row>
    <row r="468" spans="1:7" x14ac:dyDescent="0.25">
      <c r="A468" s="86">
        <v>0</v>
      </c>
      <c r="B468" s="86">
        <v>21</v>
      </c>
      <c r="C468" s="89" t="s">
        <v>199</v>
      </c>
      <c r="D468" s="86" t="s">
        <v>190</v>
      </c>
      <c r="E468" s="90">
        <v>13.879677049163982</v>
      </c>
      <c r="F468" s="90"/>
      <c r="G468" s="90"/>
    </row>
    <row r="469" spans="1:7" x14ac:dyDescent="0.25">
      <c r="A469" s="86">
        <v>0</v>
      </c>
      <c r="B469" s="86">
        <v>21</v>
      </c>
      <c r="C469" s="89" t="s">
        <v>199</v>
      </c>
      <c r="D469" s="86" t="s">
        <v>191</v>
      </c>
      <c r="E469" s="90">
        <v>13.582672258674203</v>
      </c>
      <c r="F469" s="90"/>
      <c r="G469" s="90"/>
    </row>
    <row r="470" spans="1:7" x14ac:dyDescent="0.25">
      <c r="A470" s="86">
        <v>0</v>
      </c>
      <c r="B470" s="86">
        <v>21</v>
      </c>
      <c r="C470" s="89" t="s">
        <v>199</v>
      </c>
      <c r="D470" s="86" t="s">
        <v>191</v>
      </c>
      <c r="E470" s="90">
        <v>14.878390461014684</v>
      </c>
      <c r="F470" s="90"/>
      <c r="G470" s="90"/>
    </row>
    <row r="471" spans="1:7" x14ac:dyDescent="0.25">
      <c r="A471" s="86">
        <v>0</v>
      </c>
      <c r="B471" s="86">
        <v>21</v>
      </c>
      <c r="C471" s="89" t="s">
        <v>199</v>
      </c>
      <c r="D471" s="86" t="s">
        <v>191</v>
      </c>
      <c r="E471" s="90">
        <v>14.136476450166594</v>
      </c>
      <c r="F471" s="90"/>
      <c r="G471" s="90"/>
    </row>
    <row r="472" spans="1:7" x14ac:dyDescent="0.25">
      <c r="A472" s="86">
        <v>0</v>
      </c>
      <c r="B472" s="86">
        <v>21</v>
      </c>
      <c r="C472" s="89" t="s">
        <v>199</v>
      </c>
      <c r="D472" s="86" t="s">
        <v>192</v>
      </c>
      <c r="E472" s="90">
        <v>13.58516057550117</v>
      </c>
      <c r="F472" s="90"/>
      <c r="G472" s="90"/>
    </row>
    <row r="473" spans="1:7" x14ac:dyDescent="0.25">
      <c r="A473" s="86">
        <v>0</v>
      </c>
      <c r="B473" s="86">
        <v>21</v>
      </c>
      <c r="C473" s="89" t="s">
        <v>199</v>
      </c>
      <c r="D473" s="86" t="s">
        <v>193</v>
      </c>
      <c r="E473" s="90">
        <v>13.626632936122348</v>
      </c>
      <c r="F473" s="90"/>
      <c r="G473" s="90"/>
    </row>
    <row r="474" spans="1:7" x14ac:dyDescent="0.25">
      <c r="A474" s="86">
        <v>0</v>
      </c>
      <c r="B474" s="86">
        <v>21</v>
      </c>
      <c r="C474" s="88">
        <v>3</v>
      </c>
      <c r="D474" s="86" t="s">
        <v>188</v>
      </c>
      <c r="E474" s="90">
        <v>13.049779709475466</v>
      </c>
      <c r="F474" s="90"/>
      <c r="G474" s="90"/>
    </row>
    <row r="475" spans="1:7" x14ac:dyDescent="0.25">
      <c r="A475" s="86">
        <v>0</v>
      </c>
      <c r="B475" s="86">
        <v>21</v>
      </c>
      <c r="C475" s="88">
        <v>3</v>
      </c>
      <c r="D475" s="86" t="s">
        <v>188</v>
      </c>
      <c r="E475" s="90">
        <v>14.956890280605124</v>
      </c>
      <c r="F475" s="90"/>
      <c r="G475" s="90"/>
    </row>
    <row r="476" spans="1:7" x14ac:dyDescent="0.25">
      <c r="A476" s="86">
        <v>0</v>
      </c>
      <c r="B476" s="86">
        <v>21</v>
      </c>
      <c r="C476" s="88">
        <v>3</v>
      </c>
      <c r="D476" s="86" t="s">
        <v>188</v>
      </c>
      <c r="E476" s="90">
        <v>14.147575732904807</v>
      </c>
      <c r="F476" s="90"/>
      <c r="G476" s="90"/>
    </row>
    <row r="477" spans="1:7" x14ac:dyDescent="0.25">
      <c r="A477" s="86">
        <v>0</v>
      </c>
      <c r="B477" s="86">
        <v>21</v>
      </c>
      <c r="C477" s="88">
        <v>3</v>
      </c>
      <c r="D477" s="86" t="s">
        <v>189</v>
      </c>
      <c r="E477" s="90">
        <v>13.637882166043815</v>
      </c>
      <c r="F477" s="90"/>
      <c r="G477" s="90"/>
    </row>
    <row r="478" spans="1:7" x14ac:dyDescent="0.25">
      <c r="A478" s="86">
        <v>0</v>
      </c>
      <c r="B478" s="86">
        <v>21</v>
      </c>
      <c r="C478" s="88">
        <v>3</v>
      </c>
      <c r="D478" s="86" t="s">
        <v>189</v>
      </c>
      <c r="E478" s="90">
        <v>13.174129474850496</v>
      </c>
      <c r="F478" s="90"/>
      <c r="G478" s="90"/>
    </row>
    <row r="479" spans="1:7" x14ac:dyDescent="0.25">
      <c r="A479" s="86">
        <v>0</v>
      </c>
      <c r="B479" s="86">
        <v>21</v>
      </c>
      <c r="C479" s="88">
        <v>3</v>
      </c>
      <c r="D479" s="86" t="s">
        <v>190</v>
      </c>
      <c r="E479" s="90">
        <v>14.776898712553134</v>
      </c>
      <c r="F479" s="90"/>
      <c r="G479" s="90"/>
    </row>
    <row r="480" spans="1:7" x14ac:dyDescent="0.25">
      <c r="A480" s="86">
        <v>0</v>
      </c>
      <c r="B480" s="86">
        <v>21</v>
      </c>
      <c r="C480" s="88">
        <v>3</v>
      </c>
      <c r="D480" s="86" t="s">
        <v>190</v>
      </c>
      <c r="E480" s="90">
        <v>14.267035888453281</v>
      </c>
      <c r="F480" s="90"/>
      <c r="G480" s="90"/>
    </row>
    <row r="481" spans="1:7" x14ac:dyDescent="0.25">
      <c r="A481" s="86">
        <v>0</v>
      </c>
      <c r="B481" s="86">
        <v>21</v>
      </c>
      <c r="C481" s="88">
        <v>3</v>
      </c>
      <c r="D481" s="86" t="s">
        <v>190</v>
      </c>
      <c r="E481" s="90">
        <v>13.806063704231223</v>
      </c>
      <c r="F481" s="90"/>
      <c r="G481" s="90"/>
    </row>
    <row r="482" spans="1:7" x14ac:dyDescent="0.25">
      <c r="A482" s="86">
        <v>0</v>
      </c>
      <c r="B482" s="86">
        <v>21</v>
      </c>
      <c r="C482" s="88">
        <v>3</v>
      </c>
      <c r="D482" s="86" t="s">
        <v>191</v>
      </c>
      <c r="E482" s="90">
        <v>11.710759483760928</v>
      </c>
      <c r="F482" s="90"/>
      <c r="G482" s="90"/>
    </row>
    <row r="483" spans="1:7" x14ac:dyDescent="0.25">
      <c r="A483" s="86">
        <v>0</v>
      </c>
      <c r="B483" s="86">
        <v>21</v>
      </c>
      <c r="C483" s="88">
        <v>3</v>
      </c>
      <c r="D483" s="86" t="s">
        <v>191</v>
      </c>
      <c r="E483" s="90">
        <v>13.643375633387832</v>
      </c>
      <c r="F483" s="90"/>
      <c r="G483" s="90"/>
    </row>
    <row r="484" spans="1:7" x14ac:dyDescent="0.25">
      <c r="A484" s="86">
        <v>0</v>
      </c>
      <c r="B484" s="86">
        <v>21</v>
      </c>
      <c r="C484" s="88">
        <v>3</v>
      </c>
      <c r="D484" s="86" t="s">
        <v>191</v>
      </c>
      <c r="E484" s="90">
        <v>15.3135336453731</v>
      </c>
      <c r="F484" s="90"/>
      <c r="G484" s="90"/>
    </row>
    <row r="485" spans="1:7" x14ac:dyDescent="0.25">
      <c r="A485" s="86">
        <v>0</v>
      </c>
      <c r="B485" s="86">
        <v>21</v>
      </c>
      <c r="C485" s="88">
        <v>3</v>
      </c>
      <c r="D485" s="86" t="s">
        <v>192</v>
      </c>
      <c r="E485" s="90">
        <v>14.332810763236459</v>
      </c>
      <c r="F485" s="90"/>
      <c r="G485" s="90"/>
    </row>
    <row r="486" spans="1:7" x14ac:dyDescent="0.25">
      <c r="A486" s="86">
        <v>0</v>
      </c>
      <c r="B486" s="86">
        <v>21</v>
      </c>
      <c r="C486" s="88">
        <v>3</v>
      </c>
      <c r="D486" s="86" t="s">
        <v>193</v>
      </c>
      <c r="E486" s="90">
        <v>13.050322184395682</v>
      </c>
      <c r="F486" s="90"/>
      <c r="G486" s="90"/>
    </row>
    <row r="487" spans="1:7" x14ac:dyDescent="0.25">
      <c r="A487" s="86">
        <v>0</v>
      </c>
      <c r="B487" s="86">
        <v>21</v>
      </c>
      <c r="C487" s="88">
        <v>4</v>
      </c>
      <c r="D487" s="86" t="s">
        <v>188</v>
      </c>
      <c r="E487" s="90">
        <v>13.265989364992125</v>
      </c>
      <c r="F487" s="90"/>
      <c r="G487" s="90"/>
    </row>
    <row r="488" spans="1:7" x14ac:dyDescent="0.25">
      <c r="A488" s="86">
        <v>0</v>
      </c>
      <c r="B488" s="86">
        <v>21</v>
      </c>
      <c r="C488" s="88">
        <v>4</v>
      </c>
      <c r="D488" s="86" t="s">
        <v>188</v>
      </c>
      <c r="E488" s="90">
        <v>13.238922810948214</v>
      </c>
      <c r="F488" s="90"/>
      <c r="G488" s="90"/>
    </row>
    <row r="489" spans="1:7" x14ac:dyDescent="0.25">
      <c r="A489" s="86">
        <v>0</v>
      </c>
      <c r="B489" s="86">
        <v>21</v>
      </c>
      <c r="C489" s="88">
        <v>4</v>
      </c>
      <c r="D489" s="86" t="s">
        <v>188</v>
      </c>
      <c r="E489" s="90">
        <v>12.68141051972221</v>
      </c>
      <c r="F489" s="90"/>
      <c r="G489" s="90"/>
    </row>
    <row r="490" spans="1:7" x14ac:dyDescent="0.25">
      <c r="A490" s="86">
        <v>0</v>
      </c>
      <c r="B490" s="86">
        <v>21</v>
      </c>
      <c r="C490" s="88">
        <v>4</v>
      </c>
      <c r="D490" s="86" t="s">
        <v>189</v>
      </c>
      <c r="E490" s="90">
        <v>14.67574811251326</v>
      </c>
      <c r="F490" s="90"/>
      <c r="G490" s="90"/>
    </row>
    <row r="491" spans="1:7" x14ac:dyDescent="0.25">
      <c r="A491" s="86">
        <v>0</v>
      </c>
      <c r="B491" s="86">
        <v>21</v>
      </c>
      <c r="C491" s="88">
        <v>4</v>
      </c>
      <c r="D491" s="86" t="s">
        <v>189</v>
      </c>
      <c r="E491" s="90">
        <v>15.217272478469175</v>
      </c>
      <c r="F491" s="90"/>
      <c r="G491" s="90"/>
    </row>
    <row r="492" spans="1:7" x14ac:dyDescent="0.25">
      <c r="A492" s="86">
        <v>0</v>
      </c>
      <c r="B492" s="86">
        <v>21</v>
      </c>
      <c r="C492" s="88">
        <v>4</v>
      </c>
      <c r="D492" s="86" t="s">
        <v>190</v>
      </c>
      <c r="E492" s="90">
        <v>13.503261476564449</v>
      </c>
      <c r="F492" s="90"/>
      <c r="G492" s="90"/>
    </row>
    <row r="493" spans="1:7" x14ac:dyDescent="0.25">
      <c r="A493" s="86">
        <v>0</v>
      </c>
      <c r="B493" s="86">
        <v>21</v>
      </c>
      <c r="C493" s="88">
        <v>4</v>
      </c>
      <c r="D493" s="86" t="s">
        <v>190</v>
      </c>
      <c r="E493" s="90">
        <v>13.689867988430011</v>
      </c>
      <c r="F493" s="90"/>
      <c r="G493" s="90"/>
    </row>
    <row r="494" spans="1:7" x14ac:dyDescent="0.25">
      <c r="A494" s="86">
        <v>0</v>
      </c>
      <c r="B494" s="86">
        <v>21</v>
      </c>
      <c r="C494" s="88">
        <v>4</v>
      </c>
      <c r="D494" s="86" t="s">
        <v>190</v>
      </c>
      <c r="E494" s="90">
        <v>15.544296666689188</v>
      </c>
      <c r="F494" s="90"/>
      <c r="G494" s="90"/>
    </row>
    <row r="495" spans="1:7" x14ac:dyDescent="0.25">
      <c r="A495" s="86">
        <v>0</v>
      </c>
      <c r="B495" s="86">
        <v>21</v>
      </c>
      <c r="C495" s="88">
        <v>4</v>
      </c>
      <c r="D495" s="86" t="s">
        <v>191</v>
      </c>
      <c r="E495" s="90">
        <v>14.160926630033835</v>
      </c>
      <c r="F495" s="90"/>
      <c r="G495" s="90"/>
    </row>
    <row r="496" spans="1:7" x14ac:dyDescent="0.25">
      <c r="A496" s="86">
        <v>0</v>
      </c>
      <c r="B496" s="86">
        <v>21</v>
      </c>
      <c r="C496" s="88">
        <v>4</v>
      </c>
      <c r="D496" s="86" t="s">
        <v>191</v>
      </c>
      <c r="E496" s="90">
        <v>14.000539248892956</v>
      </c>
      <c r="F496" s="90"/>
      <c r="G496" s="90"/>
    </row>
    <row r="497" spans="1:7" x14ac:dyDescent="0.25">
      <c r="A497" s="86">
        <v>0</v>
      </c>
      <c r="B497" s="86">
        <v>21</v>
      </c>
      <c r="C497" s="88">
        <v>4</v>
      </c>
      <c r="D497" s="86" t="s">
        <v>191</v>
      </c>
      <c r="E497" s="90">
        <v>13.509865740349589</v>
      </c>
      <c r="F497" s="90"/>
      <c r="G497" s="90"/>
    </row>
    <row r="498" spans="1:7" x14ac:dyDescent="0.25">
      <c r="A498" s="86">
        <v>0</v>
      </c>
      <c r="B498" s="86">
        <v>21</v>
      </c>
      <c r="C498" s="88">
        <v>4</v>
      </c>
      <c r="D498" s="86" t="s">
        <v>192</v>
      </c>
      <c r="E498" s="90">
        <v>13.621136773310052</v>
      </c>
      <c r="F498" s="90"/>
      <c r="G498" s="90"/>
    </row>
    <row r="499" spans="1:7" x14ac:dyDescent="0.25">
      <c r="A499" s="86">
        <v>0</v>
      </c>
      <c r="B499" s="86">
        <v>21</v>
      </c>
      <c r="C499" s="88">
        <v>4</v>
      </c>
      <c r="D499" s="86" t="s">
        <v>193</v>
      </c>
      <c r="E499" s="90">
        <v>13.05685257304161</v>
      </c>
      <c r="F499" s="90"/>
      <c r="G499" s="90"/>
    </row>
    <row r="500" spans="1:7" x14ac:dyDescent="0.25">
      <c r="A500" s="86">
        <v>0.6</v>
      </c>
      <c r="B500" s="86">
        <v>21</v>
      </c>
      <c r="C500" s="88">
        <v>1</v>
      </c>
      <c r="D500" s="86" t="s">
        <v>188</v>
      </c>
      <c r="E500" s="90">
        <v>12.389699769235948</v>
      </c>
      <c r="F500" s="90"/>
      <c r="G500" s="90"/>
    </row>
    <row r="501" spans="1:7" x14ac:dyDescent="0.25">
      <c r="A501" s="86">
        <v>0.6</v>
      </c>
      <c r="B501" s="86">
        <v>21</v>
      </c>
      <c r="C501" s="88">
        <v>1</v>
      </c>
      <c r="D501" s="86" t="s">
        <v>188</v>
      </c>
      <c r="E501" s="90">
        <v>14.122205494883389</v>
      </c>
      <c r="F501" s="90"/>
      <c r="G501" s="90"/>
    </row>
    <row r="502" spans="1:7" x14ac:dyDescent="0.25">
      <c r="A502" s="86">
        <v>0.6</v>
      </c>
      <c r="B502" s="86">
        <v>21</v>
      </c>
      <c r="C502" s="88">
        <v>1</v>
      </c>
      <c r="D502" s="86" t="s">
        <v>188</v>
      </c>
      <c r="E502" s="90">
        <v>14.563643398001842</v>
      </c>
      <c r="F502" s="90"/>
      <c r="G502" s="90"/>
    </row>
    <row r="503" spans="1:7" x14ac:dyDescent="0.25">
      <c r="A503" s="86">
        <v>0.6</v>
      </c>
      <c r="B503" s="86">
        <v>21</v>
      </c>
      <c r="C503" s="88">
        <v>1</v>
      </c>
      <c r="D503" s="86" t="s">
        <v>189</v>
      </c>
      <c r="E503" s="90">
        <v>9.1717840575813643</v>
      </c>
      <c r="F503" s="90"/>
      <c r="G503" s="90"/>
    </row>
    <row r="504" spans="1:7" x14ac:dyDescent="0.25">
      <c r="A504" s="86">
        <v>0.6</v>
      </c>
      <c r="B504" s="86">
        <v>21</v>
      </c>
      <c r="C504" s="88">
        <v>1</v>
      </c>
      <c r="D504" s="86" t="s">
        <v>189</v>
      </c>
      <c r="E504" s="90">
        <v>13.867826793404747</v>
      </c>
      <c r="F504" s="90"/>
      <c r="G504" s="90"/>
    </row>
    <row r="505" spans="1:7" x14ac:dyDescent="0.25">
      <c r="A505" s="86">
        <v>0.6</v>
      </c>
      <c r="B505" s="86">
        <v>21</v>
      </c>
      <c r="C505" s="88">
        <v>1</v>
      </c>
      <c r="D505" s="86" t="s">
        <v>190</v>
      </c>
      <c r="E505" s="90">
        <v>13.99272680586496</v>
      </c>
      <c r="F505" s="90"/>
      <c r="G505" s="90"/>
    </row>
    <row r="506" spans="1:7" x14ac:dyDescent="0.25">
      <c r="A506" s="86">
        <v>0.6</v>
      </c>
      <c r="B506" s="86">
        <v>21</v>
      </c>
      <c r="C506" s="88">
        <v>1</v>
      </c>
      <c r="D506" s="86" t="s">
        <v>190</v>
      </c>
      <c r="E506" s="90">
        <v>14.513635514651329</v>
      </c>
      <c r="F506" s="90"/>
      <c r="G506" s="90"/>
    </row>
    <row r="507" spans="1:7" x14ac:dyDescent="0.25">
      <c r="A507" s="86">
        <v>0.6</v>
      </c>
      <c r="B507" s="86">
        <v>21</v>
      </c>
      <c r="C507" s="88">
        <v>1</v>
      </c>
      <c r="D507" s="86" t="s">
        <v>190</v>
      </c>
      <c r="E507" s="90">
        <v>14.832492525535926</v>
      </c>
      <c r="F507" s="90"/>
      <c r="G507" s="90"/>
    </row>
    <row r="508" spans="1:7" x14ac:dyDescent="0.25">
      <c r="A508" s="86">
        <v>0.6</v>
      </c>
      <c r="B508" s="86">
        <v>21</v>
      </c>
      <c r="C508" s="88">
        <v>1</v>
      </c>
      <c r="D508" s="86" t="s">
        <v>191</v>
      </c>
      <c r="E508" s="90">
        <v>13.290117871373146</v>
      </c>
      <c r="F508" s="90"/>
      <c r="G508" s="90"/>
    </row>
    <row r="509" spans="1:7" x14ac:dyDescent="0.25">
      <c r="A509" s="86">
        <v>0.6</v>
      </c>
      <c r="B509" s="86">
        <v>21</v>
      </c>
      <c r="C509" s="88">
        <v>1</v>
      </c>
      <c r="D509" s="86" t="s">
        <v>191</v>
      </c>
      <c r="E509" s="90">
        <v>13.621525044818112</v>
      </c>
      <c r="F509" s="90"/>
      <c r="G509" s="90"/>
    </row>
    <row r="510" spans="1:7" x14ac:dyDescent="0.25">
      <c r="A510" s="86">
        <v>0.6</v>
      </c>
      <c r="B510" s="86">
        <v>21</v>
      </c>
      <c r="C510" s="88">
        <v>1</v>
      </c>
      <c r="D510" s="86" t="s">
        <v>191</v>
      </c>
      <c r="E510" s="90">
        <v>14.142871340020946</v>
      </c>
      <c r="F510" s="90"/>
      <c r="G510" s="90"/>
    </row>
    <row r="511" spans="1:7" x14ac:dyDescent="0.25">
      <c r="A511" s="86">
        <v>0.6</v>
      </c>
      <c r="B511" s="86">
        <v>21</v>
      </c>
      <c r="C511" s="88">
        <v>1</v>
      </c>
      <c r="D511" s="86" t="s">
        <v>192</v>
      </c>
      <c r="E511" s="90">
        <v>13.806092447705781</v>
      </c>
      <c r="F511" s="90"/>
      <c r="G511" s="90"/>
    </row>
    <row r="512" spans="1:7" x14ac:dyDescent="0.25">
      <c r="A512" s="86">
        <v>0.6</v>
      </c>
      <c r="B512" s="86">
        <v>21</v>
      </c>
      <c r="C512" s="88">
        <v>1</v>
      </c>
      <c r="D512" s="86" t="s">
        <v>193</v>
      </c>
      <c r="E512" s="90">
        <v>14.159284265295076</v>
      </c>
      <c r="F512" s="90"/>
      <c r="G512" s="90"/>
    </row>
    <row r="513" spans="1:7" x14ac:dyDescent="0.25">
      <c r="A513" s="86">
        <v>0.6</v>
      </c>
      <c r="B513" s="86">
        <v>21</v>
      </c>
      <c r="C513" s="89" t="s">
        <v>199</v>
      </c>
      <c r="D513" s="86" t="s">
        <v>188</v>
      </c>
      <c r="E513" s="90">
        <v>14.124531874115794</v>
      </c>
      <c r="F513" s="90"/>
      <c r="G513" s="90"/>
    </row>
    <row r="514" spans="1:7" x14ac:dyDescent="0.25">
      <c r="A514" s="86">
        <v>0.6</v>
      </c>
      <c r="B514" s="86">
        <v>21</v>
      </c>
      <c r="C514" s="88">
        <v>2</v>
      </c>
      <c r="D514" s="86" t="s">
        <v>188</v>
      </c>
      <c r="E514" s="90">
        <v>13.050278565644449</v>
      </c>
      <c r="F514" s="90"/>
      <c r="G514" s="90"/>
    </row>
    <row r="515" spans="1:7" x14ac:dyDescent="0.25">
      <c r="A515" s="86">
        <v>0.6</v>
      </c>
      <c r="B515" s="86">
        <v>21</v>
      </c>
      <c r="C515" s="89" t="s">
        <v>199</v>
      </c>
      <c r="D515" s="86" t="s">
        <v>188</v>
      </c>
      <c r="E515" s="90">
        <v>13.164706878637022</v>
      </c>
      <c r="F515" s="90"/>
      <c r="G515" s="90"/>
    </row>
    <row r="516" spans="1:7" x14ac:dyDescent="0.25">
      <c r="A516" s="86">
        <v>0.6</v>
      </c>
      <c r="B516" s="86">
        <v>21</v>
      </c>
      <c r="C516" s="88">
        <v>2</v>
      </c>
      <c r="D516" s="86" t="s">
        <v>189</v>
      </c>
      <c r="E516" s="90">
        <v>14.81511778292073</v>
      </c>
      <c r="F516" s="90"/>
      <c r="G516" s="90"/>
    </row>
    <row r="517" spans="1:7" x14ac:dyDescent="0.25">
      <c r="A517" s="86">
        <v>0.6</v>
      </c>
      <c r="B517" s="86">
        <v>21</v>
      </c>
      <c r="C517" s="89" t="s">
        <v>199</v>
      </c>
      <c r="D517" s="86" t="s">
        <v>189</v>
      </c>
      <c r="E517" s="90">
        <v>13.772935907895036</v>
      </c>
      <c r="F517" s="90"/>
      <c r="G517" s="90"/>
    </row>
    <row r="518" spans="1:7" x14ac:dyDescent="0.25">
      <c r="A518" s="86">
        <v>0.6</v>
      </c>
      <c r="B518" s="86">
        <v>21</v>
      </c>
      <c r="C518" s="88">
        <v>2</v>
      </c>
      <c r="D518" s="86" t="s">
        <v>190</v>
      </c>
      <c r="E518" s="90">
        <v>13.113581483216942</v>
      </c>
      <c r="F518" s="90"/>
      <c r="G518" s="90"/>
    </row>
    <row r="519" spans="1:7" x14ac:dyDescent="0.25">
      <c r="A519" s="86">
        <v>0.6</v>
      </c>
      <c r="B519" s="86">
        <v>21</v>
      </c>
      <c r="C519" s="89" t="s">
        <v>199</v>
      </c>
      <c r="D519" s="86" t="s">
        <v>190</v>
      </c>
      <c r="E519" s="90">
        <v>12.821002162429549</v>
      </c>
      <c r="F519" s="90"/>
      <c r="G519" s="90"/>
    </row>
    <row r="520" spans="1:7" x14ac:dyDescent="0.25">
      <c r="A520" s="86">
        <v>0.6</v>
      </c>
      <c r="B520" s="86">
        <v>21</v>
      </c>
      <c r="C520" s="88">
        <v>2</v>
      </c>
      <c r="D520" s="86" t="s">
        <v>190</v>
      </c>
      <c r="E520" s="90">
        <v>13.651646845084128</v>
      </c>
      <c r="F520" s="90"/>
      <c r="G520" s="90"/>
    </row>
    <row r="521" spans="1:7" x14ac:dyDescent="0.25">
      <c r="A521" s="86">
        <v>0.6</v>
      </c>
      <c r="B521" s="86">
        <v>21</v>
      </c>
      <c r="C521" s="89" t="s">
        <v>199</v>
      </c>
      <c r="D521" s="86" t="s">
        <v>191</v>
      </c>
      <c r="E521" s="90">
        <v>12.669093272756552</v>
      </c>
      <c r="F521" s="90"/>
      <c r="G521" s="90"/>
    </row>
    <row r="522" spans="1:7" x14ac:dyDescent="0.25">
      <c r="A522" s="86">
        <v>0.6</v>
      </c>
      <c r="B522" s="86">
        <v>21</v>
      </c>
      <c r="C522" s="88">
        <v>2</v>
      </c>
      <c r="D522" s="86" t="s">
        <v>191</v>
      </c>
      <c r="E522" s="90">
        <v>14.370537677986308</v>
      </c>
      <c r="F522" s="90"/>
      <c r="G522" s="90"/>
    </row>
    <row r="523" spans="1:7" x14ac:dyDescent="0.25">
      <c r="A523" s="86">
        <v>0.6</v>
      </c>
      <c r="B523" s="86">
        <v>21</v>
      </c>
      <c r="C523" s="89" t="s">
        <v>199</v>
      </c>
      <c r="D523" s="86" t="s">
        <v>191</v>
      </c>
      <c r="E523" s="90">
        <v>13.352422581487698</v>
      </c>
      <c r="F523" s="90"/>
      <c r="G523" s="90"/>
    </row>
    <row r="524" spans="1:7" x14ac:dyDescent="0.25">
      <c r="A524" s="86">
        <v>0.6</v>
      </c>
      <c r="B524" s="86">
        <v>21</v>
      </c>
      <c r="C524" s="88">
        <v>2</v>
      </c>
      <c r="D524" s="86" t="s">
        <v>192</v>
      </c>
      <c r="E524" s="90">
        <v>15.135844166347013</v>
      </c>
      <c r="F524" s="90"/>
      <c r="G524" s="90"/>
    </row>
    <row r="525" spans="1:7" x14ac:dyDescent="0.25">
      <c r="A525" s="86">
        <v>0.6</v>
      </c>
      <c r="B525" s="86">
        <v>21</v>
      </c>
      <c r="C525" s="89" t="s">
        <v>199</v>
      </c>
      <c r="D525" s="86" t="s">
        <v>193</v>
      </c>
      <c r="E525" s="90">
        <v>13.935208249607843</v>
      </c>
      <c r="F525" s="90"/>
      <c r="G525" s="90"/>
    </row>
    <row r="526" spans="1:7" x14ac:dyDescent="0.25">
      <c r="A526" s="86">
        <v>0.6</v>
      </c>
      <c r="B526" s="86">
        <v>21</v>
      </c>
      <c r="C526" s="88">
        <v>3</v>
      </c>
      <c r="D526" s="86" t="s">
        <v>188</v>
      </c>
      <c r="E526" s="90">
        <v>8.1516159239183104</v>
      </c>
      <c r="F526" s="90"/>
      <c r="G526" s="90"/>
    </row>
    <row r="527" spans="1:7" x14ac:dyDescent="0.25">
      <c r="A527" s="86">
        <v>0.6</v>
      </c>
      <c r="B527" s="86">
        <v>21</v>
      </c>
      <c r="C527" s="88">
        <v>3</v>
      </c>
      <c r="D527" s="86" t="s">
        <v>188</v>
      </c>
      <c r="E527" s="90">
        <v>10.701746268244566</v>
      </c>
      <c r="F527" s="90"/>
      <c r="G527" s="90"/>
    </row>
    <row r="528" spans="1:7" x14ac:dyDescent="0.25">
      <c r="A528" s="86">
        <v>0.6</v>
      </c>
      <c r="B528" s="86">
        <v>21</v>
      </c>
      <c r="C528" s="88">
        <v>3</v>
      </c>
      <c r="D528" s="86" t="s">
        <v>188</v>
      </c>
      <c r="E528" s="90">
        <v>13.539289808346137</v>
      </c>
      <c r="F528" s="90"/>
      <c r="G528" s="90"/>
    </row>
    <row r="529" spans="1:7" x14ac:dyDescent="0.25">
      <c r="A529" s="86">
        <v>0.6</v>
      </c>
      <c r="B529" s="86">
        <v>21</v>
      </c>
      <c r="C529" s="88">
        <v>3</v>
      </c>
      <c r="D529" s="86" t="s">
        <v>189</v>
      </c>
      <c r="E529" s="90">
        <v>14.139089738478971</v>
      </c>
      <c r="F529" s="90"/>
      <c r="G529" s="90"/>
    </row>
    <row r="530" spans="1:7" x14ac:dyDescent="0.25">
      <c r="A530" s="86">
        <v>0.6</v>
      </c>
      <c r="B530" s="86">
        <v>21</v>
      </c>
      <c r="C530" s="88">
        <v>3</v>
      </c>
      <c r="D530" s="86" t="s">
        <v>189</v>
      </c>
      <c r="E530" s="90">
        <v>14.172141306709726</v>
      </c>
      <c r="F530" s="90"/>
      <c r="G530" s="90"/>
    </row>
    <row r="531" spans="1:7" x14ac:dyDescent="0.25">
      <c r="A531" s="86">
        <v>0.6</v>
      </c>
      <c r="B531" s="86">
        <v>21</v>
      </c>
      <c r="C531" s="88">
        <v>3</v>
      </c>
      <c r="D531" s="86" t="s">
        <v>190</v>
      </c>
      <c r="E531" s="90">
        <v>14.475628685078579</v>
      </c>
      <c r="F531" s="90"/>
      <c r="G531" s="90"/>
    </row>
    <row r="532" spans="1:7" x14ac:dyDescent="0.25">
      <c r="A532" s="86">
        <v>0.6</v>
      </c>
      <c r="B532" s="86">
        <v>21</v>
      </c>
      <c r="C532" s="88">
        <v>3</v>
      </c>
      <c r="D532" s="86" t="s">
        <v>190</v>
      </c>
      <c r="E532" s="90">
        <v>14.216484730954962</v>
      </c>
      <c r="F532" s="90"/>
      <c r="G532" s="90"/>
    </row>
    <row r="533" spans="1:7" x14ac:dyDescent="0.25">
      <c r="A533" s="86">
        <v>0.6</v>
      </c>
      <c r="B533" s="86">
        <v>21</v>
      </c>
      <c r="C533" s="88">
        <v>3</v>
      </c>
      <c r="D533" s="86" t="s">
        <v>190</v>
      </c>
      <c r="E533" s="90">
        <v>13.238811734152815</v>
      </c>
      <c r="F533" s="90"/>
      <c r="G533" s="90"/>
    </row>
    <row r="534" spans="1:7" x14ac:dyDescent="0.25">
      <c r="A534" s="86">
        <v>0.6</v>
      </c>
      <c r="B534" s="86">
        <v>21</v>
      </c>
      <c r="C534" s="88">
        <v>3</v>
      </c>
      <c r="D534" s="86" t="s">
        <v>191</v>
      </c>
      <c r="E534" s="90">
        <v>13.816728362608512</v>
      </c>
      <c r="F534" s="90"/>
      <c r="G534" s="90"/>
    </row>
    <row r="535" spans="1:7" x14ac:dyDescent="0.25">
      <c r="A535" s="86">
        <v>0.6</v>
      </c>
      <c r="B535" s="86">
        <v>21</v>
      </c>
      <c r="C535" s="88">
        <v>3</v>
      </c>
      <c r="D535" s="86" t="s">
        <v>191</v>
      </c>
      <c r="E535" s="90">
        <v>14.60565428565214</v>
      </c>
      <c r="F535" s="90"/>
      <c r="G535" s="90"/>
    </row>
    <row r="536" spans="1:7" x14ac:dyDescent="0.25">
      <c r="A536" s="86">
        <v>0.6</v>
      </c>
      <c r="B536" s="86">
        <v>21</v>
      </c>
      <c r="C536" s="88">
        <v>3</v>
      </c>
      <c r="D536" s="86" t="s">
        <v>191</v>
      </c>
      <c r="E536" s="90">
        <v>14.247511463957935</v>
      </c>
      <c r="F536" s="90"/>
      <c r="G536" s="90"/>
    </row>
    <row r="537" spans="1:7" x14ac:dyDescent="0.25">
      <c r="A537" s="86">
        <v>0.6</v>
      </c>
      <c r="B537" s="86">
        <v>21</v>
      </c>
      <c r="C537" s="88">
        <v>3</v>
      </c>
      <c r="D537" s="86" t="s">
        <v>192</v>
      </c>
      <c r="E537" s="90">
        <v>14.53220595954326</v>
      </c>
      <c r="F537" s="90"/>
      <c r="G537" s="90"/>
    </row>
    <row r="538" spans="1:7" x14ac:dyDescent="0.25">
      <c r="A538" s="86">
        <v>0.6</v>
      </c>
      <c r="B538" s="86">
        <v>21</v>
      </c>
      <c r="C538" s="88">
        <v>3</v>
      </c>
      <c r="D538" s="86" t="s">
        <v>193</v>
      </c>
      <c r="E538" s="90">
        <v>14.808707662531422</v>
      </c>
      <c r="F538" s="90"/>
      <c r="G538" s="90"/>
    </row>
    <row r="539" spans="1:7" x14ac:dyDescent="0.25">
      <c r="A539" s="86">
        <v>0.6</v>
      </c>
      <c r="B539" s="86">
        <v>21</v>
      </c>
      <c r="C539" s="88">
        <v>4</v>
      </c>
      <c r="D539" s="86" t="s">
        <v>188</v>
      </c>
      <c r="E539" s="90">
        <v>12.688821276002471</v>
      </c>
      <c r="F539" s="90"/>
      <c r="G539" s="90"/>
    </row>
    <row r="540" spans="1:7" x14ac:dyDescent="0.25">
      <c r="A540" s="86">
        <v>0.6</v>
      </c>
      <c r="B540" s="86">
        <v>21</v>
      </c>
      <c r="C540" s="88">
        <v>4</v>
      </c>
      <c r="D540" s="86" t="s">
        <v>188</v>
      </c>
      <c r="E540" s="90">
        <v>14.421261178335522</v>
      </c>
      <c r="F540" s="90"/>
      <c r="G540" s="90"/>
    </row>
    <row r="541" spans="1:7" x14ac:dyDescent="0.25">
      <c r="A541" s="86">
        <v>0.6</v>
      </c>
      <c r="B541" s="86">
        <v>21</v>
      </c>
      <c r="C541" s="88">
        <v>4</v>
      </c>
      <c r="D541" s="86" t="s">
        <v>188</v>
      </c>
      <c r="E541" s="90">
        <v>13.691566409340565</v>
      </c>
      <c r="F541" s="90"/>
      <c r="G541" s="90"/>
    </row>
    <row r="542" spans="1:7" x14ac:dyDescent="0.25">
      <c r="A542" s="86">
        <v>0.6</v>
      </c>
      <c r="B542" s="86">
        <v>21</v>
      </c>
      <c r="C542" s="88">
        <v>4</v>
      </c>
      <c r="D542" s="86" t="s">
        <v>189</v>
      </c>
      <c r="E542" s="90">
        <v>13.772357913404521</v>
      </c>
      <c r="F542" s="90"/>
      <c r="G542" s="90"/>
    </row>
    <row r="543" spans="1:7" x14ac:dyDescent="0.25">
      <c r="A543" s="86">
        <v>0.6</v>
      </c>
      <c r="B543" s="86">
        <v>21</v>
      </c>
      <c r="C543" s="88">
        <v>4</v>
      </c>
      <c r="D543" s="86" t="s">
        <v>189</v>
      </c>
      <c r="E543" s="90">
        <v>13.991166216221938</v>
      </c>
      <c r="F543" s="90"/>
      <c r="G543" s="90"/>
    </row>
    <row r="544" spans="1:7" x14ac:dyDescent="0.25">
      <c r="A544" s="86">
        <v>0.6</v>
      </c>
      <c r="B544" s="86">
        <v>21</v>
      </c>
      <c r="C544" s="88">
        <v>4</v>
      </c>
      <c r="D544" s="86" t="s">
        <v>190</v>
      </c>
      <c r="E544" s="90">
        <v>14.307146867759695</v>
      </c>
      <c r="F544" s="90"/>
      <c r="G544" s="90"/>
    </row>
    <row r="545" spans="1:7" x14ac:dyDescent="0.25">
      <c r="A545" s="86">
        <v>0.6</v>
      </c>
      <c r="B545" s="86">
        <v>21</v>
      </c>
      <c r="C545" s="88">
        <v>4</v>
      </c>
      <c r="D545" s="86" t="s">
        <v>190</v>
      </c>
      <c r="E545" s="90">
        <v>14.376009179401548</v>
      </c>
      <c r="F545" s="90"/>
      <c r="G545" s="90"/>
    </row>
    <row r="546" spans="1:7" x14ac:dyDescent="0.25">
      <c r="A546" s="86">
        <v>0.6</v>
      </c>
      <c r="B546" s="86">
        <v>21</v>
      </c>
      <c r="C546" s="88">
        <v>4</v>
      </c>
      <c r="D546" s="86" t="s">
        <v>190</v>
      </c>
      <c r="E546" s="90">
        <v>14.268122645398048</v>
      </c>
      <c r="F546" s="90"/>
      <c r="G546" s="90"/>
    </row>
    <row r="547" spans="1:7" x14ac:dyDescent="0.25">
      <c r="A547" s="86">
        <v>0.6</v>
      </c>
      <c r="B547" s="86">
        <v>21</v>
      </c>
      <c r="C547" s="88">
        <v>4</v>
      </c>
      <c r="D547" s="86" t="s">
        <v>191</v>
      </c>
      <c r="E547" s="90">
        <v>14.899578010015631</v>
      </c>
      <c r="F547" s="90"/>
      <c r="G547" s="90"/>
    </row>
    <row r="548" spans="1:7" x14ac:dyDescent="0.25">
      <c r="A548" s="86">
        <v>0.6</v>
      </c>
      <c r="B548" s="86">
        <v>21</v>
      </c>
      <c r="C548" s="88">
        <v>4</v>
      </c>
      <c r="D548" s="86" t="s">
        <v>191</v>
      </c>
      <c r="E548" s="90">
        <v>14.707690990890788</v>
      </c>
      <c r="F548" s="90"/>
      <c r="G548" s="90"/>
    </row>
    <row r="549" spans="1:7" x14ac:dyDescent="0.25">
      <c r="A549" s="86">
        <v>0.6</v>
      </c>
      <c r="B549" s="86">
        <v>21</v>
      </c>
      <c r="C549" s="88">
        <v>4</v>
      </c>
      <c r="D549" s="86" t="s">
        <v>191</v>
      </c>
      <c r="E549" s="90">
        <v>13.967861023057973</v>
      </c>
      <c r="F549" s="90"/>
      <c r="G549" s="90"/>
    </row>
    <row r="550" spans="1:7" x14ac:dyDescent="0.25">
      <c r="A550" s="86">
        <v>0.6</v>
      </c>
      <c r="B550" s="86">
        <v>21</v>
      </c>
      <c r="C550" s="88">
        <v>4</v>
      </c>
      <c r="D550" s="86" t="s">
        <v>192</v>
      </c>
      <c r="E550" s="90">
        <v>12.570568955597533</v>
      </c>
      <c r="F550" s="90"/>
      <c r="G550" s="90"/>
    </row>
    <row r="551" spans="1:7" x14ac:dyDescent="0.25">
      <c r="A551" s="86">
        <v>0.6</v>
      </c>
      <c r="B551" s="86">
        <v>21</v>
      </c>
      <c r="C551" s="88">
        <v>4</v>
      </c>
      <c r="D551" s="86" t="s">
        <v>193</v>
      </c>
      <c r="E551" s="90">
        <v>13.52493650237604</v>
      </c>
      <c r="F551" s="90"/>
      <c r="G551" s="90"/>
    </row>
    <row r="552" spans="1:7" x14ac:dyDescent="0.25">
      <c r="A552" s="86">
        <v>1.9</v>
      </c>
      <c r="B552" s="86">
        <v>21</v>
      </c>
      <c r="C552" s="88">
        <v>1</v>
      </c>
      <c r="D552" s="86" t="s">
        <v>188</v>
      </c>
      <c r="E552" s="90">
        <v>12.718138436882276</v>
      </c>
      <c r="F552" s="90"/>
      <c r="G552" s="90"/>
    </row>
    <row r="553" spans="1:7" x14ac:dyDescent="0.25">
      <c r="A553" s="86">
        <v>1.9</v>
      </c>
      <c r="B553" s="86">
        <v>21</v>
      </c>
      <c r="C553" s="88">
        <v>1</v>
      </c>
      <c r="D553" s="86" t="s">
        <v>188</v>
      </c>
      <c r="E553" s="90">
        <v>11.386412980757894</v>
      </c>
      <c r="F553" s="90"/>
      <c r="G553" s="90"/>
    </row>
    <row r="554" spans="1:7" x14ac:dyDescent="0.25">
      <c r="A554" s="86">
        <v>1.9</v>
      </c>
      <c r="B554" s="86">
        <v>21</v>
      </c>
      <c r="C554" s="88">
        <v>1</v>
      </c>
      <c r="D554" s="86" t="s">
        <v>188</v>
      </c>
      <c r="E554" s="90">
        <v>12.807912168910672</v>
      </c>
      <c r="F554" s="90"/>
      <c r="G554" s="90"/>
    </row>
    <row r="555" spans="1:7" x14ac:dyDescent="0.25">
      <c r="A555" s="86">
        <v>1.9</v>
      </c>
      <c r="B555" s="86">
        <v>21</v>
      </c>
      <c r="C555" s="88">
        <v>1</v>
      </c>
      <c r="D555" s="86" t="s">
        <v>189</v>
      </c>
      <c r="E555" s="90">
        <v>13.174434443257226</v>
      </c>
      <c r="F555" s="90"/>
      <c r="G555" s="90"/>
    </row>
    <row r="556" spans="1:7" x14ac:dyDescent="0.25">
      <c r="A556" s="86">
        <v>1.9</v>
      </c>
      <c r="B556" s="86">
        <v>21</v>
      </c>
      <c r="C556" s="88">
        <v>1</v>
      </c>
      <c r="D556" s="86" t="s">
        <v>189</v>
      </c>
      <c r="E556" s="90">
        <v>14.932510149451709</v>
      </c>
      <c r="F556" s="90"/>
      <c r="G556" s="90"/>
    </row>
    <row r="557" spans="1:7" x14ac:dyDescent="0.25">
      <c r="A557" s="86">
        <v>1.9</v>
      </c>
      <c r="B557" s="86">
        <v>21</v>
      </c>
      <c r="C557" s="88">
        <v>1</v>
      </c>
      <c r="D557" s="86" t="s">
        <v>190</v>
      </c>
      <c r="E557" s="90">
        <v>13.593644110342465</v>
      </c>
      <c r="F557" s="90"/>
      <c r="G557" s="90"/>
    </row>
    <row r="558" spans="1:7" x14ac:dyDescent="0.25">
      <c r="A558" s="86">
        <v>1.9</v>
      </c>
      <c r="B558" s="86">
        <v>21</v>
      </c>
      <c r="C558" s="88">
        <v>1</v>
      </c>
      <c r="D558" s="86" t="s">
        <v>190</v>
      </c>
      <c r="E558" s="90">
        <v>13.137366133997709</v>
      </c>
      <c r="F558" s="90"/>
      <c r="G558" s="90"/>
    </row>
    <row r="559" spans="1:7" x14ac:dyDescent="0.25">
      <c r="A559" s="86">
        <v>1.9</v>
      </c>
      <c r="B559" s="86">
        <v>21</v>
      </c>
      <c r="C559" s="88">
        <v>1</v>
      </c>
      <c r="D559" s="86" t="s">
        <v>190</v>
      </c>
      <c r="E559" s="90">
        <v>14.370453516829437</v>
      </c>
      <c r="F559" s="90"/>
      <c r="G559" s="90"/>
    </row>
    <row r="560" spans="1:7" x14ac:dyDescent="0.25">
      <c r="A560" s="86">
        <v>1.9</v>
      </c>
      <c r="B560" s="86">
        <v>21</v>
      </c>
      <c r="C560" s="88">
        <v>1</v>
      </c>
      <c r="D560" s="86" t="s">
        <v>191</v>
      </c>
      <c r="E560" s="90">
        <v>13.941348479260528</v>
      </c>
      <c r="F560" s="90"/>
      <c r="G560" s="90"/>
    </row>
    <row r="561" spans="1:7" x14ac:dyDescent="0.25">
      <c r="A561" s="86">
        <v>1.9</v>
      </c>
      <c r="B561" s="86">
        <v>21</v>
      </c>
      <c r="C561" s="88">
        <v>1</v>
      </c>
      <c r="D561" s="86" t="s">
        <v>191</v>
      </c>
      <c r="E561" s="90">
        <v>13.6217469043237</v>
      </c>
      <c r="F561" s="90"/>
      <c r="G561" s="90"/>
    </row>
    <row r="562" spans="1:7" x14ac:dyDescent="0.25">
      <c r="A562" s="86">
        <v>1.9</v>
      </c>
      <c r="B562" s="86">
        <v>21</v>
      </c>
      <c r="C562" s="88">
        <v>1</v>
      </c>
      <c r="D562" s="86" t="s">
        <v>191</v>
      </c>
      <c r="E562" s="90">
        <v>14.377811529993641</v>
      </c>
      <c r="F562" s="90"/>
      <c r="G562" s="90"/>
    </row>
    <row r="563" spans="1:7" x14ac:dyDescent="0.25">
      <c r="A563" s="86">
        <v>1.9</v>
      </c>
      <c r="B563" s="86">
        <v>21</v>
      </c>
      <c r="C563" s="88">
        <v>1</v>
      </c>
      <c r="D563" s="86" t="s">
        <v>192</v>
      </c>
      <c r="E563" s="90">
        <v>14.081141112894962</v>
      </c>
      <c r="F563" s="90"/>
      <c r="G563" s="90"/>
    </row>
    <row r="564" spans="1:7" x14ac:dyDescent="0.25">
      <c r="A564" s="86">
        <v>1.9</v>
      </c>
      <c r="B564" s="86">
        <v>21</v>
      </c>
      <c r="C564" s="88">
        <v>1</v>
      </c>
      <c r="D564" s="86" t="s">
        <v>193</v>
      </c>
      <c r="E564" s="90">
        <v>14.970884217011465</v>
      </c>
      <c r="F564" s="90"/>
      <c r="G564" s="90"/>
    </row>
    <row r="565" spans="1:7" x14ac:dyDescent="0.25">
      <c r="A565" s="86">
        <v>1.9</v>
      </c>
      <c r="B565" s="86">
        <v>21</v>
      </c>
      <c r="C565" s="89" t="s">
        <v>199</v>
      </c>
      <c r="D565" s="86" t="s">
        <v>188</v>
      </c>
      <c r="E565" s="90">
        <v>13.392887674634363</v>
      </c>
      <c r="F565" s="90"/>
      <c r="G565" s="90"/>
    </row>
    <row r="566" spans="1:7" x14ac:dyDescent="0.25">
      <c r="A566" s="86">
        <v>1.9</v>
      </c>
      <c r="B566" s="86">
        <v>21</v>
      </c>
      <c r="C566" s="88">
        <v>2</v>
      </c>
      <c r="D566" s="86" t="s">
        <v>188</v>
      </c>
      <c r="E566" s="90">
        <v>14.16454135233692</v>
      </c>
      <c r="F566" s="90"/>
      <c r="G566" s="90"/>
    </row>
    <row r="567" spans="1:7" x14ac:dyDescent="0.25">
      <c r="A567" s="86">
        <v>1.9</v>
      </c>
      <c r="B567" s="86">
        <v>21</v>
      </c>
      <c r="C567" s="89" t="s">
        <v>199</v>
      </c>
      <c r="D567" s="86" t="s">
        <v>188</v>
      </c>
      <c r="E567" s="90">
        <v>12.805374059032536</v>
      </c>
      <c r="F567" s="90"/>
      <c r="G567" s="90"/>
    </row>
    <row r="568" spans="1:7" x14ac:dyDescent="0.25">
      <c r="A568" s="86">
        <v>1.9</v>
      </c>
      <c r="B568" s="86">
        <v>21</v>
      </c>
      <c r="C568" s="88">
        <v>2</v>
      </c>
      <c r="D568" s="86" t="s">
        <v>189</v>
      </c>
      <c r="E568" s="90">
        <v>12.909637551945345</v>
      </c>
      <c r="F568" s="90"/>
      <c r="G568" s="90"/>
    </row>
    <row r="569" spans="1:7" x14ac:dyDescent="0.25">
      <c r="A569" s="86">
        <v>1.9</v>
      </c>
      <c r="B569" s="86">
        <v>21</v>
      </c>
      <c r="C569" s="89" t="s">
        <v>199</v>
      </c>
      <c r="D569" s="86" t="s">
        <v>189</v>
      </c>
      <c r="E569" s="90">
        <v>13.450295597466965</v>
      </c>
      <c r="F569" s="90"/>
      <c r="G569" s="90"/>
    </row>
    <row r="570" spans="1:7" x14ac:dyDescent="0.25">
      <c r="A570" s="86">
        <v>1.9</v>
      </c>
      <c r="B570" s="86">
        <v>21</v>
      </c>
      <c r="C570" s="88">
        <v>2</v>
      </c>
      <c r="D570" s="86" t="s">
        <v>190</v>
      </c>
      <c r="E570" s="90">
        <v>14.054985774669792</v>
      </c>
      <c r="F570" s="90"/>
      <c r="G570" s="90"/>
    </row>
    <row r="571" spans="1:7" x14ac:dyDescent="0.25">
      <c r="A571" s="86">
        <v>1.9</v>
      </c>
      <c r="B571" s="86">
        <v>21</v>
      </c>
      <c r="C571" s="89" t="s">
        <v>199</v>
      </c>
      <c r="D571" s="86" t="s">
        <v>190</v>
      </c>
      <c r="E571" s="90">
        <v>14.575314617347741</v>
      </c>
      <c r="F571" s="90"/>
      <c r="G571" s="90"/>
    </row>
    <row r="572" spans="1:7" x14ac:dyDescent="0.25">
      <c r="A572" s="86">
        <v>1.9</v>
      </c>
      <c r="B572" s="86">
        <v>21</v>
      </c>
      <c r="C572" s="88">
        <v>2</v>
      </c>
      <c r="D572" s="86" t="s">
        <v>190</v>
      </c>
      <c r="E572" s="90">
        <v>13.848174013060106</v>
      </c>
      <c r="F572" s="90"/>
      <c r="G572" s="90"/>
    </row>
    <row r="573" spans="1:7" x14ac:dyDescent="0.25">
      <c r="A573" s="86">
        <v>1.9</v>
      </c>
      <c r="B573" s="86">
        <v>21</v>
      </c>
      <c r="C573" s="89" t="s">
        <v>199</v>
      </c>
      <c r="D573" s="86" t="s">
        <v>191</v>
      </c>
      <c r="E573" s="90">
        <v>14.094673348523035</v>
      </c>
      <c r="F573" s="90"/>
      <c r="G573" s="90"/>
    </row>
    <row r="574" spans="1:7" x14ac:dyDescent="0.25">
      <c r="A574" s="86">
        <v>1.9</v>
      </c>
      <c r="B574" s="86">
        <v>21</v>
      </c>
      <c r="C574" s="88">
        <v>2</v>
      </c>
      <c r="D574" s="86" t="s">
        <v>191</v>
      </c>
      <c r="E574" s="90">
        <v>13.382662870653432</v>
      </c>
      <c r="F574" s="90"/>
      <c r="G574" s="90"/>
    </row>
    <row r="575" spans="1:7" x14ac:dyDescent="0.25">
      <c r="A575" s="86">
        <v>1.9</v>
      </c>
      <c r="B575" s="86">
        <v>21</v>
      </c>
      <c r="C575" s="89" t="s">
        <v>199</v>
      </c>
      <c r="D575" s="86" t="s">
        <v>191</v>
      </c>
      <c r="E575" s="90">
        <v>14.252405695423052</v>
      </c>
      <c r="F575" s="90"/>
      <c r="G575" s="90"/>
    </row>
    <row r="576" spans="1:7" x14ac:dyDescent="0.25">
      <c r="A576" s="86">
        <v>1.9</v>
      </c>
      <c r="B576" s="86">
        <v>21</v>
      </c>
      <c r="C576" s="88">
        <v>2</v>
      </c>
      <c r="D576" s="86" t="s">
        <v>192</v>
      </c>
      <c r="E576" s="90">
        <v>13.322639182514664</v>
      </c>
      <c r="F576" s="90"/>
      <c r="G576" s="90"/>
    </row>
    <row r="577" spans="1:7" x14ac:dyDescent="0.25">
      <c r="A577" s="86">
        <v>1.9</v>
      </c>
      <c r="B577" s="86">
        <v>21</v>
      </c>
      <c r="C577" s="89" t="s">
        <v>199</v>
      </c>
      <c r="D577" s="86" t="s">
        <v>193</v>
      </c>
      <c r="E577" s="90">
        <v>13.795889149806158</v>
      </c>
      <c r="F577" s="90"/>
      <c r="G577" s="90"/>
    </row>
    <row r="578" spans="1:7" x14ac:dyDescent="0.25">
      <c r="A578" s="86">
        <v>1.9</v>
      </c>
      <c r="B578" s="86">
        <v>21</v>
      </c>
      <c r="C578" s="88">
        <v>3</v>
      </c>
      <c r="D578" s="86" t="s">
        <v>188</v>
      </c>
      <c r="E578" s="90">
        <v>14.054895985452211</v>
      </c>
      <c r="F578" s="90"/>
      <c r="G578" s="90"/>
    </row>
    <row r="579" spans="1:7" x14ac:dyDescent="0.25">
      <c r="A579" s="86">
        <v>1.9</v>
      </c>
      <c r="B579" s="86">
        <v>21</v>
      </c>
      <c r="C579" s="88">
        <v>3</v>
      </c>
      <c r="D579" s="86" t="s">
        <v>188</v>
      </c>
      <c r="E579" s="90">
        <v>14.117323869740623</v>
      </c>
      <c r="F579" s="90"/>
      <c r="G579" s="90"/>
    </row>
    <row r="580" spans="1:7" x14ac:dyDescent="0.25">
      <c r="A580" s="86">
        <v>1.9</v>
      </c>
      <c r="B580" s="86">
        <v>21</v>
      </c>
      <c r="C580" s="88">
        <v>3</v>
      </c>
      <c r="D580" s="86" t="s">
        <v>188</v>
      </c>
      <c r="E580" s="90">
        <v>14.085345629032966</v>
      </c>
      <c r="F580" s="90"/>
      <c r="G580" s="90"/>
    </row>
    <row r="581" spans="1:7" x14ac:dyDescent="0.25">
      <c r="A581" s="86">
        <v>1.9</v>
      </c>
      <c r="B581" s="86">
        <v>21</v>
      </c>
      <c r="C581" s="88">
        <v>3</v>
      </c>
      <c r="D581" s="86" t="s">
        <v>189</v>
      </c>
      <c r="E581" s="90">
        <v>13.484711092206444</v>
      </c>
      <c r="F581" s="90"/>
      <c r="G581" s="90"/>
    </row>
    <row r="582" spans="1:7" x14ac:dyDescent="0.25">
      <c r="A582" s="86">
        <v>1.9</v>
      </c>
      <c r="B582" s="86">
        <v>21</v>
      </c>
      <c r="C582" s="88">
        <v>3</v>
      </c>
      <c r="D582" s="86" t="s">
        <v>189</v>
      </c>
      <c r="E582" s="90">
        <v>13.530997927103268</v>
      </c>
      <c r="F582" s="90"/>
      <c r="G582" s="90"/>
    </row>
    <row r="583" spans="1:7" x14ac:dyDescent="0.25">
      <c r="A583" s="86">
        <v>1.9</v>
      </c>
      <c r="B583" s="86">
        <v>21</v>
      </c>
      <c r="C583" s="88">
        <v>3</v>
      </c>
      <c r="D583" s="86" t="s">
        <v>190</v>
      </c>
      <c r="E583" s="90">
        <v>14.279337494141119</v>
      </c>
      <c r="F583" s="90"/>
      <c r="G583" s="90"/>
    </row>
    <row r="584" spans="1:7" x14ac:dyDescent="0.25">
      <c r="A584" s="86">
        <v>1.9</v>
      </c>
      <c r="B584" s="86">
        <v>21</v>
      </c>
      <c r="C584" s="88">
        <v>3</v>
      </c>
      <c r="D584" s="86" t="s">
        <v>190</v>
      </c>
      <c r="E584" s="90">
        <v>13.322042240055952</v>
      </c>
      <c r="F584" s="90"/>
      <c r="G584" s="90"/>
    </row>
    <row r="585" spans="1:7" x14ac:dyDescent="0.25">
      <c r="A585" s="86">
        <v>1.9</v>
      </c>
      <c r="B585" s="86">
        <v>21</v>
      </c>
      <c r="C585" s="88">
        <v>3</v>
      </c>
      <c r="D585" s="86" t="s">
        <v>190</v>
      </c>
      <c r="E585" s="90">
        <v>14.465101998839263</v>
      </c>
      <c r="F585" s="90"/>
      <c r="G585" s="90"/>
    </row>
    <row r="586" spans="1:7" x14ac:dyDescent="0.25">
      <c r="A586" s="86">
        <v>1.9</v>
      </c>
      <c r="B586" s="86">
        <v>21</v>
      </c>
      <c r="C586" s="88">
        <v>3</v>
      </c>
      <c r="D586" s="86" t="s">
        <v>191</v>
      </c>
      <c r="E586" s="90">
        <v>14.886376209879339</v>
      </c>
      <c r="F586" s="90"/>
      <c r="G586" s="90"/>
    </row>
    <row r="587" spans="1:7" x14ac:dyDescent="0.25">
      <c r="A587" s="86">
        <v>1.9</v>
      </c>
      <c r="B587" s="86">
        <v>21</v>
      </c>
      <c r="C587" s="88">
        <v>3</v>
      </c>
      <c r="D587" s="86" t="s">
        <v>191</v>
      </c>
      <c r="E587" s="90">
        <v>15.194846016931738</v>
      </c>
      <c r="F587" s="90"/>
      <c r="G587" s="90"/>
    </row>
    <row r="588" spans="1:7" x14ac:dyDescent="0.25">
      <c r="A588" s="86">
        <v>1.9</v>
      </c>
      <c r="B588" s="86">
        <v>21</v>
      </c>
      <c r="C588" s="88">
        <v>3</v>
      </c>
      <c r="D588" s="86" t="s">
        <v>191</v>
      </c>
      <c r="E588" s="90">
        <v>14.202238914581388</v>
      </c>
      <c r="F588" s="90"/>
      <c r="G588" s="90"/>
    </row>
    <row r="589" spans="1:7" x14ac:dyDescent="0.25">
      <c r="A589" s="86">
        <v>1.9</v>
      </c>
      <c r="B589" s="86">
        <v>21</v>
      </c>
      <c r="C589" s="88">
        <v>3</v>
      </c>
      <c r="D589" s="86" t="s">
        <v>192</v>
      </c>
      <c r="E589" s="90">
        <v>13.871306275757496</v>
      </c>
      <c r="F589" s="90"/>
      <c r="G589" s="90"/>
    </row>
    <row r="590" spans="1:7" x14ac:dyDescent="0.25">
      <c r="A590" s="86">
        <v>1.9</v>
      </c>
      <c r="B590" s="86">
        <v>21</v>
      </c>
      <c r="C590" s="88">
        <v>3</v>
      </c>
      <c r="D590" s="86" t="s">
        <v>193</v>
      </c>
      <c r="E590" s="90">
        <v>14.205928421178337</v>
      </c>
      <c r="F590" s="90"/>
      <c r="G590" s="90"/>
    </row>
    <row r="591" spans="1:7" x14ac:dyDescent="0.25">
      <c r="A591" s="86">
        <v>1.9</v>
      </c>
      <c r="B591" s="86">
        <v>21</v>
      </c>
      <c r="C591" s="88">
        <v>4</v>
      </c>
      <c r="D591" s="86" t="s">
        <v>188</v>
      </c>
      <c r="E591" s="90">
        <v>14.12673430269504</v>
      </c>
      <c r="F591" s="90"/>
      <c r="G591" s="90"/>
    </row>
    <row r="592" spans="1:7" x14ac:dyDescent="0.25">
      <c r="A592" s="86">
        <v>1.9</v>
      </c>
      <c r="B592" s="86">
        <v>21</v>
      </c>
      <c r="C592" s="88">
        <v>4</v>
      </c>
      <c r="D592" s="86" t="s">
        <v>188</v>
      </c>
      <c r="E592" s="90">
        <v>13.287101834490578</v>
      </c>
      <c r="F592" s="90"/>
      <c r="G592" s="90"/>
    </row>
    <row r="593" spans="1:7" x14ac:dyDescent="0.25">
      <c r="A593" s="86">
        <v>1.9</v>
      </c>
      <c r="B593" s="86">
        <v>21</v>
      </c>
      <c r="C593" s="88">
        <v>4</v>
      </c>
      <c r="D593" s="86" t="s">
        <v>188</v>
      </c>
      <c r="E593" s="90">
        <v>13.621425532278483</v>
      </c>
      <c r="F593" s="90"/>
      <c r="G593" s="90"/>
    </row>
    <row r="594" spans="1:7" x14ac:dyDescent="0.25">
      <c r="A594" s="86">
        <v>1.9</v>
      </c>
      <c r="B594" s="86">
        <v>21</v>
      </c>
      <c r="C594" s="88">
        <v>4</v>
      </c>
      <c r="D594" s="86" t="s">
        <v>189</v>
      </c>
      <c r="E594" s="90">
        <v>14.252572668641069</v>
      </c>
      <c r="F594" s="90"/>
      <c r="G594" s="90"/>
    </row>
    <row r="595" spans="1:7" x14ac:dyDescent="0.25">
      <c r="A595" s="86">
        <v>1.9</v>
      </c>
      <c r="B595" s="86">
        <v>21</v>
      </c>
      <c r="C595" s="88">
        <v>4</v>
      </c>
      <c r="D595" s="86" t="s">
        <v>189</v>
      </c>
      <c r="E595" s="90">
        <v>14.694611027595016</v>
      </c>
      <c r="F595" s="90"/>
      <c r="G595" s="90"/>
    </row>
    <row r="596" spans="1:7" x14ac:dyDescent="0.25">
      <c r="A596" s="86">
        <v>1.9</v>
      </c>
      <c r="B596" s="86">
        <v>21</v>
      </c>
      <c r="C596" s="88">
        <v>4</v>
      </c>
      <c r="D596" s="86" t="s">
        <v>190</v>
      </c>
      <c r="E596" s="90">
        <v>12.686651522974994</v>
      </c>
      <c r="F596" s="90"/>
      <c r="G596" s="90"/>
    </row>
    <row r="597" spans="1:7" x14ac:dyDescent="0.25">
      <c r="A597" s="86">
        <v>1.9</v>
      </c>
      <c r="B597" s="86">
        <v>21</v>
      </c>
      <c r="C597" s="88">
        <v>4</v>
      </c>
      <c r="D597" s="86" t="s">
        <v>190</v>
      </c>
      <c r="E597" s="90">
        <v>13.946440848761103</v>
      </c>
      <c r="F597" s="90"/>
      <c r="G597" s="90"/>
    </row>
    <row r="598" spans="1:7" x14ac:dyDescent="0.25">
      <c r="A598" s="86">
        <v>1.9</v>
      </c>
      <c r="B598" s="86">
        <v>21</v>
      </c>
      <c r="C598" s="88">
        <v>4</v>
      </c>
      <c r="D598" s="86" t="s">
        <v>190</v>
      </c>
      <c r="E598" s="90">
        <v>13.969803662178467</v>
      </c>
      <c r="F598" s="90"/>
      <c r="G598" s="90"/>
    </row>
    <row r="599" spans="1:7" x14ac:dyDescent="0.25">
      <c r="A599" s="86">
        <v>1.9</v>
      </c>
      <c r="B599" s="86">
        <v>21</v>
      </c>
      <c r="C599" s="88">
        <v>4</v>
      </c>
      <c r="D599" s="86" t="s">
        <v>191</v>
      </c>
      <c r="E599" s="90">
        <v>14.333535629064958</v>
      </c>
      <c r="F599" s="90"/>
      <c r="G599" s="90"/>
    </row>
    <row r="600" spans="1:7" x14ac:dyDescent="0.25">
      <c r="A600" s="86">
        <v>1.9</v>
      </c>
      <c r="B600" s="86">
        <v>21</v>
      </c>
      <c r="C600" s="88">
        <v>4</v>
      </c>
      <c r="D600" s="86" t="s">
        <v>191</v>
      </c>
      <c r="E600" s="90">
        <v>14.088565988243488</v>
      </c>
      <c r="F600" s="90"/>
      <c r="G600" s="90"/>
    </row>
    <row r="601" spans="1:7" x14ac:dyDescent="0.25">
      <c r="A601" s="86">
        <v>1.9</v>
      </c>
      <c r="B601" s="86">
        <v>21</v>
      </c>
      <c r="C601" s="88">
        <v>4</v>
      </c>
      <c r="D601" s="86" t="s">
        <v>191</v>
      </c>
      <c r="E601" s="90">
        <v>13.764194900980899</v>
      </c>
      <c r="F601" s="90"/>
      <c r="G601" s="90"/>
    </row>
    <row r="602" spans="1:7" x14ac:dyDescent="0.25">
      <c r="A602" s="86">
        <v>1.9</v>
      </c>
      <c r="B602" s="86">
        <v>21</v>
      </c>
      <c r="C602" s="88">
        <v>4</v>
      </c>
      <c r="D602" s="86" t="s">
        <v>192</v>
      </c>
      <c r="E602" s="90">
        <v>13.542734484841013</v>
      </c>
      <c r="F602" s="90"/>
      <c r="G602" s="90"/>
    </row>
    <row r="603" spans="1:7" x14ac:dyDescent="0.25">
      <c r="A603" s="86">
        <v>1.9</v>
      </c>
      <c r="B603" s="86">
        <v>21</v>
      </c>
      <c r="C603" s="88">
        <v>4</v>
      </c>
      <c r="D603" s="86" t="s">
        <v>193</v>
      </c>
      <c r="E603" s="90">
        <v>13.541296026890592</v>
      </c>
      <c r="F603" s="90"/>
      <c r="G603" s="90"/>
    </row>
    <row r="604" spans="1:7" x14ac:dyDescent="0.25">
      <c r="A604" s="86">
        <v>6</v>
      </c>
      <c r="B604" s="86">
        <v>21</v>
      </c>
      <c r="C604" s="88">
        <v>1</v>
      </c>
      <c r="D604" s="86" t="s">
        <v>188</v>
      </c>
      <c r="E604" s="90">
        <v>13.363972151239587</v>
      </c>
      <c r="F604" s="90"/>
      <c r="G604" s="90"/>
    </row>
    <row r="605" spans="1:7" x14ac:dyDescent="0.25">
      <c r="A605" s="86">
        <v>6</v>
      </c>
      <c r="B605" s="86">
        <v>21</v>
      </c>
      <c r="C605" s="88">
        <v>1</v>
      </c>
      <c r="D605" s="86" t="s">
        <v>188</v>
      </c>
      <c r="E605" s="90">
        <v>12.543715712294128</v>
      </c>
      <c r="F605" s="90"/>
      <c r="G605" s="90"/>
    </row>
    <row r="606" spans="1:7" x14ac:dyDescent="0.25">
      <c r="A606" s="86">
        <v>6</v>
      </c>
      <c r="B606" s="86">
        <v>21</v>
      </c>
      <c r="C606" s="88">
        <v>1</v>
      </c>
      <c r="D606" s="86" t="s">
        <v>188</v>
      </c>
      <c r="E606" s="90">
        <v>13.304722070307793</v>
      </c>
      <c r="F606" s="90"/>
      <c r="G606" s="90"/>
    </row>
    <row r="607" spans="1:7" x14ac:dyDescent="0.25">
      <c r="A607" s="86">
        <v>6</v>
      </c>
      <c r="B607" s="86">
        <v>21</v>
      </c>
      <c r="C607" s="88">
        <v>1</v>
      </c>
      <c r="D607" s="86" t="s">
        <v>189</v>
      </c>
      <c r="E607" s="90">
        <v>14.989622899497613</v>
      </c>
      <c r="F607" s="90"/>
      <c r="G607" s="90"/>
    </row>
    <row r="608" spans="1:7" x14ac:dyDescent="0.25">
      <c r="A608" s="86">
        <v>6</v>
      </c>
      <c r="B608" s="86">
        <v>21</v>
      </c>
      <c r="C608" s="88">
        <v>1</v>
      </c>
      <c r="D608" s="86" t="s">
        <v>189</v>
      </c>
      <c r="E608" s="90">
        <v>11.986289713491631</v>
      </c>
      <c r="F608" s="90"/>
      <c r="G608" s="90"/>
    </row>
    <row r="609" spans="1:7" x14ac:dyDescent="0.25">
      <c r="A609" s="86">
        <v>6</v>
      </c>
      <c r="B609" s="86">
        <v>21</v>
      </c>
      <c r="C609" s="88">
        <v>1</v>
      </c>
      <c r="D609" s="86" t="s">
        <v>190</v>
      </c>
      <c r="E609" s="90">
        <v>14.072778521152959</v>
      </c>
      <c r="F609" s="90"/>
      <c r="G609" s="90"/>
    </row>
    <row r="610" spans="1:7" x14ac:dyDescent="0.25">
      <c r="A610" s="86">
        <v>6</v>
      </c>
      <c r="B610" s="86">
        <v>21</v>
      </c>
      <c r="C610" s="88">
        <v>1</v>
      </c>
      <c r="D610" s="86" t="s">
        <v>190</v>
      </c>
      <c r="E610" s="90">
        <v>14.645162033445764</v>
      </c>
      <c r="F610" s="90"/>
      <c r="G610" s="90"/>
    </row>
    <row r="611" spans="1:7" x14ac:dyDescent="0.25">
      <c r="A611" s="86">
        <v>6</v>
      </c>
      <c r="B611" s="86">
        <v>21</v>
      </c>
      <c r="C611" s="88">
        <v>1</v>
      </c>
      <c r="D611" s="86" t="s">
        <v>190</v>
      </c>
      <c r="E611" s="90">
        <v>14.270717530114938</v>
      </c>
      <c r="F611" s="90"/>
      <c r="G611" s="90"/>
    </row>
    <row r="612" spans="1:7" x14ac:dyDescent="0.25">
      <c r="A612" s="86">
        <v>6</v>
      </c>
      <c r="B612" s="86">
        <v>21</v>
      </c>
      <c r="C612" s="88">
        <v>1</v>
      </c>
      <c r="D612" s="86" t="s">
        <v>191</v>
      </c>
      <c r="E612" s="90">
        <v>14.807064055104041</v>
      </c>
      <c r="F612" s="90"/>
      <c r="G612" s="90"/>
    </row>
    <row r="613" spans="1:7" x14ac:dyDescent="0.25">
      <c r="A613" s="86">
        <v>6</v>
      </c>
      <c r="B613" s="86">
        <v>21</v>
      </c>
      <c r="C613" s="88">
        <v>1</v>
      </c>
      <c r="D613" s="86" t="s">
        <v>191</v>
      </c>
      <c r="E613" s="90">
        <v>13.665161759258057</v>
      </c>
      <c r="F613" s="90"/>
      <c r="G613" s="90"/>
    </row>
    <row r="614" spans="1:7" x14ac:dyDescent="0.25">
      <c r="A614" s="86">
        <v>6</v>
      </c>
      <c r="B614" s="86">
        <v>21</v>
      </c>
      <c r="C614" s="88">
        <v>1</v>
      </c>
      <c r="D614" s="86" t="s">
        <v>191</v>
      </c>
      <c r="E614" s="90">
        <v>13.041555122907075</v>
      </c>
      <c r="F614" s="90"/>
      <c r="G614" s="90"/>
    </row>
    <row r="615" spans="1:7" x14ac:dyDescent="0.25">
      <c r="A615" s="86">
        <v>6</v>
      </c>
      <c r="B615" s="86">
        <v>21</v>
      </c>
      <c r="C615" s="88">
        <v>1</v>
      </c>
      <c r="D615" s="86" t="s">
        <v>192</v>
      </c>
      <c r="E615" s="90">
        <v>14.127549114393691</v>
      </c>
      <c r="F615" s="90"/>
      <c r="G615" s="90"/>
    </row>
    <row r="616" spans="1:7" x14ac:dyDescent="0.25">
      <c r="A616" s="86">
        <v>6</v>
      </c>
      <c r="B616" s="86">
        <v>21</v>
      </c>
      <c r="C616" s="88">
        <v>1</v>
      </c>
      <c r="D616" s="86" t="s">
        <v>193</v>
      </c>
      <c r="E616" s="90">
        <v>13.359545406891264</v>
      </c>
      <c r="F616" s="90"/>
      <c r="G616" s="90"/>
    </row>
    <row r="617" spans="1:7" x14ac:dyDescent="0.25">
      <c r="A617" s="86">
        <v>6</v>
      </c>
      <c r="B617" s="86">
        <v>21</v>
      </c>
      <c r="C617" s="89" t="s">
        <v>199</v>
      </c>
      <c r="D617" s="86" t="s">
        <v>188</v>
      </c>
      <c r="E617" s="90">
        <v>13.348978377111123</v>
      </c>
      <c r="F617" s="90"/>
      <c r="G617" s="90"/>
    </row>
    <row r="618" spans="1:7" x14ac:dyDescent="0.25">
      <c r="A618" s="86">
        <v>6</v>
      </c>
      <c r="B618" s="86">
        <v>21</v>
      </c>
      <c r="C618" s="88">
        <v>2</v>
      </c>
      <c r="D618" s="86" t="s">
        <v>188</v>
      </c>
      <c r="E618" s="90">
        <v>9.8949294176423397</v>
      </c>
      <c r="F618" s="90"/>
      <c r="G618" s="90"/>
    </row>
    <row r="619" spans="1:7" x14ac:dyDescent="0.25">
      <c r="A619" s="86">
        <v>6</v>
      </c>
      <c r="B619" s="86">
        <v>21</v>
      </c>
      <c r="C619" s="89" t="s">
        <v>199</v>
      </c>
      <c r="D619" s="86" t="s">
        <v>188</v>
      </c>
      <c r="E619" s="90">
        <v>12.269417979809621</v>
      </c>
      <c r="F619" s="90"/>
      <c r="G619" s="90"/>
    </row>
    <row r="620" spans="1:7" x14ac:dyDescent="0.25">
      <c r="A620" s="86">
        <v>6</v>
      </c>
      <c r="B620" s="86">
        <v>21</v>
      </c>
      <c r="C620" s="88">
        <v>2</v>
      </c>
      <c r="D620" s="86" t="s">
        <v>189</v>
      </c>
      <c r="E620" s="90">
        <v>11.827323420464777</v>
      </c>
      <c r="F620" s="90"/>
      <c r="G620" s="90"/>
    </row>
    <row r="621" spans="1:7" x14ac:dyDescent="0.25">
      <c r="A621" s="86">
        <v>6</v>
      </c>
      <c r="B621" s="86">
        <v>21</v>
      </c>
      <c r="C621" s="89" t="s">
        <v>199</v>
      </c>
      <c r="D621" s="86" t="s">
        <v>189</v>
      </c>
      <c r="E621" s="90">
        <v>13.685800058116277</v>
      </c>
      <c r="F621" s="90"/>
      <c r="G621" s="90"/>
    </row>
    <row r="622" spans="1:7" x14ac:dyDescent="0.25">
      <c r="A622" s="86">
        <v>6</v>
      </c>
      <c r="B622" s="86">
        <v>21</v>
      </c>
      <c r="C622" s="88">
        <v>2</v>
      </c>
      <c r="D622" s="86" t="s">
        <v>190</v>
      </c>
      <c r="E622" s="90">
        <v>12.118476511370819</v>
      </c>
      <c r="F622" s="90"/>
      <c r="G622" s="90"/>
    </row>
    <row r="623" spans="1:7" x14ac:dyDescent="0.25">
      <c r="A623" s="86">
        <v>6</v>
      </c>
      <c r="B623" s="86">
        <v>21</v>
      </c>
      <c r="C623" s="89" t="s">
        <v>199</v>
      </c>
      <c r="D623" s="86" t="s">
        <v>190</v>
      </c>
      <c r="E623" s="90">
        <v>12.613972348590005</v>
      </c>
      <c r="F623" s="90"/>
      <c r="G623" s="90"/>
    </row>
    <row r="624" spans="1:7" x14ac:dyDescent="0.25">
      <c r="A624" s="86">
        <v>6</v>
      </c>
      <c r="B624" s="86">
        <v>21</v>
      </c>
      <c r="C624" s="88">
        <v>2</v>
      </c>
      <c r="D624" s="86" t="s">
        <v>190</v>
      </c>
      <c r="E624" s="90">
        <v>14.41966459938771</v>
      </c>
      <c r="F624" s="90"/>
      <c r="G624" s="90"/>
    </row>
    <row r="625" spans="1:7" x14ac:dyDescent="0.25">
      <c r="A625" s="86">
        <v>6</v>
      </c>
      <c r="B625" s="86">
        <v>21</v>
      </c>
      <c r="C625" s="89" t="s">
        <v>199</v>
      </c>
      <c r="D625" s="86" t="s">
        <v>191</v>
      </c>
      <c r="E625" s="90">
        <v>13.998795698620777</v>
      </c>
      <c r="F625" s="90"/>
      <c r="G625" s="90"/>
    </row>
    <row r="626" spans="1:7" x14ac:dyDescent="0.25">
      <c r="A626" s="86">
        <v>6</v>
      </c>
      <c r="B626" s="86">
        <v>21</v>
      </c>
      <c r="C626" s="88">
        <v>2</v>
      </c>
      <c r="D626" s="86" t="s">
        <v>191</v>
      </c>
      <c r="E626" s="90">
        <v>15.229445887022651</v>
      </c>
      <c r="F626" s="90"/>
      <c r="G626" s="90"/>
    </row>
    <row r="627" spans="1:7" x14ac:dyDescent="0.25">
      <c r="A627" s="86">
        <v>6</v>
      </c>
      <c r="B627" s="86">
        <v>21</v>
      </c>
      <c r="C627" s="89" t="s">
        <v>199</v>
      </c>
      <c r="D627" s="86" t="s">
        <v>191</v>
      </c>
      <c r="E627" s="90">
        <v>13.850842802772162</v>
      </c>
      <c r="F627" s="90"/>
      <c r="G627" s="90"/>
    </row>
    <row r="628" spans="1:7" x14ac:dyDescent="0.25">
      <c r="A628" s="86">
        <v>6</v>
      </c>
      <c r="B628" s="86">
        <v>21</v>
      </c>
      <c r="C628" s="88">
        <v>2</v>
      </c>
      <c r="D628" s="86" t="s">
        <v>192</v>
      </c>
      <c r="E628" s="90">
        <v>11.607189856865539</v>
      </c>
      <c r="F628" s="90"/>
      <c r="G628" s="90"/>
    </row>
    <row r="629" spans="1:7" x14ac:dyDescent="0.25">
      <c r="A629" s="86">
        <v>6</v>
      </c>
      <c r="B629" s="86">
        <v>21</v>
      </c>
      <c r="C629" s="89" t="s">
        <v>199</v>
      </c>
      <c r="D629" s="86" t="s">
        <v>193</v>
      </c>
      <c r="E629" s="90">
        <v>13.738509991695201</v>
      </c>
      <c r="F629" s="90"/>
      <c r="G629" s="90"/>
    </row>
    <row r="630" spans="1:7" x14ac:dyDescent="0.25">
      <c r="A630" s="86">
        <v>6</v>
      </c>
      <c r="B630" s="86">
        <v>21</v>
      </c>
      <c r="C630" s="88">
        <v>3</v>
      </c>
      <c r="D630" s="86" t="s">
        <v>188</v>
      </c>
      <c r="E630" s="90">
        <v>12.874669895484718</v>
      </c>
      <c r="F630" s="90"/>
      <c r="G630" s="90"/>
    </row>
    <row r="631" spans="1:7" x14ac:dyDescent="0.25">
      <c r="A631" s="86">
        <v>6</v>
      </c>
      <c r="B631" s="86">
        <v>21</v>
      </c>
      <c r="C631" s="88">
        <v>3</v>
      </c>
      <c r="D631" s="86" t="s">
        <v>188</v>
      </c>
      <c r="E631" s="90">
        <v>12.6861067951018</v>
      </c>
      <c r="F631" s="90"/>
      <c r="G631" s="90"/>
    </row>
    <row r="632" spans="1:7" x14ac:dyDescent="0.25">
      <c r="A632" s="86">
        <v>6</v>
      </c>
      <c r="B632" s="86">
        <v>21</v>
      </c>
      <c r="C632" s="88">
        <v>3</v>
      </c>
      <c r="D632" s="86" t="s">
        <v>188</v>
      </c>
      <c r="E632" s="90">
        <v>13.404072789396455</v>
      </c>
      <c r="F632" s="90"/>
      <c r="G632" s="90"/>
    </row>
    <row r="633" spans="1:7" x14ac:dyDescent="0.25">
      <c r="A633" s="86">
        <v>6</v>
      </c>
      <c r="B633" s="86">
        <v>21</v>
      </c>
      <c r="C633" s="88">
        <v>3</v>
      </c>
      <c r="D633" s="86" t="s">
        <v>189</v>
      </c>
      <c r="E633" s="90">
        <v>14.386010277251335</v>
      </c>
      <c r="F633" s="90"/>
      <c r="G633" s="90"/>
    </row>
    <row r="634" spans="1:7" x14ac:dyDescent="0.25">
      <c r="A634" s="86">
        <v>6</v>
      </c>
      <c r="B634" s="86">
        <v>21</v>
      </c>
      <c r="C634" s="88">
        <v>3</v>
      </c>
      <c r="D634" s="86" t="s">
        <v>189</v>
      </c>
      <c r="E634" s="90">
        <v>13.664354080164363</v>
      </c>
      <c r="F634" s="90"/>
      <c r="G634" s="90"/>
    </row>
    <row r="635" spans="1:7" x14ac:dyDescent="0.25">
      <c r="A635" s="86">
        <v>6</v>
      </c>
      <c r="B635" s="86">
        <v>21</v>
      </c>
      <c r="C635" s="88">
        <v>3</v>
      </c>
      <c r="D635" s="86" t="s">
        <v>190</v>
      </c>
      <c r="E635" s="90">
        <v>13.567086673382708</v>
      </c>
      <c r="F635" s="90"/>
      <c r="G635" s="90"/>
    </row>
    <row r="636" spans="1:7" x14ac:dyDescent="0.25">
      <c r="A636" s="86">
        <v>6</v>
      </c>
      <c r="B636" s="86">
        <v>21</v>
      </c>
      <c r="C636" s="88">
        <v>3</v>
      </c>
      <c r="D636" s="86" t="s">
        <v>190</v>
      </c>
      <c r="E636" s="90">
        <v>11.465449671429825</v>
      </c>
      <c r="F636" s="90"/>
      <c r="G636" s="90"/>
    </row>
    <row r="637" spans="1:7" x14ac:dyDescent="0.25">
      <c r="A637" s="86">
        <v>6</v>
      </c>
      <c r="B637" s="86">
        <v>21</v>
      </c>
      <c r="C637" s="88">
        <v>3</v>
      </c>
      <c r="D637" s="86" t="s">
        <v>190</v>
      </c>
      <c r="E637" s="90">
        <v>13.387739950489294</v>
      </c>
      <c r="F637" s="90"/>
      <c r="G637" s="90"/>
    </row>
    <row r="638" spans="1:7" x14ac:dyDescent="0.25">
      <c r="A638" s="86">
        <v>6</v>
      </c>
      <c r="B638" s="86">
        <v>21</v>
      </c>
      <c r="C638" s="88">
        <v>3</v>
      </c>
      <c r="D638" s="86" t="s">
        <v>191</v>
      </c>
      <c r="E638" s="90">
        <v>13.535414954819183</v>
      </c>
      <c r="F638" s="90"/>
      <c r="G638" s="90"/>
    </row>
    <row r="639" spans="1:7" x14ac:dyDescent="0.25">
      <c r="A639" s="86">
        <v>6</v>
      </c>
      <c r="B639" s="86">
        <v>21</v>
      </c>
      <c r="C639" s="88">
        <v>3</v>
      </c>
      <c r="D639" s="86" t="s">
        <v>191</v>
      </c>
      <c r="E639" s="90">
        <v>13.464614364432018</v>
      </c>
      <c r="F639" s="90"/>
      <c r="G639" s="90"/>
    </row>
    <row r="640" spans="1:7" x14ac:dyDescent="0.25">
      <c r="A640" s="86">
        <v>6</v>
      </c>
      <c r="B640" s="86">
        <v>21</v>
      </c>
      <c r="C640" s="88">
        <v>3</v>
      </c>
      <c r="D640" s="86" t="s">
        <v>191</v>
      </c>
      <c r="E640" s="90">
        <v>13.070059934267073</v>
      </c>
      <c r="F640" s="90"/>
      <c r="G640" s="90"/>
    </row>
    <row r="641" spans="1:7" x14ac:dyDescent="0.25">
      <c r="A641" s="86">
        <v>6</v>
      </c>
      <c r="B641" s="86">
        <v>21</v>
      </c>
      <c r="C641" s="88">
        <v>3</v>
      </c>
      <c r="D641" s="86" t="s">
        <v>192</v>
      </c>
      <c r="E641" s="90">
        <v>12.368639524023356</v>
      </c>
      <c r="F641" s="90"/>
      <c r="G641" s="90"/>
    </row>
    <row r="642" spans="1:7" x14ac:dyDescent="0.25">
      <c r="A642" s="86">
        <v>6</v>
      </c>
      <c r="B642" s="86">
        <v>21</v>
      </c>
      <c r="C642" s="88">
        <v>3</v>
      </c>
      <c r="D642" s="86" t="s">
        <v>193</v>
      </c>
      <c r="E642" s="90">
        <v>10.017048989230936</v>
      </c>
      <c r="F642" s="90"/>
      <c r="G642" s="90"/>
    </row>
    <row r="643" spans="1:7" x14ac:dyDescent="0.25">
      <c r="A643" s="86">
        <v>6</v>
      </c>
      <c r="B643" s="86">
        <v>21</v>
      </c>
      <c r="C643" s="88">
        <v>4</v>
      </c>
      <c r="D643" s="86" t="s">
        <v>188</v>
      </c>
      <c r="E643" s="90">
        <v>11.504288113611976</v>
      </c>
      <c r="F643" s="90"/>
      <c r="G643" s="90"/>
    </row>
    <row r="644" spans="1:7" x14ac:dyDescent="0.25">
      <c r="A644" s="86">
        <v>6</v>
      </c>
      <c r="B644" s="86">
        <v>21</v>
      </c>
      <c r="C644" s="88">
        <v>4</v>
      </c>
      <c r="D644" s="86" t="s">
        <v>188</v>
      </c>
      <c r="E644" s="90">
        <v>13.646536608865096</v>
      </c>
      <c r="F644" s="90"/>
      <c r="G644" s="90"/>
    </row>
    <row r="645" spans="1:7" x14ac:dyDescent="0.25">
      <c r="A645" s="86">
        <v>6</v>
      </c>
      <c r="B645" s="86">
        <v>21</v>
      </c>
      <c r="C645" s="88">
        <v>4</v>
      </c>
      <c r="D645" s="86" t="s">
        <v>188</v>
      </c>
      <c r="E645" s="90">
        <v>13.875842933134594</v>
      </c>
      <c r="F645" s="90"/>
      <c r="G645" s="90"/>
    </row>
    <row r="646" spans="1:7" x14ac:dyDescent="0.25">
      <c r="A646" s="86">
        <v>6</v>
      </c>
      <c r="B646" s="86">
        <v>21</v>
      </c>
      <c r="C646" s="88">
        <v>4</v>
      </c>
      <c r="D646" s="86" t="s">
        <v>189</v>
      </c>
      <c r="E646" s="90">
        <v>13.845621597084817</v>
      </c>
      <c r="F646" s="90"/>
      <c r="G646" s="90"/>
    </row>
    <row r="647" spans="1:7" x14ac:dyDescent="0.25">
      <c r="A647" s="86">
        <v>6</v>
      </c>
      <c r="B647" s="86">
        <v>21</v>
      </c>
      <c r="C647" s="88">
        <v>4</v>
      </c>
      <c r="D647" s="86" t="s">
        <v>189</v>
      </c>
      <c r="E647" s="90">
        <v>13.717699124219973</v>
      </c>
      <c r="F647" s="90"/>
      <c r="G647" s="90"/>
    </row>
    <row r="648" spans="1:7" x14ac:dyDescent="0.25">
      <c r="A648" s="86">
        <v>6</v>
      </c>
      <c r="B648" s="86">
        <v>21</v>
      </c>
      <c r="C648" s="88">
        <v>4</v>
      </c>
      <c r="D648" s="86" t="s">
        <v>190</v>
      </c>
      <c r="E648" s="90">
        <v>13.900811212776301</v>
      </c>
      <c r="F648" s="90"/>
      <c r="G648" s="90"/>
    </row>
    <row r="649" spans="1:7" x14ac:dyDescent="0.25">
      <c r="A649" s="86">
        <v>6</v>
      </c>
      <c r="B649" s="86">
        <v>21</v>
      </c>
      <c r="C649" s="88">
        <v>4</v>
      </c>
      <c r="D649" s="86" t="s">
        <v>190</v>
      </c>
      <c r="E649" s="90">
        <v>13.758566649268603</v>
      </c>
      <c r="F649" s="90"/>
      <c r="G649" s="90"/>
    </row>
    <row r="650" spans="1:7" x14ac:dyDescent="0.25">
      <c r="A650" s="86">
        <v>6</v>
      </c>
      <c r="B650" s="86">
        <v>21</v>
      </c>
      <c r="C650" s="88">
        <v>4</v>
      </c>
      <c r="D650" s="86" t="s">
        <v>190</v>
      </c>
      <c r="E650" s="90">
        <v>13.953554871591711</v>
      </c>
      <c r="F650" s="90"/>
      <c r="G650" s="90"/>
    </row>
    <row r="651" spans="1:7" x14ac:dyDescent="0.25">
      <c r="A651" s="86">
        <v>6</v>
      </c>
      <c r="B651" s="86">
        <v>21</v>
      </c>
      <c r="C651" s="88">
        <v>4</v>
      </c>
      <c r="D651" s="86" t="s">
        <v>191</v>
      </c>
      <c r="E651" s="90">
        <v>14.548866289364467</v>
      </c>
      <c r="F651" s="90"/>
      <c r="G651" s="90"/>
    </row>
    <row r="652" spans="1:7" x14ac:dyDescent="0.25">
      <c r="A652" s="86">
        <v>6</v>
      </c>
      <c r="B652" s="86">
        <v>21</v>
      </c>
      <c r="C652" s="88">
        <v>4</v>
      </c>
      <c r="D652" s="86" t="s">
        <v>191</v>
      </c>
      <c r="E652" s="90">
        <v>14.926692073369466</v>
      </c>
      <c r="F652" s="90"/>
      <c r="G652" s="90"/>
    </row>
    <row r="653" spans="1:7" x14ac:dyDescent="0.25">
      <c r="A653" s="86">
        <v>6</v>
      </c>
      <c r="B653" s="86">
        <v>21</v>
      </c>
      <c r="C653" s="88">
        <v>4</v>
      </c>
      <c r="D653" s="86" t="s">
        <v>191</v>
      </c>
      <c r="E653" s="90">
        <v>15.470876389836036</v>
      </c>
      <c r="F653" s="90"/>
      <c r="G653" s="90"/>
    </row>
    <row r="654" spans="1:7" x14ac:dyDescent="0.25">
      <c r="A654" s="86">
        <v>6</v>
      </c>
      <c r="B654" s="86">
        <v>21</v>
      </c>
      <c r="C654" s="88">
        <v>4</v>
      </c>
      <c r="D654" s="86" t="s">
        <v>192</v>
      </c>
      <c r="E654" s="90">
        <v>13.205789693556136</v>
      </c>
      <c r="F654" s="90"/>
      <c r="G654" s="90"/>
    </row>
    <row r="655" spans="1:7" x14ac:dyDescent="0.25">
      <c r="A655" s="86">
        <v>6</v>
      </c>
      <c r="B655" s="86">
        <v>21</v>
      </c>
      <c r="C655" s="88">
        <v>4</v>
      </c>
      <c r="D655" s="86" t="s">
        <v>193</v>
      </c>
      <c r="E655" s="90">
        <v>14.033303504168824</v>
      </c>
      <c r="F655" s="90"/>
      <c r="G655" s="90"/>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selection activeCell="E14" sqref="E14"/>
    </sheetView>
  </sheetViews>
  <sheetFormatPr defaultRowHeight="15" x14ac:dyDescent="0.25"/>
  <cols>
    <col min="1" max="1" width="15.85546875" style="4" customWidth="1"/>
    <col min="2" max="2" width="20.42578125" style="4" bestFit="1" customWidth="1"/>
    <col min="3" max="3" width="5.140625" style="4" bestFit="1" customWidth="1"/>
    <col min="4" max="4" width="9" style="4" bestFit="1" customWidth="1"/>
    <col min="5" max="5" width="25.5703125" style="4" bestFit="1" customWidth="1"/>
    <col min="6" max="6" width="26.28515625" style="4" bestFit="1" customWidth="1"/>
    <col min="7" max="7" width="20.5703125" style="4" bestFit="1" customWidth="1"/>
    <col min="8" max="8" width="21.42578125" style="4" bestFit="1" customWidth="1"/>
  </cols>
  <sheetData>
    <row r="1" spans="1:14" ht="15.75" x14ac:dyDescent="0.25">
      <c r="A1" s="121" t="s">
        <v>239</v>
      </c>
    </row>
    <row r="2" spans="1:14" ht="15.75" x14ac:dyDescent="0.25">
      <c r="A2" s="122" t="s">
        <v>240</v>
      </c>
    </row>
    <row r="4" spans="1:14" x14ac:dyDescent="0.25">
      <c r="A4" s="3" t="s">
        <v>201</v>
      </c>
    </row>
    <row r="5" spans="1:14" x14ac:dyDescent="0.25">
      <c r="A5" s="3" t="s">
        <v>202</v>
      </c>
    </row>
    <row r="7" spans="1:14" x14ac:dyDescent="0.25">
      <c r="A7" s="3" t="s">
        <v>241</v>
      </c>
      <c r="B7" s="3" t="s">
        <v>107</v>
      </c>
      <c r="C7" s="3" t="s">
        <v>238</v>
      </c>
      <c r="D7" s="3" t="s">
        <v>2</v>
      </c>
      <c r="E7" s="3" t="s">
        <v>203</v>
      </c>
      <c r="F7" s="3" t="s">
        <v>204</v>
      </c>
      <c r="G7" s="3" t="s">
        <v>205</v>
      </c>
      <c r="H7" s="3" t="s">
        <v>206</v>
      </c>
    </row>
    <row r="8" spans="1:14" x14ac:dyDescent="0.25">
      <c r="A8" s="92">
        <v>14</v>
      </c>
      <c r="B8" s="92">
        <v>0</v>
      </c>
      <c r="C8" s="92">
        <v>1</v>
      </c>
      <c r="D8" s="92">
        <v>1</v>
      </c>
      <c r="E8" s="93">
        <v>0.43400000000000005</v>
      </c>
      <c r="F8" s="93">
        <v>0.98599999999999999</v>
      </c>
      <c r="G8" s="94">
        <v>0.47664310164543272</v>
      </c>
      <c r="H8" s="94">
        <v>1.0501474929238288</v>
      </c>
      <c r="I8" s="91"/>
      <c r="J8" s="91"/>
      <c r="K8" s="91"/>
      <c r="L8" s="91"/>
      <c r="M8" s="91"/>
      <c r="N8" s="91"/>
    </row>
    <row r="9" spans="1:14" x14ac:dyDescent="0.25">
      <c r="A9" s="92">
        <v>14</v>
      </c>
      <c r="B9" s="92">
        <v>0</v>
      </c>
      <c r="C9" s="92">
        <v>1</v>
      </c>
      <c r="D9" s="92">
        <v>2</v>
      </c>
      <c r="E9" s="93">
        <v>0.6180000000000001</v>
      </c>
      <c r="F9" s="93">
        <v>1.296</v>
      </c>
      <c r="G9" s="94">
        <v>0.71125575705348165</v>
      </c>
      <c r="H9" s="94">
        <v>1.3922584627064083</v>
      </c>
      <c r="I9" s="91"/>
      <c r="J9" s="91"/>
      <c r="K9" s="91"/>
      <c r="L9" s="91"/>
      <c r="M9" s="91"/>
      <c r="N9" s="91"/>
    </row>
    <row r="10" spans="1:14" x14ac:dyDescent="0.25">
      <c r="A10" s="92">
        <v>14</v>
      </c>
      <c r="B10" s="92">
        <v>0</v>
      </c>
      <c r="C10" s="92">
        <v>2</v>
      </c>
      <c r="D10" s="92">
        <v>1</v>
      </c>
      <c r="E10" s="93">
        <v>0.51700000000000002</v>
      </c>
      <c r="F10" s="93">
        <v>0.85200000000000009</v>
      </c>
      <c r="G10" s="94">
        <v>0.60982913822677487</v>
      </c>
      <c r="H10" s="94">
        <v>0.89663716414975625</v>
      </c>
      <c r="I10" s="91"/>
      <c r="J10" s="91"/>
      <c r="K10" s="91"/>
      <c r="L10" s="91"/>
      <c r="M10" s="91"/>
      <c r="N10" s="91"/>
    </row>
    <row r="11" spans="1:14" x14ac:dyDescent="0.25">
      <c r="A11" s="92">
        <v>14</v>
      </c>
      <c r="B11" s="92">
        <v>0</v>
      </c>
      <c r="C11" s="92">
        <v>2</v>
      </c>
      <c r="D11" s="92">
        <v>2</v>
      </c>
      <c r="E11" s="93">
        <v>0.71800000000000008</v>
      </c>
      <c r="F11" s="93">
        <v>1.2070000000000001</v>
      </c>
      <c r="G11" s="94">
        <v>0.81165769895195305</v>
      </c>
      <c r="H11" s="94">
        <v>1.3408067810446602</v>
      </c>
      <c r="I11" s="91"/>
      <c r="J11" s="91"/>
      <c r="K11" s="91"/>
      <c r="L11" s="91"/>
      <c r="M11" s="91"/>
      <c r="N11" s="91"/>
    </row>
    <row r="12" spans="1:14" x14ac:dyDescent="0.25">
      <c r="A12" s="92">
        <v>14</v>
      </c>
      <c r="B12" s="92">
        <v>0</v>
      </c>
      <c r="C12" s="92">
        <v>3</v>
      </c>
      <c r="D12" s="92">
        <v>1</v>
      </c>
      <c r="E12" s="93">
        <v>0.6170000000000001</v>
      </c>
      <c r="F12" s="93">
        <v>0.96499999999999997</v>
      </c>
      <c r="G12" s="94">
        <v>0.64112884150015392</v>
      </c>
      <c r="H12" s="94">
        <v>1.2118435151120115</v>
      </c>
      <c r="I12" s="91"/>
      <c r="J12" s="91"/>
      <c r="K12" s="91"/>
      <c r="L12" s="91"/>
      <c r="M12" s="91"/>
      <c r="N12" s="91"/>
    </row>
    <row r="13" spans="1:14" x14ac:dyDescent="0.25">
      <c r="A13" s="92">
        <v>14</v>
      </c>
      <c r="B13" s="92">
        <v>0</v>
      </c>
      <c r="C13" s="92">
        <v>3</v>
      </c>
      <c r="D13" s="92">
        <v>2</v>
      </c>
      <c r="E13" s="93">
        <v>0.6110000000000001</v>
      </c>
      <c r="F13" s="93">
        <v>1.081</v>
      </c>
      <c r="G13" s="94">
        <v>0.63015577339478612</v>
      </c>
      <c r="H13" s="94">
        <v>1.1652294251677702</v>
      </c>
      <c r="I13" s="91"/>
      <c r="J13" s="91"/>
      <c r="K13" s="91"/>
      <c r="L13" s="91"/>
      <c r="M13" s="91"/>
      <c r="N13" s="91"/>
    </row>
    <row r="14" spans="1:14" x14ac:dyDescent="0.25">
      <c r="A14" s="92">
        <v>14</v>
      </c>
      <c r="B14" s="92">
        <v>0</v>
      </c>
      <c r="C14" s="92">
        <v>4</v>
      </c>
      <c r="D14" s="92">
        <v>1</v>
      </c>
      <c r="E14" s="93">
        <v>0.63700000000000012</v>
      </c>
      <c r="F14" s="93">
        <v>1.294</v>
      </c>
      <c r="G14" s="94">
        <v>0.64521930552314355</v>
      </c>
      <c r="H14" s="94">
        <v>1.2429259827525008</v>
      </c>
      <c r="I14" s="91"/>
      <c r="J14" s="91"/>
      <c r="K14" s="91"/>
      <c r="L14" s="91"/>
      <c r="M14" s="91"/>
      <c r="N14" s="91"/>
    </row>
    <row r="15" spans="1:14" x14ac:dyDescent="0.25">
      <c r="A15" s="92">
        <v>14</v>
      </c>
      <c r="B15" s="92">
        <v>0</v>
      </c>
      <c r="C15" s="92">
        <v>4</v>
      </c>
      <c r="D15" s="92">
        <v>2</v>
      </c>
      <c r="E15" s="93">
        <v>0.54200000000000004</v>
      </c>
      <c r="F15" s="93">
        <v>1.1000000000000001</v>
      </c>
      <c r="G15" s="94">
        <v>0.54340239892671072</v>
      </c>
      <c r="H15" s="94">
        <v>1.1028758672136534</v>
      </c>
      <c r="I15" s="91"/>
      <c r="J15" s="91"/>
      <c r="K15" s="91"/>
      <c r="L15" s="91"/>
      <c r="M15" s="91"/>
      <c r="N15" s="91"/>
    </row>
    <row r="16" spans="1:14" x14ac:dyDescent="0.25">
      <c r="A16" s="92">
        <v>14</v>
      </c>
      <c r="B16" s="92">
        <v>0.60000000000000009</v>
      </c>
      <c r="C16" s="92">
        <v>1</v>
      </c>
      <c r="D16" s="92">
        <v>1</v>
      </c>
      <c r="E16" s="93">
        <v>0.27500000000000002</v>
      </c>
      <c r="F16" s="93">
        <v>1.2370000000000001</v>
      </c>
      <c r="G16" s="94">
        <v>0.27914071708469074</v>
      </c>
      <c r="H16" s="94">
        <v>1.3537254028613321</v>
      </c>
      <c r="I16" s="91"/>
      <c r="J16" s="91"/>
      <c r="K16" s="91"/>
      <c r="L16" s="91"/>
      <c r="M16" s="91"/>
      <c r="N16" s="91"/>
    </row>
    <row r="17" spans="1:14" x14ac:dyDescent="0.25">
      <c r="A17" s="92">
        <v>14</v>
      </c>
      <c r="B17" s="92">
        <v>0.60000000000000009</v>
      </c>
      <c r="C17" s="92">
        <v>1</v>
      </c>
      <c r="D17" s="92">
        <v>2</v>
      </c>
      <c r="E17" s="93">
        <v>0.14800000000000002</v>
      </c>
      <c r="F17" s="93">
        <v>1.3220000000000001</v>
      </c>
      <c r="G17" s="94">
        <v>0</v>
      </c>
      <c r="H17" s="94">
        <v>1.4665903377435767</v>
      </c>
      <c r="I17" s="91"/>
      <c r="J17" s="91"/>
      <c r="K17" s="91"/>
      <c r="L17" s="91"/>
      <c r="M17" s="91"/>
      <c r="N17" s="91"/>
    </row>
    <row r="18" spans="1:14" x14ac:dyDescent="0.25">
      <c r="A18" s="92">
        <v>14</v>
      </c>
      <c r="B18" s="92">
        <v>0.60000000000000009</v>
      </c>
      <c r="C18" s="92">
        <v>2</v>
      </c>
      <c r="D18" s="92">
        <v>1</v>
      </c>
      <c r="E18" s="93">
        <v>0.14100000000000001</v>
      </c>
      <c r="F18" s="93">
        <v>1.25</v>
      </c>
      <c r="G18" s="94">
        <v>0</v>
      </c>
      <c r="H18" s="94">
        <v>1.284431813824481</v>
      </c>
      <c r="I18" s="91"/>
      <c r="J18" s="91"/>
      <c r="K18" s="91"/>
      <c r="L18" s="91"/>
      <c r="M18" s="91"/>
      <c r="N18" s="91"/>
    </row>
    <row r="19" spans="1:14" x14ac:dyDescent="0.25">
      <c r="A19" s="92">
        <v>14</v>
      </c>
      <c r="B19" s="92">
        <v>0.60000000000000009</v>
      </c>
      <c r="C19" s="92">
        <v>2</v>
      </c>
      <c r="D19" s="92">
        <v>2</v>
      </c>
      <c r="E19" s="93">
        <v>0.20100000000000001</v>
      </c>
      <c r="F19" s="93">
        <v>1.28</v>
      </c>
      <c r="G19" s="94">
        <v>0</v>
      </c>
      <c r="H19" s="94">
        <v>1.3766583110714983</v>
      </c>
      <c r="I19" s="91"/>
      <c r="J19" s="91"/>
      <c r="K19" s="91"/>
      <c r="L19" s="91"/>
      <c r="M19" s="91"/>
      <c r="N19" s="91"/>
    </row>
    <row r="20" spans="1:14" x14ac:dyDescent="0.25">
      <c r="A20" s="92">
        <v>14</v>
      </c>
      <c r="B20" s="92">
        <v>0.60000000000000009</v>
      </c>
      <c r="C20" s="92">
        <v>3</v>
      </c>
      <c r="D20" s="92">
        <v>1</v>
      </c>
      <c r="E20" s="93">
        <v>0.183</v>
      </c>
      <c r="F20" s="93">
        <v>0.68</v>
      </c>
      <c r="G20" s="94">
        <v>0</v>
      </c>
      <c r="H20" s="94">
        <v>0.68690217032268697</v>
      </c>
      <c r="I20" s="91"/>
      <c r="J20" s="91"/>
      <c r="K20" s="91"/>
      <c r="L20" s="91"/>
      <c r="M20" s="91"/>
      <c r="N20" s="91"/>
    </row>
    <row r="21" spans="1:14" x14ac:dyDescent="0.25">
      <c r="A21" s="92">
        <v>14</v>
      </c>
      <c r="B21" s="92">
        <v>0.60000000000000009</v>
      </c>
      <c r="C21" s="92">
        <v>3</v>
      </c>
      <c r="D21" s="92">
        <v>2</v>
      </c>
      <c r="E21" s="93">
        <v>0.27400000000000002</v>
      </c>
      <c r="F21" s="93">
        <v>1.335</v>
      </c>
      <c r="G21" s="94">
        <v>0.32592636642355666</v>
      </c>
      <c r="H21" s="94">
        <v>1.4223958658772657</v>
      </c>
      <c r="I21" s="91"/>
      <c r="J21" s="91"/>
      <c r="K21" s="91"/>
      <c r="L21" s="91"/>
      <c r="M21" s="91"/>
      <c r="N21" s="91"/>
    </row>
    <row r="22" spans="1:14" x14ac:dyDescent="0.25">
      <c r="A22" s="92">
        <v>14</v>
      </c>
      <c r="B22" s="92">
        <v>0.60000000000000009</v>
      </c>
      <c r="C22" s="92">
        <v>4</v>
      </c>
      <c r="D22" s="92">
        <v>1</v>
      </c>
      <c r="E22" s="93">
        <v>0.10700000000000001</v>
      </c>
      <c r="F22" s="93">
        <v>1.155</v>
      </c>
      <c r="G22" s="94">
        <v>0.20762924565309854</v>
      </c>
      <c r="H22" s="94">
        <v>1.2708117514964581</v>
      </c>
      <c r="I22" s="91"/>
      <c r="J22" s="91"/>
      <c r="K22" s="91"/>
      <c r="L22" s="91"/>
      <c r="M22" s="91"/>
      <c r="N22" s="91"/>
    </row>
    <row r="23" spans="1:14" x14ac:dyDescent="0.25">
      <c r="A23" s="92">
        <v>14</v>
      </c>
      <c r="B23" s="92">
        <v>0.60000000000000009</v>
      </c>
      <c r="C23" s="92">
        <v>4</v>
      </c>
      <c r="D23" s="92">
        <v>2</v>
      </c>
      <c r="E23" s="93">
        <v>0.15500000000000003</v>
      </c>
      <c r="F23" s="93">
        <v>1.236</v>
      </c>
      <c r="G23" s="94">
        <v>0.1776637315451785</v>
      </c>
      <c r="H23" s="94">
        <v>1.5022573134815431</v>
      </c>
      <c r="I23" s="91"/>
      <c r="J23" s="91"/>
      <c r="K23" s="91"/>
      <c r="L23" s="91"/>
      <c r="M23" s="91"/>
      <c r="N23" s="91"/>
    </row>
    <row r="24" spans="1:14" x14ac:dyDescent="0.25">
      <c r="A24" s="92">
        <v>14</v>
      </c>
      <c r="B24" s="92">
        <v>1.9</v>
      </c>
      <c r="C24" s="92">
        <v>1</v>
      </c>
      <c r="D24" s="92">
        <v>1</v>
      </c>
      <c r="E24" s="93">
        <v>0.13300000000000001</v>
      </c>
      <c r="F24" s="93">
        <v>1.2570000000000001</v>
      </c>
      <c r="G24" s="94">
        <v>0</v>
      </c>
      <c r="H24" s="94">
        <v>1.4209991045696098</v>
      </c>
      <c r="I24" s="91"/>
      <c r="J24" s="91"/>
      <c r="K24" s="91"/>
      <c r="L24" s="91"/>
      <c r="M24" s="91"/>
      <c r="N24" s="91"/>
    </row>
    <row r="25" spans="1:14" x14ac:dyDescent="0.25">
      <c r="A25" s="92">
        <v>14</v>
      </c>
      <c r="B25" s="92">
        <v>1.9</v>
      </c>
      <c r="C25" s="92">
        <v>1</v>
      </c>
      <c r="D25" s="92">
        <v>2</v>
      </c>
      <c r="E25" s="93">
        <v>0.37900000000000006</v>
      </c>
      <c r="F25" s="93">
        <v>1.139</v>
      </c>
      <c r="G25" s="94">
        <v>0.40757526109924125</v>
      </c>
      <c r="H25" s="94">
        <v>1.2147109056722791</v>
      </c>
      <c r="I25" s="91"/>
      <c r="J25" s="91"/>
      <c r="K25" s="91"/>
      <c r="L25" s="91"/>
      <c r="M25" s="91"/>
      <c r="N25" s="91"/>
    </row>
    <row r="26" spans="1:14" x14ac:dyDescent="0.25">
      <c r="A26" s="92">
        <v>14</v>
      </c>
      <c r="B26" s="92">
        <v>1.9</v>
      </c>
      <c r="C26" s="92">
        <v>2</v>
      </c>
      <c r="D26" s="92">
        <v>1</v>
      </c>
      <c r="E26" s="93">
        <v>0.17600000000000002</v>
      </c>
      <c r="F26" s="93">
        <v>1.526</v>
      </c>
      <c r="G26" s="94">
        <v>0.20581922586052656</v>
      </c>
      <c r="H26" s="94">
        <v>1.7440612239468514</v>
      </c>
      <c r="I26" s="91"/>
      <c r="J26" s="91"/>
      <c r="K26" s="91"/>
      <c r="L26" s="91"/>
      <c r="M26" s="91"/>
      <c r="N26" s="91"/>
    </row>
    <row r="27" spans="1:14" x14ac:dyDescent="0.25">
      <c r="A27" s="92">
        <v>14</v>
      </c>
      <c r="B27" s="92">
        <v>1.9</v>
      </c>
      <c r="C27" s="92">
        <v>2</v>
      </c>
      <c r="D27" s="92">
        <v>2</v>
      </c>
      <c r="E27" s="93">
        <v>0.28100000000000003</v>
      </c>
      <c r="F27" s="93">
        <v>1.1480000000000001</v>
      </c>
      <c r="G27" s="94">
        <v>0.33392507891892237</v>
      </c>
      <c r="H27" s="94">
        <v>1.1903232598779117</v>
      </c>
      <c r="I27" s="91"/>
      <c r="J27" s="91"/>
      <c r="K27" s="91"/>
      <c r="L27" s="91"/>
      <c r="M27" s="91"/>
      <c r="N27" s="91"/>
    </row>
    <row r="28" spans="1:14" x14ac:dyDescent="0.25">
      <c r="A28" s="92">
        <v>14</v>
      </c>
      <c r="B28" s="92">
        <v>1.9</v>
      </c>
      <c r="C28" s="92">
        <v>3</v>
      </c>
      <c r="D28" s="92">
        <v>1</v>
      </c>
      <c r="E28" s="93">
        <v>0.161</v>
      </c>
      <c r="F28" s="93">
        <v>1.087</v>
      </c>
      <c r="G28" s="94">
        <v>0</v>
      </c>
      <c r="H28" s="94">
        <v>0.9437575960586283</v>
      </c>
      <c r="I28" s="91"/>
      <c r="J28" s="91"/>
      <c r="K28" s="91"/>
      <c r="L28" s="91"/>
      <c r="M28" s="91"/>
      <c r="N28" s="91"/>
    </row>
    <row r="29" spans="1:14" x14ac:dyDescent="0.25">
      <c r="A29" s="92">
        <v>14</v>
      </c>
      <c r="B29" s="92">
        <v>1.9</v>
      </c>
      <c r="C29" s="92">
        <v>3</v>
      </c>
      <c r="D29" s="92">
        <v>2</v>
      </c>
      <c r="E29" s="93">
        <v>0.221</v>
      </c>
      <c r="F29" s="93">
        <v>1.2709999999999999</v>
      </c>
      <c r="G29" s="94">
        <v>0.2590782642364502</v>
      </c>
      <c r="H29" s="94">
        <v>1.4406169285264134</v>
      </c>
      <c r="I29" s="91"/>
      <c r="J29" s="91"/>
      <c r="K29" s="91"/>
      <c r="L29" s="91"/>
      <c r="M29" s="91"/>
      <c r="N29" s="91"/>
    </row>
    <row r="30" spans="1:14" x14ac:dyDescent="0.25">
      <c r="A30" s="92">
        <v>14</v>
      </c>
      <c r="B30" s="92">
        <v>1.9</v>
      </c>
      <c r="C30" s="92">
        <v>4</v>
      </c>
      <c r="D30" s="92">
        <v>1</v>
      </c>
      <c r="E30" s="93">
        <v>0.17300000000000001</v>
      </c>
      <c r="F30" s="93">
        <v>1.27</v>
      </c>
      <c r="G30" s="94">
        <v>0</v>
      </c>
      <c r="H30" s="94">
        <v>1.7554165302547398</v>
      </c>
      <c r="I30" s="91"/>
      <c r="J30" s="91"/>
      <c r="K30" s="91"/>
      <c r="L30" s="91"/>
      <c r="M30" s="91"/>
      <c r="N30" s="91"/>
    </row>
    <row r="31" spans="1:14" x14ac:dyDescent="0.25">
      <c r="A31" s="92">
        <v>14</v>
      </c>
      <c r="B31" s="92">
        <v>1.9</v>
      </c>
      <c r="C31" s="92">
        <v>4</v>
      </c>
      <c r="D31" s="92">
        <v>2</v>
      </c>
      <c r="E31" s="93">
        <v>0.43000000000000005</v>
      </c>
      <c r="F31" s="93">
        <v>1.1830000000000001</v>
      </c>
      <c r="G31" s="94">
        <v>0.48794570644811058</v>
      </c>
      <c r="H31" s="94">
        <v>1.3762453641828256</v>
      </c>
      <c r="I31" s="91"/>
      <c r="J31" s="91"/>
      <c r="K31" s="91"/>
      <c r="L31" s="91"/>
      <c r="M31" s="91"/>
      <c r="N31" s="91"/>
    </row>
    <row r="32" spans="1:14" x14ac:dyDescent="0.25">
      <c r="A32" s="92">
        <v>14</v>
      </c>
      <c r="B32" s="92">
        <v>6</v>
      </c>
      <c r="C32" s="92">
        <v>1</v>
      </c>
      <c r="D32" s="92">
        <v>1</v>
      </c>
      <c r="E32" s="93">
        <v>0.40500000000000003</v>
      </c>
      <c r="F32" s="93">
        <v>1.18</v>
      </c>
      <c r="G32" s="94">
        <v>0.43712914881716003</v>
      </c>
      <c r="H32" s="94">
        <v>1.3568871210938922</v>
      </c>
      <c r="I32" s="91"/>
      <c r="J32" s="91"/>
      <c r="K32" s="91"/>
      <c r="L32" s="91"/>
      <c r="M32" s="91"/>
      <c r="N32" s="91"/>
    </row>
    <row r="33" spans="1:14" x14ac:dyDescent="0.25">
      <c r="A33" s="92">
        <v>14</v>
      </c>
      <c r="B33" s="92">
        <v>6</v>
      </c>
      <c r="C33" s="92">
        <v>1</v>
      </c>
      <c r="D33" s="92">
        <v>2</v>
      </c>
      <c r="E33" s="93">
        <v>0.17</v>
      </c>
      <c r="F33" s="93">
        <v>1.054</v>
      </c>
      <c r="G33" s="94">
        <v>0</v>
      </c>
      <c r="H33" s="94">
        <v>1.176882156017071</v>
      </c>
      <c r="I33" s="91"/>
      <c r="J33" s="91"/>
      <c r="K33" s="91"/>
      <c r="L33" s="91"/>
      <c r="M33" s="91"/>
      <c r="N33" s="91"/>
    </row>
    <row r="34" spans="1:14" x14ac:dyDescent="0.25">
      <c r="A34" s="92">
        <v>14</v>
      </c>
      <c r="B34" s="92">
        <v>6</v>
      </c>
      <c r="C34" s="92">
        <v>2</v>
      </c>
      <c r="D34" s="92">
        <v>1</v>
      </c>
      <c r="E34" s="93">
        <v>0.14400000000000002</v>
      </c>
      <c r="F34" s="93">
        <v>1.4260000000000002</v>
      </c>
      <c r="G34" s="94">
        <v>0</v>
      </c>
      <c r="H34" s="94">
        <v>1.6063134089524609</v>
      </c>
      <c r="I34" s="91"/>
      <c r="J34" s="91"/>
      <c r="K34" s="91"/>
      <c r="L34" s="91"/>
      <c r="M34" s="91"/>
      <c r="N34" s="91"/>
    </row>
    <row r="35" spans="1:14" x14ac:dyDescent="0.25">
      <c r="A35" s="92">
        <v>14</v>
      </c>
      <c r="B35" s="92">
        <v>6</v>
      </c>
      <c r="C35" s="92">
        <v>2</v>
      </c>
      <c r="D35" s="92">
        <v>2</v>
      </c>
      <c r="E35" s="93">
        <v>0.25600000000000001</v>
      </c>
      <c r="F35" s="93">
        <v>1.0369999999999999</v>
      </c>
      <c r="G35" s="94">
        <v>0.27209210395812988</v>
      </c>
      <c r="H35" s="94">
        <v>1.2272463573810404</v>
      </c>
      <c r="I35" s="91"/>
      <c r="J35" s="91"/>
      <c r="K35" s="91"/>
      <c r="L35" s="91"/>
      <c r="M35" s="91"/>
      <c r="N35" s="91"/>
    </row>
    <row r="36" spans="1:14" x14ac:dyDescent="0.25">
      <c r="A36" s="92">
        <v>14</v>
      </c>
      <c r="B36" s="92">
        <v>6</v>
      </c>
      <c r="C36" s="92">
        <v>3</v>
      </c>
      <c r="D36" s="92">
        <v>1</v>
      </c>
      <c r="E36" s="93">
        <v>0.39300000000000002</v>
      </c>
      <c r="F36" s="93">
        <v>1.204</v>
      </c>
      <c r="G36" s="94">
        <v>0.40998900502586505</v>
      </c>
      <c r="H36" s="94">
        <v>1.2320230024583987</v>
      </c>
      <c r="I36" s="91"/>
      <c r="J36" s="91"/>
      <c r="K36" s="91"/>
      <c r="L36" s="91"/>
      <c r="M36" s="91"/>
      <c r="N36" s="91"/>
    </row>
    <row r="37" spans="1:14" x14ac:dyDescent="0.25">
      <c r="A37" s="92">
        <v>14</v>
      </c>
      <c r="B37" s="92">
        <v>6</v>
      </c>
      <c r="C37" s="92">
        <v>3</v>
      </c>
      <c r="D37" s="92">
        <v>2</v>
      </c>
      <c r="E37" s="93">
        <v>0.13100000000000001</v>
      </c>
      <c r="F37" s="93">
        <v>1.1599999999999999</v>
      </c>
      <c r="G37" s="94">
        <v>0.15989928965734215</v>
      </c>
      <c r="H37" s="94">
        <v>1.2101655328672667</v>
      </c>
      <c r="I37" s="91"/>
      <c r="J37" s="91"/>
      <c r="K37" s="91"/>
      <c r="L37" s="91"/>
      <c r="M37" s="91"/>
      <c r="N37" s="91"/>
    </row>
    <row r="38" spans="1:14" x14ac:dyDescent="0.25">
      <c r="A38" s="92">
        <v>14</v>
      </c>
      <c r="B38" s="92">
        <v>6</v>
      </c>
      <c r="C38" s="92">
        <v>4</v>
      </c>
      <c r="D38" s="92">
        <v>1</v>
      </c>
      <c r="E38" s="93">
        <v>0.35300000000000004</v>
      </c>
      <c r="F38" s="93">
        <v>1.21</v>
      </c>
      <c r="G38" s="94">
        <v>0.33877840678806503</v>
      </c>
      <c r="H38" s="94">
        <v>1.4279296085143189</v>
      </c>
      <c r="I38" s="91"/>
      <c r="J38" s="91"/>
      <c r="K38" s="91"/>
      <c r="L38" s="91"/>
      <c r="M38" s="91"/>
      <c r="N38" s="91"/>
    </row>
    <row r="39" spans="1:14" x14ac:dyDescent="0.25">
      <c r="A39" s="92">
        <v>14</v>
      </c>
      <c r="B39" s="92">
        <v>6</v>
      </c>
      <c r="C39" s="92">
        <v>4</v>
      </c>
      <c r="D39" s="92">
        <v>2</v>
      </c>
      <c r="E39" s="93">
        <v>0.11</v>
      </c>
      <c r="F39" s="93">
        <v>0.93500000000000005</v>
      </c>
      <c r="G39" s="94">
        <v>0</v>
      </c>
      <c r="H39" s="94">
        <v>1.0283357466657406</v>
      </c>
      <c r="I39" s="91"/>
      <c r="J39" s="91"/>
      <c r="K39" s="91"/>
      <c r="L39" s="91"/>
      <c r="M39" s="91"/>
      <c r="N39" s="91"/>
    </row>
    <row r="40" spans="1:14" x14ac:dyDescent="0.25">
      <c r="A40" s="92">
        <v>18</v>
      </c>
      <c r="B40" s="92">
        <v>0</v>
      </c>
      <c r="C40" s="92">
        <v>1</v>
      </c>
      <c r="D40" s="92">
        <v>1</v>
      </c>
      <c r="E40" s="93">
        <v>0.94100000000000006</v>
      </c>
      <c r="F40" s="93">
        <v>1.591</v>
      </c>
      <c r="G40" s="94">
        <v>0.92530204345184897</v>
      </c>
      <c r="H40" s="94">
        <v>1.5246871266073183</v>
      </c>
      <c r="I40" s="91"/>
      <c r="J40" s="91"/>
      <c r="K40" s="91"/>
      <c r="L40" s="91"/>
      <c r="M40" s="91"/>
      <c r="N40" s="91"/>
    </row>
    <row r="41" spans="1:14" x14ac:dyDescent="0.25">
      <c r="A41" s="92">
        <v>18</v>
      </c>
      <c r="B41" s="92">
        <v>0</v>
      </c>
      <c r="C41" s="92">
        <v>1</v>
      </c>
      <c r="D41" s="92">
        <v>2</v>
      </c>
      <c r="E41" s="93">
        <v>0.83000000000000007</v>
      </c>
      <c r="F41" s="93">
        <v>1.554</v>
      </c>
      <c r="G41" s="94">
        <v>0.8277757201963043</v>
      </c>
      <c r="H41" s="94">
        <v>1.5613273511497987</v>
      </c>
      <c r="I41" s="91"/>
      <c r="J41" s="91"/>
      <c r="K41" s="91"/>
      <c r="L41" s="91"/>
      <c r="M41" s="91"/>
      <c r="N41" s="91"/>
    </row>
    <row r="42" spans="1:14" x14ac:dyDescent="0.25">
      <c r="A42" s="92">
        <v>18</v>
      </c>
      <c r="B42" s="92">
        <v>0</v>
      </c>
      <c r="C42" s="92">
        <v>2</v>
      </c>
      <c r="D42" s="92">
        <v>1</v>
      </c>
      <c r="E42" s="93">
        <v>0.97799999999999998</v>
      </c>
      <c r="F42" s="93">
        <v>1.4750000000000001</v>
      </c>
      <c r="G42" s="94">
        <v>1.0713527424139511</v>
      </c>
      <c r="H42" s="94">
        <v>1.5649469983571092</v>
      </c>
      <c r="I42" s="91"/>
      <c r="J42" s="91"/>
      <c r="K42" s="91"/>
      <c r="L42" s="91"/>
      <c r="M42" s="91"/>
      <c r="N42" s="91"/>
    </row>
    <row r="43" spans="1:14" x14ac:dyDescent="0.25">
      <c r="A43" s="92">
        <v>18</v>
      </c>
      <c r="B43" s="92">
        <v>0</v>
      </c>
      <c r="C43" s="92">
        <v>2</v>
      </c>
      <c r="D43" s="92">
        <v>2</v>
      </c>
      <c r="E43" s="93">
        <v>0.91300000000000003</v>
      </c>
      <c r="F43" s="93">
        <v>1.4910000000000001</v>
      </c>
      <c r="G43" s="94">
        <v>1.0597945347714215</v>
      </c>
      <c r="H43" s="94">
        <v>1.492905709043856</v>
      </c>
      <c r="I43" s="91"/>
      <c r="J43" s="91"/>
      <c r="K43" s="91"/>
      <c r="L43" s="91"/>
      <c r="M43" s="91"/>
      <c r="N43" s="91"/>
    </row>
    <row r="44" spans="1:14" x14ac:dyDescent="0.25">
      <c r="A44" s="92">
        <v>18</v>
      </c>
      <c r="B44" s="92">
        <v>0</v>
      </c>
      <c r="C44" s="92">
        <v>3</v>
      </c>
      <c r="D44" s="92">
        <v>1</v>
      </c>
      <c r="E44" s="93">
        <v>0.87900000000000011</v>
      </c>
      <c r="F44" s="93">
        <v>1.4690000000000001</v>
      </c>
      <c r="G44" s="94">
        <v>0.98995418608193553</v>
      </c>
      <c r="H44" s="94">
        <v>1.7856792945583255</v>
      </c>
      <c r="I44" s="91"/>
      <c r="J44" s="91"/>
      <c r="K44" s="91"/>
      <c r="L44" s="91"/>
      <c r="M44" s="91"/>
      <c r="N44" s="91"/>
    </row>
    <row r="45" spans="1:14" x14ac:dyDescent="0.25">
      <c r="A45" s="92">
        <v>18</v>
      </c>
      <c r="B45" s="92">
        <v>0</v>
      </c>
      <c r="C45" s="92">
        <v>3</v>
      </c>
      <c r="D45" s="92">
        <v>2</v>
      </c>
      <c r="E45" s="93">
        <v>0.94100000000000006</v>
      </c>
      <c r="F45" s="93">
        <v>1.3260000000000001</v>
      </c>
      <c r="G45" s="94">
        <v>1.0043483035420666</v>
      </c>
      <c r="H45" s="94">
        <v>1.489022386992146</v>
      </c>
      <c r="I45" s="91"/>
      <c r="J45" s="91"/>
      <c r="K45" s="91"/>
      <c r="L45" s="91"/>
      <c r="M45" s="91"/>
      <c r="N45" s="91"/>
    </row>
    <row r="46" spans="1:14" x14ac:dyDescent="0.25">
      <c r="A46" s="92">
        <v>18</v>
      </c>
      <c r="B46" s="92">
        <v>0</v>
      </c>
      <c r="C46" s="92">
        <v>4</v>
      </c>
      <c r="D46" s="92">
        <v>1</v>
      </c>
      <c r="E46" s="93">
        <v>1.099</v>
      </c>
      <c r="F46" s="93">
        <v>1.411</v>
      </c>
      <c r="G46" s="94">
        <v>1.2269022363514435</v>
      </c>
      <c r="H46" s="94">
        <v>1.6234054210984812</v>
      </c>
      <c r="I46" s="91"/>
      <c r="J46" s="91"/>
      <c r="K46" s="91"/>
      <c r="L46" s="91"/>
      <c r="M46" s="91"/>
      <c r="N46" s="91"/>
    </row>
    <row r="47" spans="1:14" x14ac:dyDescent="0.25">
      <c r="A47" s="92">
        <v>18</v>
      </c>
      <c r="B47" s="92">
        <v>0</v>
      </c>
      <c r="C47" s="92">
        <v>4</v>
      </c>
      <c r="D47" s="92">
        <v>2</v>
      </c>
      <c r="E47" s="93">
        <v>0.8580000000000001</v>
      </c>
      <c r="F47" s="93">
        <v>1.8260000000000001</v>
      </c>
      <c r="G47" s="94">
        <v>1.0276649901806592</v>
      </c>
      <c r="H47" s="94">
        <v>1.9529672362699222</v>
      </c>
      <c r="I47" s="91"/>
      <c r="J47" s="91"/>
      <c r="K47" s="91"/>
      <c r="L47" s="91"/>
      <c r="M47" s="91"/>
      <c r="N47" s="91"/>
    </row>
    <row r="48" spans="1:14" x14ac:dyDescent="0.25">
      <c r="A48" s="92">
        <v>18</v>
      </c>
      <c r="B48" s="92">
        <v>0.60000000000000009</v>
      </c>
      <c r="C48" s="92">
        <v>1</v>
      </c>
      <c r="D48" s="92">
        <v>1</v>
      </c>
      <c r="E48" s="93">
        <v>0.60400000000000009</v>
      </c>
      <c r="F48" s="93">
        <v>1.62</v>
      </c>
      <c r="G48" s="94">
        <v>0.59928907400345388</v>
      </c>
      <c r="H48" s="94">
        <v>1.7605225083553004</v>
      </c>
      <c r="I48" s="91"/>
      <c r="J48" s="91"/>
      <c r="K48" s="91"/>
      <c r="L48" s="91"/>
      <c r="M48" s="91"/>
      <c r="N48" s="91"/>
    </row>
    <row r="49" spans="1:14" x14ac:dyDescent="0.25">
      <c r="A49" s="92">
        <v>18</v>
      </c>
      <c r="B49" s="92">
        <v>0.60000000000000009</v>
      </c>
      <c r="C49" s="92">
        <v>1</v>
      </c>
      <c r="D49" s="92">
        <v>2</v>
      </c>
      <c r="E49" s="93">
        <v>0.192</v>
      </c>
      <c r="F49" s="93"/>
      <c r="G49" s="94">
        <v>0</v>
      </c>
      <c r="H49" s="94">
        <v>1.6499628317043129</v>
      </c>
      <c r="I49" s="91"/>
      <c r="J49" s="91"/>
      <c r="K49" s="91"/>
      <c r="L49" s="91"/>
      <c r="M49" s="91"/>
      <c r="N49" s="91"/>
    </row>
    <row r="50" spans="1:14" x14ac:dyDescent="0.25">
      <c r="A50" s="92">
        <v>18</v>
      </c>
      <c r="B50" s="92">
        <v>0.60000000000000009</v>
      </c>
      <c r="C50" s="92">
        <v>2</v>
      </c>
      <c r="D50" s="92">
        <v>1</v>
      </c>
      <c r="E50" s="93">
        <v>0.7340000000000001</v>
      </c>
      <c r="F50" s="93">
        <v>1.468</v>
      </c>
      <c r="G50" s="94">
        <v>0.768228088025944</v>
      </c>
      <c r="H50" s="94">
        <v>1.5460577011108398</v>
      </c>
      <c r="I50" s="91"/>
      <c r="J50" s="91"/>
      <c r="K50" s="91"/>
      <c r="L50" s="91"/>
      <c r="M50" s="91"/>
      <c r="N50" s="91"/>
    </row>
    <row r="51" spans="1:14" x14ac:dyDescent="0.25">
      <c r="A51" s="92">
        <v>18</v>
      </c>
      <c r="B51" s="92">
        <v>0.60000000000000009</v>
      </c>
      <c r="C51" s="92">
        <v>2</v>
      </c>
      <c r="D51" s="92">
        <v>2</v>
      </c>
      <c r="E51" s="93">
        <v>0.7400000000000001</v>
      </c>
      <c r="F51" s="93">
        <v>1.411</v>
      </c>
      <c r="G51" s="94">
        <v>0.86744201131680687</v>
      </c>
      <c r="H51" s="94">
        <v>1.704414434053886</v>
      </c>
      <c r="I51" s="91"/>
      <c r="J51" s="91"/>
      <c r="K51" s="91"/>
      <c r="L51" s="91"/>
      <c r="M51" s="91"/>
      <c r="N51" s="91"/>
    </row>
    <row r="52" spans="1:14" x14ac:dyDescent="0.25">
      <c r="A52" s="92">
        <v>18</v>
      </c>
      <c r="B52" s="92">
        <v>0.60000000000000009</v>
      </c>
      <c r="C52" s="92">
        <v>3</v>
      </c>
      <c r="D52" s="92">
        <v>1</v>
      </c>
      <c r="E52" s="93">
        <v>0.39200000000000002</v>
      </c>
      <c r="F52" s="93">
        <v>2.0449999999999999</v>
      </c>
      <c r="G52" s="94">
        <v>0.35830570556160707</v>
      </c>
      <c r="H52" s="94">
        <v>2.277471341255167</v>
      </c>
      <c r="I52" s="91"/>
      <c r="J52" s="91"/>
      <c r="K52" s="91"/>
      <c r="L52" s="91"/>
      <c r="M52" s="91"/>
      <c r="N52" s="91"/>
    </row>
    <row r="53" spans="1:14" x14ac:dyDescent="0.25">
      <c r="A53" s="92">
        <v>18</v>
      </c>
      <c r="B53" s="92">
        <v>0.60000000000000009</v>
      </c>
      <c r="C53" s="92">
        <v>3</v>
      </c>
      <c r="D53" s="92">
        <v>2</v>
      </c>
      <c r="E53" s="93">
        <v>0.21100000000000002</v>
      </c>
      <c r="F53" s="93">
        <v>1.5640000000000001</v>
      </c>
      <c r="G53" s="94">
        <v>0</v>
      </c>
      <c r="H53" s="94">
        <v>1.6087301927013877</v>
      </c>
      <c r="I53" s="91"/>
      <c r="J53" s="91"/>
      <c r="K53" s="91"/>
      <c r="L53" s="91"/>
      <c r="M53" s="91"/>
      <c r="N53" s="91"/>
    </row>
    <row r="54" spans="1:14" x14ac:dyDescent="0.25">
      <c r="A54" s="92">
        <v>18</v>
      </c>
      <c r="B54" s="92">
        <v>0.60000000000000009</v>
      </c>
      <c r="C54" s="92">
        <v>4</v>
      </c>
      <c r="D54" s="92">
        <v>1</v>
      </c>
      <c r="E54" s="93">
        <v>0.70500000000000007</v>
      </c>
      <c r="F54" s="93">
        <v>1.782</v>
      </c>
      <c r="G54" s="94">
        <v>0.83288317754367192</v>
      </c>
      <c r="H54" s="94">
        <v>2.0419370580065741</v>
      </c>
      <c r="I54" s="91"/>
      <c r="J54" s="91"/>
      <c r="K54" s="91"/>
      <c r="L54" s="91"/>
      <c r="M54" s="91"/>
      <c r="N54" s="91"/>
    </row>
    <row r="55" spans="1:14" x14ac:dyDescent="0.25">
      <c r="A55" s="92">
        <v>18</v>
      </c>
      <c r="B55" s="92">
        <v>0.60000000000000009</v>
      </c>
      <c r="C55" s="92">
        <v>4</v>
      </c>
      <c r="D55" s="92">
        <v>2</v>
      </c>
      <c r="E55" s="93">
        <v>0.67900000000000016</v>
      </c>
      <c r="F55" s="93">
        <v>1.409</v>
      </c>
      <c r="G55" s="94">
        <v>0.69437463183277859</v>
      </c>
      <c r="H55" s="94">
        <v>1.6429947416898312</v>
      </c>
      <c r="I55" s="91"/>
      <c r="J55" s="91"/>
      <c r="K55" s="91"/>
      <c r="L55" s="91"/>
      <c r="M55" s="91"/>
      <c r="N55" s="91"/>
    </row>
    <row r="56" spans="1:14" x14ac:dyDescent="0.25">
      <c r="A56" s="92">
        <v>18</v>
      </c>
      <c r="B56" s="92">
        <v>1.9</v>
      </c>
      <c r="C56" s="92">
        <v>1</v>
      </c>
      <c r="D56" s="92">
        <v>1</v>
      </c>
      <c r="E56" s="93">
        <v>0.62800000000000011</v>
      </c>
      <c r="F56" s="93">
        <v>1.6030000000000002</v>
      </c>
      <c r="G56" s="94"/>
      <c r="H56" s="94"/>
      <c r="I56" s="91"/>
      <c r="J56" s="91"/>
      <c r="K56" s="91"/>
      <c r="L56" s="91"/>
      <c r="M56" s="91"/>
      <c r="N56" s="91"/>
    </row>
    <row r="57" spans="1:14" x14ac:dyDescent="0.25">
      <c r="A57" s="92">
        <v>18</v>
      </c>
      <c r="B57" s="92">
        <v>1.9</v>
      </c>
      <c r="C57" s="92">
        <v>1</v>
      </c>
      <c r="D57" s="92">
        <v>2</v>
      </c>
      <c r="E57" s="93">
        <v>0.74900000000000011</v>
      </c>
      <c r="F57" s="93">
        <v>1.855</v>
      </c>
      <c r="G57" s="94"/>
      <c r="H57" s="94"/>
      <c r="I57" s="91"/>
      <c r="J57" s="91"/>
      <c r="K57" s="91"/>
      <c r="L57" s="91"/>
      <c r="M57" s="91"/>
      <c r="N57" s="91"/>
    </row>
    <row r="58" spans="1:14" x14ac:dyDescent="0.25">
      <c r="A58" s="92">
        <v>18</v>
      </c>
      <c r="B58" s="92">
        <v>1.9</v>
      </c>
      <c r="C58" s="92">
        <v>2</v>
      </c>
      <c r="D58" s="92">
        <v>1</v>
      </c>
      <c r="E58" s="93">
        <v>0.63100000000000012</v>
      </c>
      <c r="F58" s="93">
        <v>1.597</v>
      </c>
      <c r="G58" s="94">
        <v>0.68553446210957125</v>
      </c>
      <c r="H58" s="94">
        <v>1.8037039763279588</v>
      </c>
      <c r="I58" s="91"/>
      <c r="J58" s="91"/>
      <c r="K58" s="91"/>
      <c r="L58" s="91"/>
      <c r="M58" s="91"/>
      <c r="N58" s="91"/>
    </row>
    <row r="59" spans="1:14" x14ac:dyDescent="0.25">
      <c r="A59" s="92">
        <v>18</v>
      </c>
      <c r="B59" s="92">
        <v>1.9</v>
      </c>
      <c r="C59" s="92">
        <v>2</v>
      </c>
      <c r="D59" s="92">
        <v>2</v>
      </c>
      <c r="E59" s="93">
        <v>0.14300000000000002</v>
      </c>
      <c r="F59" s="93">
        <v>1.042</v>
      </c>
      <c r="G59" s="94">
        <v>0</v>
      </c>
      <c r="H59" s="94">
        <v>1.1677590266163247</v>
      </c>
      <c r="I59" s="91"/>
      <c r="J59" s="91"/>
      <c r="K59" s="91"/>
      <c r="L59" s="91"/>
      <c r="M59" s="91"/>
      <c r="N59" s="91"/>
    </row>
    <row r="60" spans="1:14" x14ac:dyDescent="0.25">
      <c r="A60" s="92">
        <v>18</v>
      </c>
      <c r="B60" s="92">
        <v>1.9</v>
      </c>
      <c r="C60" s="92">
        <v>3</v>
      </c>
      <c r="D60" s="92">
        <v>1</v>
      </c>
      <c r="E60" s="93">
        <v>0.63600000000000012</v>
      </c>
      <c r="F60" s="93">
        <v>1.4530000000000001</v>
      </c>
      <c r="G60" s="94">
        <v>0.77359875787141164</v>
      </c>
      <c r="H60" s="94">
        <v>1.9171641134050792</v>
      </c>
      <c r="I60" s="91"/>
      <c r="J60" s="91"/>
      <c r="K60" s="91"/>
      <c r="L60" s="91"/>
      <c r="M60" s="91"/>
      <c r="N60" s="91"/>
    </row>
    <row r="61" spans="1:14" x14ac:dyDescent="0.25">
      <c r="A61" s="92">
        <v>18</v>
      </c>
      <c r="B61" s="92">
        <v>1.9</v>
      </c>
      <c r="C61" s="92">
        <v>3</v>
      </c>
      <c r="D61" s="92">
        <v>2</v>
      </c>
      <c r="E61" s="93">
        <v>0.67200000000000015</v>
      </c>
      <c r="F61" s="93">
        <v>1.49</v>
      </c>
      <c r="G61" s="94">
        <v>0.74725058891973339</v>
      </c>
      <c r="H61" s="94">
        <v>1.7314255903825826</v>
      </c>
      <c r="I61" s="91"/>
      <c r="J61" s="91"/>
      <c r="K61" s="91"/>
      <c r="L61" s="91"/>
      <c r="M61" s="91"/>
      <c r="N61" s="91"/>
    </row>
    <row r="62" spans="1:14" x14ac:dyDescent="0.25">
      <c r="A62" s="92">
        <v>18</v>
      </c>
      <c r="B62" s="92">
        <v>1.9</v>
      </c>
      <c r="C62" s="92">
        <v>4</v>
      </c>
      <c r="D62" s="92">
        <v>1</v>
      </c>
      <c r="E62" s="93">
        <v>0.80600000000000005</v>
      </c>
      <c r="F62" s="93">
        <v>1.8170000000000002</v>
      </c>
      <c r="G62" s="94">
        <v>0.85434190908410546</v>
      </c>
      <c r="H62" s="94">
        <v>1.9338622888674886</v>
      </c>
      <c r="I62" s="91"/>
      <c r="J62" s="91"/>
      <c r="K62" s="91"/>
      <c r="L62" s="91"/>
      <c r="M62" s="91"/>
      <c r="N62" s="91"/>
    </row>
    <row r="63" spans="1:14" x14ac:dyDescent="0.25">
      <c r="A63" s="92">
        <v>18</v>
      </c>
      <c r="B63" s="92">
        <v>1.9</v>
      </c>
      <c r="C63" s="92">
        <v>4</v>
      </c>
      <c r="D63" s="92">
        <v>2</v>
      </c>
      <c r="E63" s="93">
        <v>0.6110000000000001</v>
      </c>
      <c r="F63" s="93">
        <v>1.6580000000000001</v>
      </c>
      <c r="G63" s="94">
        <v>0.63473640585625024</v>
      </c>
      <c r="H63" s="94">
        <v>1.9225854782534995</v>
      </c>
      <c r="I63" s="91"/>
      <c r="J63" s="91"/>
      <c r="K63" s="91"/>
      <c r="L63" s="91"/>
      <c r="M63" s="91"/>
      <c r="N63" s="91"/>
    </row>
    <row r="64" spans="1:14" x14ac:dyDescent="0.25">
      <c r="A64" s="92">
        <v>18</v>
      </c>
      <c r="B64" s="92">
        <v>6</v>
      </c>
      <c r="C64" s="92">
        <v>1</v>
      </c>
      <c r="D64" s="92">
        <v>1</v>
      </c>
      <c r="E64" s="93">
        <v>0.58399999999999996</v>
      </c>
      <c r="F64" s="93">
        <v>1.377</v>
      </c>
      <c r="G64" s="94">
        <v>0.65402376320727129</v>
      </c>
      <c r="H64" s="94">
        <v>1.5559088979533009</v>
      </c>
      <c r="I64" s="91"/>
      <c r="J64" s="91"/>
      <c r="K64" s="91"/>
      <c r="L64" s="91"/>
      <c r="M64" s="91"/>
      <c r="N64" s="91"/>
    </row>
    <row r="65" spans="1:14" x14ac:dyDescent="0.25">
      <c r="A65" s="92">
        <v>18</v>
      </c>
      <c r="B65" s="92">
        <v>6</v>
      </c>
      <c r="C65" s="92">
        <v>1</v>
      </c>
      <c r="D65" s="92">
        <v>2</v>
      </c>
      <c r="E65" s="93">
        <v>0.78400000000000003</v>
      </c>
      <c r="F65" s="93">
        <v>1.6880000000000002</v>
      </c>
      <c r="G65" s="94">
        <v>0.82209115851343928</v>
      </c>
      <c r="H65" s="94">
        <v>1.8952852680296619</v>
      </c>
      <c r="I65" s="91"/>
      <c r="J65" s="91"/>
      <c r="K65" s="91"/>
      <c r="L65" s="91"/>
      <c r="M65" s="91"/>
      <c r="N65" s="91"/>
    </row>
    <row r="66" spans="1:14" x14ac:dyDescent="0.25">
      <c r="A66" s="92">
        <v>18</v>
      </c>
      <c r="B66" s="92">
        <v>6</v>
      </c>
      <c r="C66" s="92">
        <v>2</v>
      </c>
      <c r="D66" s="92">
        <v>1</v>
      </c>
      <c r="E66" s="93">
        <v>0.79</v>
      </c>
      <c r="F66" s="93">
        <v>1.4870000000000001</v>
      </c>
      <c r="G66" s="94">
        <v>0.8111390200087073</v>
      </c>
      <c r="H66" s="94">
        <v>1.4772501697362239</v>
      </c>
      <c r="I66" s="91"/>
      <c r="J66" s="91"/>
      <c r="K66" s="91"/>
      <c r="L66" s="91"/>
      <c r="M66" s="91"/>
      <c r="N66" s="91"/>
    </row>
    <row r="67" spans="1:14" x14ac:dyDescent="0.25">
      <c r="A67" s="92">
        <v>18</v>
      </c>
      <c r="B67" s="92">
        <v>6</v>
      </c>
      <c r="C67" s="92">
        <v>2</v>
      </c>
      <c r="D67" s="92">
        <v>2</v>
      </c>
      <c r="E67" s="93">
        <v>0.65600000000000014</v>
      </c>
      <c r="F67" s="93">
        <v>1.706</v>
      </c>
      <c r="G67" s="94">
        <v>0.66507979780460103</v>
      </c>
      <c r="H67" s="94">
        <v>1.7970770018256144</v>
      </c>
      <c r="I67" s="91"/>
      <c r="J67" s="91"/>
      <c r="K67" s="91"/>
      <c r="L67" s="91"/>
      <c r="M67" s="91"/>
      <c r="N67" s="91"/>
    </row>
    <row r="68" spans="1:14" x14ac:dyDescent="0.25">
      <c r="A68" s="92">
        <v>18</v>
      </c>
      <c r="B68" s="92">
        <v>6</v>
      </c>
      <c r="C68" s="92">
        <v>3</v>
      </c>
      <c r="D68" s="92">
        <v>1</v>
      </c>
      <c r="E68" s="93">
        <v>0.6110000000000001</v>
      </c>
      <c r="F68" s="93">
        <v>1.2749999999999999</v>
      </c>
      <c r="G68" s="94">
        <v>0.66255692639607566</v>
      </c>
      <c r="H68" s="94">
        <v>1.4169816067395464</v>
      </c>
      <c r="I68" s="91"/>
      <c r="J68" s="91"/>
      <c r="K68" s="91"/>
      <c r="L68" s="91"/>
      <c r="M68" s="91"/>
      <c r="N68" s="91"/>
    </row>
    <row r="69" spans="1:14" x14ac:dyDescent="0.25">
      <c r="A69" s="92">
        <v>18</v>
      </c>
      <c r="B69" s="92">
        <v>6</v>
      </c>
      <c r="C69" s="92">
        <v>3</v>
      </c>
      <c r="D69" s="92">
        <v>2</v>
      </c>
      <c r="E69" s="93">
        <v>0.70400000000000007</v>
      </c>
      <c r="F69" s="93">
        <v>1.2989999999999999</v>
      </c>
      <c r="G69" s="94">
        <v>0.78321306511346456</v>
      </c>
      <c r="H69" s="94">
        <v>1.3913575545436021</v>
      </c>
      <c r="I69" s="91"/>
      <c r="J69" s="91"/>
      <c r="K69" s="91"/>
      <c r="L69" s="91"/>
      <c r="M69" s="91"/>
      <c r="N69" s="91"/>
    </row>
    <row r="70" spans="1:14" x14ac:dyDescent="0.25">
      <c r="A70" s="92">
        <v>18</v>
      </c>
      <c r="B70" s="92">
        <v>6</v>
      </c>
      <c r="C70" s="92">
        <v>4</v>
      </c>
      <c r="D70" s="92">
        <v>1</v>
      </c>
      <c r="E70" s="93">
        <v>0.57800000000000007</v>
      </c>
      <c r="F70" s="93">
        <v>1.222</v>
      </c>
      <c r="G70" s="94">
        <v>0.56647063305122114</v>
      </c>
      <c r="H70" s="94">
        <v>1.6176353112275372</v>
      </c>
      <c r="I70" s="91"/>
      <c r="J70" s="91"/>
      <c r="K70" s="91"/>
      <c r="L70" s="91"/>
      <c r="M70" s="91"/>
      <c r="N70" s="91"/>
    </row>
    <row r="71" spans="1:14" x14ac:dyDescent="0.25">
      <c r="A71" s="92">
        <v>18</v>
      </c>
      <c r="B71" s="92">
        <v>6</v>
      </c>
      <c r="C71" s="92">
        <v>4</v>
      </c>
      <c r="D71" s="92">
        <v>2</v>
      </c>
      <c r="E71" s="93">
        <v>0.70600000000000007</v>
      </c>
      <c r="F71" s="93">
        <v>1.6280000000000001</v>
      </c>
      <c r="G71" s="94">
        <v>0.6851047993175563</v>
      </c>
      <c r="H71" s="94">
        <v>1.8175732340419353</v>
      </c>
      <c r="I71" s="91"/>
      <c r="J71" s="91"/>
      <c r="K71" s="91"/>
      <c r="L71" s="91"/>
      <c r="M71" s="91"/>
      <c r="N71" s="91"/>
    </row>
    <row r="72" spans="1:14" x14ac:dyDescent="0.25">
      <c r="A72" s="92">
        <v>21</v>
      </c>
      <c r="B72" s="92">
        <v>0</v>
      </c>
      <c r="C72" s="92">
        <v>1</v>
      </c>
      <c r="D72" s="92">
        <v>1</v>
      </c>
      <c r="E72" s="93">
        <v>1.4180000000000001</v>
      </c>
      <c r="F72" s="93">
        <v>1.9929999999999999</v>
      </c>
      <c r="G72" s="92"/>
      <c r="H72" s="92"/>
      <c r="I72" s="91"/>
      <c r="J72" s="91"/>
      <c r="K72" s="91"/>
      <c r="L72" s="91"/>
      <c r="M72" s="91"/>
      <c r="N72" s="91"/>
    </row>
    <row r="73" spans="1:14" x14ac:dyDescent="0.25">
      <c r="A73" s="92">
        <v>21</v>
      </c>
      <c r="B73" s="92">
        <v>0</v>
      </c>
      <c r="C73" s="92">
        <v>1</v>
      </c>
      <c r="D73" s="92">
        <v>2</v>
      </c>
      <c r="E73" s="93">
        <v>1.2850000000000001</v>
      </c>
      <c r="F73" s="93">
        <v>1.6760000000000002</v>
      </c>
      <c r="G73" s="92"/>
      <c r="H73" s="92"/>
      <c r="I73" s="91"/>
      <c r="J73" s="91"/>
      <c r="K73" s="91"/>
      <c r="L73" s="91"/>
      <c r="M73" s="91"/>
      <c r="N73" s="91"/>
    </row>
    <row r="74" spans="1:14" x14ac:dyDescent="0.25">
      <c r="A74" s="92">
        <v>21</v>
      </c>
      <c r="B74" s="92">
        <v>0</v>
      </c>
      <c r="C74" s="92">
        <v>2</v>
      </c>
      <c r="D74" s="92">
        <v>1</v>
      </c>
      <c r="E74" s="93">
        <v>1.1830000000000001</v>
      </c>
      <c r="F74" s="93">
        <v>1.6340000000000001</v>
      </c>
      <c r="G74" s="92"/>
      <c r="H74" s="92"/>
      <c r="I74" s="91"/>
      <c r="J74" s="91"/>
      <c r="K74" s="91"/>
      <c r="L74" s="91"/>
      <c r="M74" s="91"/>
      <c r="N74" s="91"/>
    </row>
    <row r="75" spans="1:14" x14ac:dyDescent="0.25">
      <c r="A75" s="92">
        <v>21</v>
      </c>
      <c r="B75" s="92">
        <v>0</v>
      </c>
      <c r="C75" s="92">
        <v>2</v>
      </c>
      <c r="D75" s="92">
        <v>2</v>
      </c>
      <c r="E75" s="93">
        <v>1.286</v>
      </c>
      <c r="F75" s="93">
        <v>1.8690000000000002</v>
      </c>
      <c r="G75" s="92"/>
      <c r="H75" s="92"/>
      <c r="I75" s="91"/>
      <c r="J75" s="91"/>
      <c r="K75" s="91"/>
      <c r="L75" s="91"/>
      <c r="M75" s="91"/>
      <c r="N75" s="91"/>
    </row>
    <row r="76" spans="1:14" x14ac:dyDescent="0.25">
      <c r="A76" s="92">
        <v>21</v>
      </c>
      <c r="B76" s="92">
        <v>0</v>
      </c>
      <c r="C76" s="92">
        <v>3</v>
      </c>
      <c r="D76" s="92">
        <v>1</v>
      </c>
      <c r="E76" s="93">
        <v>1.3090000000000002</v>
      </c>
      <c r="F76" s="93">
        <v>1.768</v>
      </c>
      <c r="G76" s="92"/>
      <c r="H76" s="92"/>
      <c r="I76" s="91"/>
      <c r="J76" s="91"/>
      <c r="K76" s="91"/>
      <c r="L76" s="91"/>
      <c r="M76" s="91"/>
      <c r="N76" s="91"/>
    </row>
    <row r="77" spans="1:14" x14ac:dyDescent="0.25">
      <c r="A77" s="92">
        <v>21</v>
      </c>
      <c r="B77" s="92">
        <v>0</v>
      </c>
      <c r="C77" s="92">
        <v>3</v>
      </c>
      <c r="D77" s="92">
        <v>2</v>
      </c>
      <c r="E77" s="93">
        <v>1.1220000000000001</v>
      </c>
      <c r="F77" s="93">
        <v>2.0470000000000002</v>
      </c>
      <c r="G77" s="92"/>
      <c r="H77" s="92"/>
      <c r="I77" s="91"/>
      <c r="J77" s="91"/>
      <c r="K77" s="91"/>
      <c r="L77" s="91"/>
      <c r="M77" s="91"/>
      <c r="N77" s="91"/>
    </row>
    <row r="78" spans="1:14" x14ac:dyDescent="0.25">
      <c r="A78" s="92">
        <v>21</v>
      </c>
      <c r="B78" s="92">
        <v>0</v>
      </c>
      <c r="C78" s="92">
        <v>4</v>
      </c>
      <c r="D78" s="92">
        <v>1</v>
      </c>
      <c r="E78" s="93">
        <v>1.409</v>
      </c>
      <c r="F78" s="93">
        <v>1.6260000000000001</v>
      </c>
      <c r="G78" s="92"/>
      <c r="H78" s="92"/>
      <c r="I78" s="91"/>
      <c r="J78" s="91"/>
      <c r="K78" s="91"/>
      <c r="L78" s="91"/>
      <c r="M78" s="91"/>
      <c r="N78" s="91"/>
    </row>
    <row r="79" spans="1:14" x14ac:dyDescent="0.25">
      <c r="A79" s="92">
        <v>21</v>
      </c>
      <c r="B79" s="92">
        <v>0</v>
      </c>
      <c r="C79" s="92">
        <v>4</v>
      </c>
      <c r="D79" s="92">
        <v>2</v>
      </c>
      <c r="E79" s="93">
        <v>1.0549999999999999</v>
      </c>
      <c r="F79" s="93">
        <v>1.601</v>
      </c>
      <c r="G79" s="92"/>
      <c r="H79" s="92"/>
      <c r="I79" s="91"/>
      <c r="J79" s="91"/>
      <c r="K79" s="91"/>
      <c r="L79" s="91"/>
      <c r="M79" s="91"/>
      <c r="N79" s="91"/>
    </row>
    <row r="80" spans="1:14" x14ac:dyDescent="0.25">
      <c r="A80" s="92">
        <v>21</v>
      </c>
      <c r="B80" s="92">
        <v>0.60000000000000009</v>
      </c>
      <c r="C80" s="92">
        <v>1</v>
      </c>
      <c r="D80" s="92">
        <v>1</v>
      </c>
      <c r="E80" s="93">
        <v>0.94300000000000006</v>
      </c>
      <c r="F80" s="93">
        <v>1.9870000000000001</v>
      </c>
      <c r="G80" s="92"/>
      <c r="H80" s="92"/>
      <c r="I80" s="91"/>
      <c r="J80" s="91"/>
      <c r="K80" s="91"/>
      <c r="L80" s="91"/>
      <c r="M80" s="91"/>
      <c r="N80" s="91"/>
    </row>
    <row r="81" spans="1:14" x14ac:dyDescent="0.25">
      <c r="A81" s="92">
        <v>21</v>
      </c>
      <c r="B81" s="92">
        <v>0.60000000000000009</v>
      </c>
      <c r="C81" s="92">
        <v>1</v>
      </c>
      <c r="D81" s="92">
        <v>2</v>
      </c>
      <c r="E81" s="93">
        <v>0.85400000000000009</v>
      </c>
      <c r="F81" s="93">
        <v>1.9670000000000001</v>
      </c>
      <c r="G81" s="92"/>
      <c r="H81" s="92"/>
      <c r="I81" s="91"/>
      <c r="J81" s="91"/>
      <c r="K81" s="91"/>
      <c r="L81" s="91"/>
      <c r="M81" s="91"/>
      <c r="N81" s="91"/>
    </row>
    <row r="82" spans="1:14" x14ac:dyDescent="0.25">
      <c r="A82" s="92">
        <v>21</v>
      </c>
      <c r="B82" s="92">
        <v>0.60000000000000009</v>
      </c>
      <c r="C82" s="92">
        <v>2</v>
      </c>
      <c r="D82" s="92">
        <v>1</v>
      </c>
      <c r="E82" s="93">
        <v>1.214</v>
      </c>
      <c r="F82" s="93">
        <v>2.0150000000000001</v>
      </c>
      <c r="G82" s="92"/>
      <c r="H82" s="92"/>
      <c r="I82" s="91"/>
      <c r="J82" s="91"/>
      <c r="K82" s="91"/>
      <c r="L82" s="91"/>
      <c r="M82" s="91"/>
      <c r="N82" s="91"/>
    </row>
    <row r="83" spans="1:14" x14ac:dyDescent="0.25">
      <c r="A83" s="92">
        <v>21</v>
      </c>
      <c r="B83" s="92">
        <v>0.60000000000000009</v>
      </c>
      <c r="C83" s="92">
        <v>2</v>
      </c>
      <c r="D83" s="92">
        <v>2</v>
      </c>
      <c r="E83" s="93">
        <v>0.54800000000000004</v>
      </c>
      <c r="F83" s="93">
        <v>1.7709999999999999</v>
      </c>
      <c r="G83" s="92"/>
      <c r="H83" s="92"/>
      <c r="I83" s="91"/>
      <c r="J83" s="91"/>
      <c r="K83" s="91"/>
      <c r="L83" s="91"/>
      <c r="M83" s="91"/>
      <c r="N83" s="91"/>
    </row>
    <row r="84" spans="1:14" x14ac:dyDescent="0.25">
      <c r="A84" s="92">
        <v>21</v>
      </c>
      <c r="B84" s="92">
        <v>0.60000000000000009</v>
      </c>
      <c r="C84" s="92">
        <v>3</v>
      </c>
      <c r="D84" s="92">
        <v>1</v>
      </c>
      <c r="E84" s="93">
        <v>0.82000000000000006</v>
      </c>
      <c r="F84" s="93">
        <v>1.6710000000000003</v>
      </c>
      <c r="G84" s="92"/>
      <c r="H84" s="92"/>
      <c r="I84" s="91"/>
      <c r="J84" s="91"/>
      <c r="K84" s="91"/>
      <c r="L84" s="91"/>
      <c r="M84" s="91"/>
      <c r="N84" s="91"/>
    </row>
    <row r="85" spans="1:14" x14ac:dyDescent="0.25">
      <c r="A85" s="92">
        <v>21</v>
      </c>
      <c r="B85" s="92">
        <v>0.60000000000000009</v>
      </c>
      <c r="C85" s="92">
        <v>3</v>
      </c>
      <c r="D85" s="92">
        <v>2</v>
      </c>
      <c r="E85" s="93">
        <v>1.137</v>
      </c>
      <c r="F85" s="93">
        <v>2.1040000000000001</v>
      </c>
      <c r="G85" s="92"/>
      <c r="H85" s="92"/>
      <c r="I85" s="91"/>
      <c r="J85" s="91"/>
      <c r="K85" s="91"/>
      <c r="L85" s="91"/>
      <c r="M85" s="91"/>
      <c r="N85" s="91"/>
    </row>
    <row r="86" spans="1:14" x14ac:dyDescent="0.25">
      <c r="A86" s="92">
        <v>21</v>
      </c>
      <c r="B86" s="92">
        <v>0.60000000000000009</v>
      </c>
      <c r="C86" s="92">
        <v>4</v>
      </c>
      <c r="D86" s="92">
        <v>1</v>
      </c>
      <c r="E86" s="93">
        <v>0.87700000000000011</v>
      </c>
      <c r="F86" s="93">
        <v>1.927</v>
      </c>
      <c r="G86" s="92"/>
      <c r="H86" s="92"/>
      <c r="I86" s="91"/>
      <c r="J86" s="91"/>
      <c r="K86" s="91"/>
      <c r="L86" s="91"/>
      <c r="M86" s="91"/>
      <c r="N86" s="91"/>
    </row>
    <row r="87" spans="1:14" x14ac:dyDescent="0.25">
      <c r="A87" s="92">
        <v>21</v>
      </c>
      <c r="B87" s="92">
        <v>0.60000000000000009</v>
      </c>
      <c r="C87" s="92">
        <v>4</v>
      </c>
      <c r="D87" s="92">
        <v>2</v>
      </c>
      <c r="E87" s="93">
        <v>0.83800000000000008</v>
      </c>
      <c r="F87" s="93">
        <v>1.538</v>
      </c>
      <c r="G87" s="92"/>
      <c r="H87" s="92"/>
      <c r="I87" s="91"/>
      <c r="J87" s="91"/>
      <c r="K87" s="91"/>
      <c r="L87" s="91"/>
      <c r="M87" s="91"/>
      <c r="N87" s="91"/>
    </row>
    <row r="88" spans="1:14" x14ac:dyDescent="0.25">
      <c r="A88" s="92">
        <v>21</v>
      </c>
      <c r="B88" s="92">
        <v>1.9</v>
      </c>
      <c r="C88" s="92">
        <v>1</v>
      </c>
      <c r="D88" s="92">
        <v>1</v>
      </c>
      <c r="E88" s="93">
        <v>1.1160000000000001</v>
      </c>
      <c r="F88" s="93">
        <v>1.8149999999999999</v>
      </c>
      <c r="G88" s="92"/>
      <c r="H88" s="92"/>
      <c r="I88" s="91"/>
      <c r="J88" s="91"/>
      <c r="K88" s="91"/>
      <c r="L88" s="91"/>
      <c r="M88" s="91"/>
      <c r="N88" s="91"/>
    </row>
    <row r="89" spans="1:14" x14ac:dyDescent="0.25">
      <c r="A89" s="92">
        <v>21</v>
      </c>
      <c r="B89" s="92">
        <v>1.9</v>
      </c>
      <c r="C89" s="92">
        <v>1</v>
      </c>
      <c r="D89" s="92">
        <v>2</v>
      </c>
      <c r="E89" s="93">
        <v>1.024</v>
      </c>
      <c r="F89" s="93">
        <v>2.1459999999999999</v>
      </c>
      <c r="G89" s="92"/>
      <c r="H89" s="92"/>
      <c r="I89" s="91"/>
      <c r="J89" s="91"/>
      <c r="K89" s="91"/>
      <c r="L89" s="91"/>
      <c r="M89" s="91"/>
      <c r="N89" s="91"/>
    </row>
    <row r="90" spans="1:14" x14ac:dyDescent="0.25">
      <c r="A90" s="92">
        <v>21</v>
      </c>
      <c r="B90" s="92">
        <v>1.9</v>
      </c>
      <c r="C90" s="92">
        <v>2</v>
      </c>
      <c r="D90" s="92">
        <v>1</v>
      </c>
      <c r="E90" s="93">
        <v>0.71200000000000008</v>
      </c>
      <c r="F90" s="93">
        <v>1.5590000000000002</v>
      </c>
      <c r="G90" s="92"/>
      <c r="H90" s="92"/>
      <c r="I90" s="91"/>
      <c r="J90" s="91"/>
      <c r="K90" s="91"/>
      <c r="L90" s="91"/>
      <c r="M90" s="91"/>
      <c r="N90" s="91"/>
    </row>
    <row r="91" spans="1:14" x14ac:dyDescent="0.25">
      <c r="A91" s="92">
        <v>21</v>
      </c>
      <c r="B91" s="92">
        <v>1.9</v>
      </c>
      <c r="C91" s="92">
        <v>2</v>
      </c>
      <c r="D91" s="92">
        <v>2</v>
      </c>
      <c r="E91" s="93">
        <v>0.97699999999999998</v>
      </c>
      <c r="F91" s="93">
        <v>1.738</v>
      </c>
      <c r="G91" s="92"/>
      <c r="H91" s="92"/>
      <c r="I91" s="91"/>
      <c r="J91" s="91"/>
      <c r="K91" s="91"/>
      <c r="L91" s="91"/>
      <c r="M91" s="91"/>
      <c r="N91" s="91"/>
    </row>
    <row r="92" spans="1:14" x14ac:dyDescent="0.25">
      <c r="A92" s="92">
        <v>21</v>
      </c>
      <c r="B92" s="92">
        <v>1.9</v>
      </c>
      <c r="C92" s="92">
        <v>3</v>
      </c>
      <c r="D92" s="92">
        <v>1</v>
      </c>
      <c r="E92" s="93">
        <v>0.98599999999999999</v>
      </c>
      <c r="F92" s="93">
        <v>2.0830000000000002</v>
      </c>
      <c r="G92" s="92"/>
      <c r="H92" s="92"/>
      <c r="I92" s="91"/>
      <c r="J92" s="91"/>
      <c r="K92" s="91"/>
      <c r="L92" s="91"/>
      <c r="M92" s="91"/>
      <c r="N92" s="91"/>
    </row>
    <row r="93" spans="1:14" x14ac:dyDescent="0.25">
      <c r="A93" s="92">
        <v>21</v>
      </c>
      <c r="B93" s="92">
        <v>1.9</v>
      </c>
      <c r="C93" s="92">
        <v>3</v>
      </c>
      <c r="D93" s="92">
        <v>2</v>
      </c>
      <c r="E93" s="93">
        <v>1.1200000000000001</v>
      </c>
      <c r="F93" s="93">
        <v>1.762</v>
      </c>
      <c r="G93" s="92"/>
      <c r="H93" s="92"/>
      <c r="I93" s="91"/>
      <c r="J93" s="91"/>
      <c r="K93" s="91"/>
      <c r="L93" s="91"/>
      <c r="M93" s="91"/>
      <c r="N93" s="91"/>
    </row>
    <row r="94" spans="1:14" x14ac:dyDescent="0.25">
      <c r="A94" s="92">
        <v>21</v>
      </c>
      <c r="B94" s="92">
        <v>1.9</v>
      </c>
      <c r="C94" s="92">
        <v>4</v>
      </c>
      <c r="D94" s="92">
        <v>1</v>
      </c>
      <c r="E94" s="93">
        <v>0.94900000000000007</v>
      </c>
      <c r="F94" s="93">
        <v>1.7890000000000001</v>
      </c>
      <c r="G94" s="92"/>
      <c r="H94" s="92"/>
      <c r="I94" s="91"/>
      <c r="J94" s="91"/>
      <c r="K94" s="91"/>
      <c r="L94" s="91"/>
      <c r="M94" s="91"/>
      <c r="N94" s="91"/>
    </row>
    <row r="95" spans="1:14" x14ac:dyDescent="0.25">
      <c r="A95" s="92">
        <v>21</v>
      </c>
      <c r="B95" s="92">
        <v>1.9</v>
      </c>
      <c r="C95" s="92">
        <v>4</v>
      </c>
      <c r="D95" s="92">
        <v>2</v>
      </c>
      <c r="E95" s="93">
        <v>0.999</v>
      </c>
      <c r="F95" s="93">
        <v>2.4020000000000001</v>
      </c>
      <c r="G95" s="92"/>
      <c r="H95" s="92"/>
      <c r="I95" s="91"/>
      <c r="J95" s="91"/>
      <c r="K95" s="91"/>
      <c r="L95" s="91"/>
      <c r="M95" s="91"/>
      <c r="N95" s="91"/>
    </row>
    <row r="96" spans="1:14" x14ac:dyDescent="0.25">
      <c r="A96" s="92">
        <v>21</v>
      </c>
      <c r="B96" s="92">
        <v>6</v>
      </c>
      <c r="C96" s="92">
        <v>1</v>
      </c>
      <c r="D96" s="92">
        <v>1</v>
      </c>
      <c r="E96" s="93">
        <v>0.93700000000000006</v>
      </c>
      <c r="F96" s="93">
        <v>2.097</v>
      </c>
      <c r="G96" s="92"/>
      <c r="H96" s="92"/>
      <c r="I96" s="91"/>
      <c r="J96" s="91"/>
      <c r="K96" s="91"/>
      <c r="L96" s="91"/>
      <c r="M96" s="91"/>
      <c r="N96" s="91"/>
    </row>
    <row r="97" spans="1:14" x14ac:dyDescent="0.25">
      <c r="A97" s="92">
        <v>21</v>
      </c>
      <c r="B97" s="92">
        <v>6</v>
      </c>
      <c r="C97" s="92">
        <v>1</v>
      </c>
      <c r="D97" s="92">
        <v>2</v>
      </c>
      <c r="E97" s="93">
        <v>9.7000000000000003E-2</v>
      </c>
      <c r="F97" s="93"/>
      <c r="G97" s="92"/>
      <c r="H97" s="92"/>
      <c r="I97" s="91"/>
      <c r="J97" s="91"/>
      <c r="K97" s="91"/>
      <c r="L97" s="91"/>
      <c r="M97" s="91"/>
      <c r="N97" s="91"/>
    </row>
    <row r="98" spans="1:14" x14ac:dyDescent="0.25">
      <c r="A98" s="92">
        <v>21</v>
      </c>
      <c r="B98" s="92">
        <v>6</v>
      </c>
      <c r="C98" s="92">
        <v>2</v>
      </c>
      <c r="D98" s="92">
        <v>1</v>
      </c>
      <c r="E98" s="93">
        <v>0.70300000000000007</v>
      </c>
      <c r="F98" s="93">
        <v>1.4359999999999999</v>
      </c>
      <c r="G98" s="92"/>
      <c r="H98" s="92"/>
      <c r="I98" s="91"/>
      <c r="J98" s="91"/>
      <c r="K98" s="91"/>
      <c r="L98" s="91"/>
      <c r="M98" s="91"/>
      <c r="N98" s="91"/>
    </row>
    <row r="99" spans="1:14" x14ac:dyDescent="0.25">
      <c r="A99" s="92">
        <v>21</v>
      </c>
      <c r="B99" s="92">
        <v>6</v>
      </c>
      <c r="C99" s="92">
        <v>2</v>
      </c>
      <c r="D99" s="92">
        <v>2</v>
      </c>
      <c r="E99" s="93">
        <v>1.046</v>
      </c>
      <c r="F99" s="93">
        <v>1.5750000000000002</v>
      </c>
      <c r="G99" s="92"/>
      <c r="H99" s="92"/>
      <c r="I99" s="91"/>
      <c r="J99" s="91"/>
      <c r="K99" s="91"/>
      <c r="L99" s="91"/>
      <c r="M99" s="91"/>
      <c r="N99" s="91"/>
    </row>
    <row r="100" spans="1:14" x14ac:dyDescent="0.25">
      <c r="A100" s="92">
        <v>21</v>
      </c>
      <c r="B100" s="92">
        <v>6</v>
      </c>
      <c r="C100" s="92">
        <v>3</v>
      </c>
      <c r="D100" s="92">
        <v>1</v>
      </c>
      <c r="E100" s="93">
        <v>0.79400000000000004</v>
      </c>
      <c r="F100" s="93">
        <v>1.387</v>
      </c>
      <c r="G100" s="92"/>
      <c r="H100" s="92"/>
      <c r="I100" s="91"/>
      <c r="J100" s="91"/>
      <c r="K100" s="91"/>
      <c r="L100" s="91"/>
      <c r="M100" s="91"/>
      <c r="N100" s="91"/>
    </row>
    <row r="101" spans="1:14" x14ac:dyDescent="0.25">
      <c r="A101" s="92">
        <v>21</v>
      </c>
      <c r="B101" s="92">
        <v>6</v>
      </c>
      <c r="C101" s="92">
        <v>3</v>
      </c>
      <c r="D101" s="92">
        <v>2</v>
      </c>
      <c r="E101" s="93">
        <v>0.63800000000000012</v>
      </c>
      <c r="F101" s="93">
        <v>1.2210000000000001</v>
      </c>
      <c r="G101" s="92"/>
      <c r="H101" s="92"/>
      <c r="I101" s="91"/>
      <c r="J101" s="91"/>
      <c r="K101" s="91"/>
      <c r="L101" s="91"/>
      <c r="M101" s="91"/>
      <c r="N101" s="91"/>
    </row>
    <row r="102" spans="1:14" x14ac:dyDescent="0.25">
      <c r="A102" s="92">
        <v>21</v>
      </c>
      <c r="B102" s="92">
        <v>6</v>
      </c>
      <c r="C102" s="92">
        <v>4</v>
      </c>
      <c r="D102" s="92">
        <v>1</v>
      </c>
      <c r="E102" s="93">
        <v>0.81700000000000006</v>
      </c>
      <c r="F102" s="93">
        <v>1.9689999999999999</v>
      </c>
      <c r="G102" s="92"/>
      <c r="H102" s="92"/>
      <c r="I102" s="91"/>
      <c r="J102" s="91"/>
      <c r="K102" s="91"/>
      <c r="L102" s="91"/>
      <c r="M102" s="91"/>
      <c r="N102" s="91"/>
    </row>
    <row r="103" spans="1:14" x14ac:dyDescent="0.25">
      <c r="A103" s="92">
        <v>21</v>
      </c>
      <c r="B103" s="92">
        <v>6</v>
      </c>
      <c r="C103" s="92">
        <v>4</v>
      </c>
      <c r="D103" s="92">
        <v>2</v>
      </c>
      <c r="E103" s="93">
        <v>0.92</v>
      </c>
      <c r="F103" s="93">
        <v>1.702</v>
      </c>
      <c r="G103" s="92"/>
      <c r="H103" s="92"/>
      <c r="I103" s="91"/>
      <c r="J103" s="91"/>
      <c r="K103" s="91"/>
      <c r="L103" s="91"/>
      <c r="M103" s="91"/>
      <c r="N103" s="91"/>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
  <sheetViews>
    <sheetView zoomScale="55" zoomScaleNormal="55" workbookViewId="0">
      <selection activeCell="AI41" sqref="AI41"/>
    </sheetView>
  </sheetViews>
  <sheetFormatPr defaultRowHeight="15" x14ac:dyDescent="0.25"/>
  <cols>
    <col min="1" max="1" width="17.42578125" customWidth="1"/>
    <col min="2" max="2" width="10.7109375" bestFit="1" customWidth="1"/>
    <col min="7" max="7" width="12" bestFit="1" customWidth="1"/>
    <col min="12" max="12" width="12" bestFit="1" customWidth="1"/>
    <col min="17" max="17" width="12" bestFit="1" customWidth="1"/>
    <col min="22" max="22" width="12" bestFit="1" customWidth="1"/>
    <col min="27" max="27" width="12" bestFit="1" customWidth="1"/>
    <col min="32" max="32" width="12" bestFit="1" customWidth="1"/>
  </cols>
  <sheetData>
    <row r="1" spans="1:42" ht="15.75" x14ac:dyDescent="0.25">
      <c r="A1" s="121" t="s">
        <v>239</v>
      </c>
    </row>
    <row r="2" spans="1:42" ht="15.75" x14ac:dyDescent="0.25">
      <c r="A2" s="122" t="s">
        <v>240</v>
      </c>
    </row>
    <row r="4" spans="1:42" x14ac:dyDescent="0.25">
      <c r="A4" s="95" t="s">
        <v>176</v>
      </c>
    </row>
    <row r="5" spans="1:42" x14ac:dyDescent="0.25">
      <c r="A5" s="70" t="s">
        <v>225</v>
      </c>
    </row>
    <row r="6" spans="1:42" x14ac:dyDescent="0.25">
      <c r="A6" s="70"/>
    </row>
    <row r="7" spans="1:42" x14ac:dyDescent="0.25">
      <c r="F7" s="1" t="s">
        <v>210</v>
      </c>
      <c r="K7" s="1" t="s">
        <v>210</v>
      </c>
      <c r="P7" s="1" t="s">
        <v>210</v>
      </c>
      <c r="U7" s="1" t="s">
        <v>210</v>
      </c>
      <c r="Z7" s="1" t="s">
        <v>210</v>
      </c>
      <c r="AE7" s="1" t="s">
        <v>210</v>
      </c>
      <c r="AJ7" s="1" t="s">
        <v>211</v>
      </c>
    </row>
    <row r="8" spans="1:42" x14ac:dyDescent="0.25">
      <c r="A8" s="1" t="s">
        <v>209</v>
      </c>
      <c r="B8" s="10"/>
      <c r="C8" s="1"/>
      <c r="F8" s="1" t="s">
        <v>169</v>
      </c>
      <c r="G8" s="10">
        <v>42298</v>
      </c>
      <c r="H8" s="1" t="s">
        <v>170</v>
      </c>
      <c r="I8" s="34">
        <v>0.375</v>
      </c>
      <c r="K8" s="1" t="s">
        <v>169</v>
      </c>
      <c r="L8" s="10">
        <v>42299</v>
      </c>
      <c r="M8" s="1"/>
      <c r="P8" s="1" t="s">
        <v>169</v>
      </c>
      <c r="Q8" s="10">
        <v>42300</v>
      </c>
      <c r="R8" s="1" t="s">
        <v>170</v>
      </c>
      <c r="S8" t="s">
        <v>212</v>
      </c>
      <c r="U8" s="1" t="s">
        <v>169</v>
      </c>
      <c r="V8" s="10">
        <v>42301</v>
      </c>
      <c r="W8" s="1" t="s">
        <v>170</v>
      </c>
      <c r="X8" s="34">
        <v>0.40277777777777773</v>
      </c>
      <c r="Z8" s="1" t="s">
        <v>169</v>
      </c>
      <c r="AA8" s="10">
        <v>42302</v>
      </c>
      <c r="AB8" s="1" t="s">
        <v>170</v>
      </c>
      <c r="AC8" s="34">
        <v>0.39583333333333331</v>
      </c>
      <c r="AD8" s="34"/>
      <c r="AE8" s="1" t="s">
        <v>169</v>
      </c>
      <c r="AF8" s="10">
        <v>42303</v>
      </c>
      <c r="AG8" s="1" t="s">
        <v>170</v>
      </c>
      <c r="AH8" s="34">
        <v>0.375</v>
      </c>
      <c r="AJ8" s="1"/>
      <c r="AK8" s="10"/>
      <c r="AL8" s="1"/>
    </row>
    <row r="9" spans="1:42" x14ac:dyDescent="0.25">
      <c r="A9" s="82" t="s">
        <v>107</v>
      </c>
      <c r="B9" s="82" t="s">
        <v>238</v>
      </c>
      <c r="C9" s="82" t="s">
        <v>213</v>
      </c>
      <c r="D9" s="82" t="s">
        <v>214</v>
      </c>
      <c r="F9" s="82" t="s">
        <v>107</v>
      </c>
      <c r="G9" s="82" t="s">
        <v>238</v>
      </c>
      <c r="H9" s="82" t="s">
        <v>213</v>
      </c>
      <c r="I9" s="82" t="s">
        <v>214</v>
      </c>
      <c r="K9" s="82" t="s">
        <v>107</v>
      </c>
      <c r="L9" s="82" t="s">
        <v>238</v>
      </c>
      <c r="M9" s="82" t="s">
        <v>213</v>
      </c>
      <c r="N9" s="82" t="s">
        <v>214</v>
      </c>
      <c r="P9" s="82" t="s">
        <v>107</v>
      </c>
      <c r="Q9" s="82" t="s">
        <v>238</v>
      </c>
      <c r="R9" s="82" t="s">
        <v>213</v>
      </c>
      <c r="S9" s="82" t="s">
        <v>214</v>
      </c>
      <c r="U9" s="82" t="s">
        <v>107</v>
      </c>
      <c r="V9" s="82" t="s">
        <v>238</v>
      </c>
      <c r="W9" s="82" t="s">
        <v>213</v>
      </c>
      <c r="X9" s="82" t="s">
        <v>214</v>
      </c>
      <c r="Z9" s="82" t="s">
        <v>107</v>
      </c>
      <c r="AA9" s="82" t="s">
        <v>238</v>
      </c>
      <c r="AB9" s="82" t="s">
        <v>213</v>
      </c>
      <c r="AC9" s="82" t="s">
        <v>214</v>
      </c>
      <c r="AD9" s="105"/>
      <c r="AE9" s="82" t="s">
        <v>107</v>
      </c>
      <c r="AF9" s="82" t="s">
        <v>238</v>
      </c>
      <c r="AG9" s="82" t="s">
        <v>213</v>
      </c>
      <c r="AH9" s="82" t="s">
        <v>214</v>
      </c>
      <c r="AJ9" s="82" t="s">
        <v>107</v>
      </c>
      <c r="AK9" s="82" t="s">
        <v>238</v>
      </c>
      <c r="AL9" s="82" t="s">
        <v>213</v>
      </c>
      <c r="AM9" s="82" t="s">
        <v>214</v>
      </c>
      <c r="AN9" s="105"/>
      <c r="AO9" s="1" t="s">
        <v>117</v>
      </c>
      <c r="AP9" s="95" t="s">
        <v>115</v>
      </c>
    </row>
    <row r="10" spans="1:42" x14ac:dyDescent="0.25">
      <c r="A10" s="106">
        <v>0</v>
      </c>
      <c r="B10" s="106">
        <v>1</v>
      </c>
      <c r="C10" s="17">
        <v>30</v>
      </c>
      <c r="D10" s="17">
        <v>30</v>
      </c>
      <c r="F10" s="106">
        <v>0</v>
      </c>
      <c r="G10" s="106">
        <v>1</v>
      </c>
      <c r="H10" s="17">
        <v>2</v>
      </c>
      <c r="I10" s="17">
        <v>0</v>
      </c>
      <c r="K10" s="106">
        <v>0</v>
      </c>
      <c r="L10" s="106">
        <v>1</v>
      </c>
      <c r="M10" s="17">
        <v>0</v>
      </c>
      <c r="N10" s="17">
        <v>0</v>
      </c>
      <c r="P10" s="106">
        <v>0</v>
      </c>
      <c r="Q10" s="106">
        <v>1</v>
      </c>
      <c r="R10" s="17">
        <v>0</v>
      </c>
      <c r="S10" s="17">
        <v>0</v>
      </c>
      <c r="U10" s="106">
        <v>0</v>
      </c>
      <c r="V10" s="106">
        <v>1</v>
      </c>
      <c r="W10" s="17">
        <v>0</v>
      </c>
      <c r="X10" s="17">
        <v>0</v>
      </c>
      <c r="Z10" s="106">
        <v>0</v>
      </c>
      <c r="AA10" s="106">
        <v>1</v>
      </c>
      <c r="AB10" s="17">
        <v>0</v>
      </c>
      <c r="AC10" s="17">
        <v>0</v>
      </c>
      <c r="AD10" s="50"/>
      <c r="AE10" s="106">
        <v>0</v>
      </c>
      <c r="AF10" s="106">
        <v>1</v>
      </c>
      <c r="AG10" s="17"/>
      <c r="AH10" s="17"/>
      <c r="AJ10" s="106">
        <v>0</v>
      </c>
      <c r="AK10" s="106">
        <v>1</v>
      </c>
      <c r="AL10" s="17">
        <f>(H10+M10+R10+W10+AB10+AG10)/30*100</f>
        <v>6.666666666666667</v>
      </c>
      <c r="AM10" s="17">
        <f>(I10+N10+S10+X10+AC10+AH10)/30*100</f>
        <v>0</v>
      </c>
      <c r="AN10" s="50"/>
      <c r="AO10" s="2">
        <f>AVERAGE(AL10:AM13)</f>
        <v>3.3333333333333335</v>
      </c>
      <c r="AP10">
        <f>STDEV(AL10:AM13)</f>
        <v>3.9840953644479793</v>
      </c>
    </row>
    <row r="11" spans="1:42" x14ac:dyDescent="0.25">
      <c r="A11" s="106">
        <v>0</v>
      </c>
      <c r="B11" s="106">
        <v>2</v>
      </c>
      <c r="C11" s="17">
        <v>30</v>
      </c>
      <c r="D11" s="17">
        <v>30</v>
      </c>
      <c r="F11" s="106">
        <v>0</v>
      </c>
      <c r="G11" s="106">
        <v>2</v>
      </c>
      <c r="H11" s="17">
        <v>0</v>
      </c>
      <c r="I11" s="17">
        <v>0</v>
      </c>
      <c r="K11" s="106">
        <v>0</v>
      </c>
      <c r="L11" s="106">
        <v>2</v>
      </c>
      <c r="M11" s="17">
        <v>0</v>
      </c>
      <c r="N11" s="17">
        <v>0</v>
      </c>
      <c r="P11" s="106">
        <v>0</v>
      </c>
      <c r="Q11" s="106">
        <v>2</v>
      </c>
      <c r="R11" s="17">
        <v>0</v>
      </c>
      <c r="S11" s="17">
        <v>0</v>
      </c>
      <c r="U11" s="106">
        <v>0</v>
      </c>
      <c r="V11" s="106">
        <v>2</v>
      </c>
      <c r="W11" s="17">
        <v>0</v>
      </c>
      <c r="X11" s="17">
        <v>0</v>
      </c>
      <c r="Z11" s="106">
        <v>0</v>
      </c>
      <c r="AA11" s="106">
        <v>2</v>
      </c>
      <c r="AB11" s="17">
        <v>0</v>
      </c>
      <c r="AC11" s="17">
        <v>0</v>
      </c>
      <c r="AD11" s="50"/>
      <c r="AE11" s="106">
        <v>0</v>
      </c>
      <c r="AF11" s="106">
        <v>2</v>
      </c>
      <c r="AG11" s="17"/>
      <c r="AH11" s="17"/>
      <c r="AJ11" s="106">
        <v>0</v>
      </c>
      <c r="AK11" s="106">
        <v>2</v>
      </c>
      <c r="AL11" s="17">
        <f t="shared" ref="AL11:AM25" si="0">(H11+M11+R11+W11+AB11+AG11)/30*100</f>
        <v>0</v>
      </c>
      <c r="AM11" s="17">
        <f t="shared" si="0"/>
        <v>0</v>
      </c>
      <c r="AN11" s="50"/>
      <c r="AO11" s="2"/>
    </row>
    <row r="12" spans="1:42" x14ac:dyDescent="0.25">
      <c r="A12" s="106">
        <v>0</v>
      </c>
      <c r="B12" s="106">
        <v>3</v>
      </c>
      <c r="C12" s="17">
        <v>30</v>
      </c>
      <c r="D12" s="17">
        <v>30</v>
      </c>
      <c r="F12" s="106">
        <v>0</v>
      </c>
      <c r="G12" s="106">
        <v>3</v>
      </c>
      <c r="H12" s="17"/>
      <c r="I12" s="17"/>
      <c r="K12" s="106">
        <v>0</v>
      </c>
      <c r="L12" s="106">
        <v>3</v>
      </c>
      <c r="M12" s="17">
        <v>0</v>
      </c>
      <c r="N12" s="17">
        <v>0</v>
      </c>
      <c r="P12" s="106">
        <v>0</v>
      </c>
      <c r="Q12" s="106">
        <v>3</v>
      </c>
      <c r="R12" s="17">
        <v>0</v>
      </c>
      <c r="S12" s="17">
        <v>0</v>
      </c>
      <c r="U12" s="106">
        <v>0</v>
      </c>
      <c r="V12" s="106">
        <v>3</v>
      </c>
      <c r="W12" s="17">
        <v>0</v>
      </c>
      <c r="X12" s="17">
        <v>0</v>
      </c>
      <c r="Z12" s="106">
        <v>0</v>
      </c>
      <c r="AA12" s="106">
        <v>3</v>
      </c>
      <c r="AB12" s="17">
        <v>3</v>
      </c>
      <c r="AC12" s="17">
        <v>0</v>
      </c>
      <c r="AD12" s="50"/>
      <c r="AE12" s="106">
        <v>0</v>
      </c>
      <c r="AF12" s="106">
        <v>3</v>
      </c>
      <c r="AG12" s="17">
        <v>0</v>
      </c>
      <c r="AH12" s="17">
        <v>0</v>
      </c>
      <c r="AJ12" s="106">
        <v>0</v>
      </c>
      <c r="AK12" s="106">
        <v>3</v>
      </c>
      <c r="AL12" s="17">
        <f>(H12+M12+R12+W12+AB12+AG12)/30*100</f>
        <v>10</v>
      </c>
      <c r="AM12" s="17">
        <f t="shared" si="0"/>
        <v>0</v>
      </c>
      <c r="AN12" s="50"/>
      <c r="AO12" s="2"/>
    </row>
    <row r="13" spans="1:42" x14ac:dyDescent="0.25">
      <c r="A13" s="106">
        <v>0</v>
      </c>
      <c r="B13" s="106">
        <v>4</v>
      </c>
      <c r="C13" s="17">
        <v>30</v>
      </c>
      <c r="D13" s="17">
        <v>30</v>
      </c>
      <c r="F13" s="106">
        <v>0</v>
      </c>
      <c r="G13" s="106">
        <v>4</v>
      </c>
      <c r="H13" s="17"/>
      <c r="I13" s="17"/>
      <c r="K13" s="106">
        <v>0</v>
      </c>
      <c r="L13" s="106">
        <v>4</v>
      </c>
      <c r="M13" s="17">
        <v>0</v>
      </c>
      <c r="N13" s="17">
        <v>0</v>
      </c>
      <c r="P13" s="106">
        <v>0</v>
      </c>
      <c r="Q13" s="106">
        <v>4</v>
      </c>
      <c r="R13" s="17">
        <v>0</v>
      </c>
      <c r="S13" s="17">
        <v>0</v>
      </c>
      <c r="U13" s="106">
        <v>0</v>
      </c>
      <c r="V13" s="106">
        <v>4</v>
      </c>
      <c r="W13" s="17">
        <v>0</v>
      </c>
      <c r="X13" s="17">
        <v>0</v>
      </c>
      <c r="Z13" s="106">
        <v>0</v>
      </c>
      <c r="AA13" s="106">
        <v>4</v>
      </c>
      <c r="AB13" s="17">
        <v>0</v>
      </c>
      <c r="AC13" s="17">
        <v>2</v>
      </c>
      <c r="AD13" s="50"/>
      <c r="AE13" s="106">
        <v>0</v>
      </c>
      <c r="AF13" s="106">
        <v>4</v>
      </c>
      <c r="AG13" s="17">
        <v>1</v>
      </c>
      <c r="AH13" s="17">
        <v>0</v>
      </c>
      <c r="AJ13" s="106">
        <v>0</v>
      </c>
      <c r="AK13" s="106">
        <v>4</v>
      </c>
      <c r="AL13" s="17">
        <f>(H13+M13+R13+W13+AB13+AG13)/30*100</f>
        <v>3.3333333333333335</v>
      </c>
      <c r="AM13" s="17">
        <f t="shared" si="0"/>
        <v>6.666666666666667</v>
      </c>
      <c r="AN13" s="50"/>
      <c r="AO13" s="2"/>
    </row>
    <row r="14" spans="1:42" x14ac:dyDescent="0.25">
      <c r="A14" s="106">
        <v>0.6</v>
      </c>
      <c r="B14" s="106">
        <v>1</v>
      </c>
      <c r="C14" s="17">
        <v>30</v>
      </c>
      <c r="D14" s="17">
        <v>30</v>
      </c>
      <c r="F14" s="106">
        <v>0.6</v>
      </c>
      <c r="G14" s="106">
        <v>1</v>
      </c>
      <c r="H14" s="17">
        <v>0</v>
      </c>
      <c r="I14" s="17">
        <v>0</v>
      </c>
      <c r="K14" s="106">
        <v>0.6</v>
      </c>
      <c r="L14" s="106">
        <v>1</v>
      </c>
      <c r="M14" s="17">
        <v>0</v>
      </c>
      <c r="N14" s="17">
        <v>0</v>
      </c>
      <c r="P14" s="106">
        <v>0.6</v>
      </c>
      <c r="Q14" s="106">
        <v>1</v>
      </c>
      <c r="R14" s="17">
        <v>0</v>
      </c>
      <c r="S14" s="17">
        <v>0</v>
      </c>
      <c r="U14" s="106">
        <v>0.6</v>
      </c>
      <c r="V14" s="106">
        <v>1</v>
      </c>
      <c r="W14" s="17">
        <v>1</v>
      </c>
      <c r="X14" s="17">
        <v>0</v>
      </c>
      <c r="Z14" s="106">
        <v>0.6</v>
      </c>
      <c r="AA14" s="106">
        <v>1</v>
      </c>
      <c r="AB14" s="17">
        <v>0</v>
      </c>
      <c r="AC14" s="17">
        <v>1</v>
      </c>
      <c r="AD14" s="50"/>
      <c r="AE14" s="106">
        <v>0.6</v>
      </c>
      <c r="AF14" s="106">
        <v>1</v>
      </c>
      <c r="AG14" s="17"/>
      <c r="AH14" s="17"/>
      <c r="AJ14" s="106">
        <v>0.6</v>
      </c>
      <c r="AK14" s="106">
        <v>1</v>
      </c>
      <c r="AL14" s="17">
        <f>(H14+M14+R14+W14+AB14+AG14)/30*100</f>
        <v>3.3333333333333335</v>
      </c>
      <c r="AM14" s="17">
        <f t="shared" si="0"/>
        <v>3.3333333333333335</v>
      </c>
      <c r="AN14" s="50"/>
      <c r="AO14" s="2">
        <f>AVERAGE(AL14:AM17)</f>
        <v>3.75</v>
      </c>
      <c r="AP14">
        <f>STDEV(AL14:AM17)</f>
        <v>2.7817432013209342</v>
      </c>
    </row>
    <row r="15" spans="1:42" x14ac:dyDescent="0.25">
      <c r="A15" s="106">
        <v>0.6</v>
      </c>
      <c r="B15" s="106">
        <v>2</v>
      </c>
      <c r="C15" s="17">
        <v>30</v>
      </c>
      <c r="D15" s="17">
        <v>30</v>
      </c>
      <c r="F15" s="106">
        <v>0.6</v>
      </c>
      <c r="G15" s="106">
        <v>2</v>
      </c>
      <c r="H15" s="17">
        <v>0</v>
      </c>
      <c r="I15" s="17">
        <v>0</v>
      </c>
      <c r="K15" s="106">
        <v>0.6</v>
      </c>
      <c r="L15" s="106">
        <v>2</v>
      </c>
      <c r="M15" s="17">
        <v>0</v>
      </c>
      <c r="N15" s="17">
        <v>0</v>
      </c>
      <c r="P15" s="106">
        <v>0.6</v>
      </c>
      <c r="Q15" s="106">
        <v>2</v>
      </c>
      <c r="R15" s="17">
        <v>0</v>
      </c>
      <c r="S15" s="17">
        <v>1</v>
      </c>
      <c r="U15" s="106">
        <v>0.6</v>
      </c>
      <c r="V15" s="106">
        <v>2</v>
      </c>
      <c r="W15" s="17">
        <v>0</v>
      </c>
      <c r="X15" s="17">
        <v>0</v>
      </c>
      <c r="Z15" s="106">
        <v>0.6</v>
      </c>
      <c r="AA15" s="106">
        <v>2</v>
      </c>
      <c r="AB15" s="17">
        <v>1</v>
      </c>
      <c r="AC15" s="17">
        <v>0</v>
      </c>
      <c r="AD15" s="50"/>
      <c r="AE15" s="106">
        <v>0.6</v>
      </c>
      <c r="AF15" s="106">
        <v>2</v>
      </c>
      <c r="AG15" s="17"/>
      <c r="AH15" s="17"/>
      <c r="AJ15" s="106">
        <v>0.6</v>
      </c>
      <c r="AK15" s="106">
        <v>2</v>
      </c>
      <c r="AL15" s="17">
        <f>(H15+M15+R15+W15+AB15+AG15)/30*100</f>
        <v>3.3333333333333335</v>
      </c>
      <c r="AM15" s="17">
        <f t="shared" si="0"/>
        <v>3.3333333333333335</v>
      </c>
      <c r="AN15" s="50"/>
      <c r="AO15" s="2"/>
    </row>
    <row r="16" spans="1:42" x14ac:dyDescent="0.25">
      <c r="A16" s="106">
        <v>0.6</v>
      </c>
      <c r="B16" s="106">
        <v>3</v>
      </c>
      <c r="C16" s="17">
        <v>30</v>
      </c>
      <c r="D16" s="17">
        <v>30</v>
      </c>
      <c r="F16" s="106">
        <v>0.6</v>
      </c>
      <c r="G16" s="106">
        <v>3</v>
      </c>
      <c r="H16" s="17"/>
      <c r="I16" s="17"/>
      <c r="K16" s="106">
        <v>0.6</v>
      </c>
      <c r="L16" s="106">
        <v>3</v>
      </c>
      <c r="M16" s="17">
        <v>0</v>
      </c>
      <c r="N16" s="17">
        <v>0</v>
      </c>
      <c r="P16" s="106">
        <v>0.6</v>
      </c>
      <c r="Q16" s="106">
        <v>3</v>
      </c>
      <c r="R16" s="17">
        <v>0</v>
      </c>
      <c r="S16" s="17">
        <v>0</v>
      </c>
      <c r="U16" s="106">
        <v>0.6</v>
      </c>
      <c r="V16" s="106">
        <v>3</v>
      </c>
      <c r="W16" s="17">
        <v>1</v>
      </c>
      <c r="X16" s="17">
        <v>0</v>
      </c>
      <c r="Z16" s="106">
        <v>0.6</v>
      </c>
      <c r="AA16" s="106">
        <v>3</v>
      </c>
      <c r="AB16" s="17">
        <v>2</v>
      </c>
      <c r="AC16" s="17">
        <v>0</v>
      </c>
      <c r="AD16" s="50"/>
      <c r="AE16" s="106">
        <v>0.6</v>
      </c>
      <c r="AF16" s="106">
        <v>3</v>
      </c>
      <c r="AG16" s="17">
        <v>0</v>
      </c>
      <c r="AH16" s="17">
        <v>1</v>
      </c>
      <c r="AJ16" s="106">
        <v>0.6</v>
      </c>
      <c r="AK16" s="106">
        <v>3</v>
      </c>
      <c r="AL16" s="17">
        <f t="shared" si="0"/>
        <v>10</v>
      </c>
      <c r="AM16" s="17">
        <f>(I16+N16+S16+X16+AC16+AH16)/30*100</f>
        <v>3.3333333333333335</v>
      </c>
      <c r="AN16" s="50"/>
      <c r="AO16" s="2"/>
    </row>
    <row r="17" spans="1:42" x14ac:dyDescent="0.25">
      <c r="A17" s="106">
        <v>0.6</v>
      </c>
      <c r="B17" s="106">
        <v>4</v>
      </c>
      <c r="C17" s="17">
        <v>30</v>
      </c>
      <c r="D17" s="17">
        <v>30</v>
      </c>
      <c r="F17" s="106">
        <v>0.6</v>
      </c>
      <c r="G17" s="106">
        <v>4</v>
      </c>
      <c r="H17" s="17"/>
      <c r="I17" s="17"/>
      <c r="K17" s="106">
        <v>0.6</v>
      </c>
      <c r="L17" s="106">
        <v>4</v>
      </c>
      <c r="M17" s="17">
        <v>0</v>
      </c>
      <c r="N17" s="17">
        <v>0</v>
      </c>
      <c r="P17" s="106">
        <v>0.6</v>
      </c>
      <c r="Q17" s="106">
        <v>4</v>
      </c>
      <c r="R17" s="17">
        <v>0</v>
      </c>
      <c r="S17" s="17">
        <v>0</v>
      </c>
      <c r="U17" s="106">
        <v>0.6</v>
      </c>
      <c r="V17" s="106">
        <v>4</v>
      </c>
      <c r="W17" s="17">
        <v>0</v>
      </c>
      <c r="X17" s="17">
        <v>0</v>
      </c>
      <c r="Z17" s="106">
        <v>0.6</v>
      </c>
      <c r="AA17" s="106">
        <v>4</v>
      </c>
      <c r="AB17" s="17">
        <v>0</v>
      </c>
      <c r="AC17" s="17">
        <v>1</v>
      </c>
      <c r="AD17" s="50"/>
      <c r="AE17" s="106">
        <v>0.6</v>
      </c>
      <c r="AF17" s="106">
        <v>4</v>
      </c>
      <c r="AG17" s="17">
        <v>0</v>
      </c>
      <c r="AH17" s="17">
        <v>0</v>
      </c>
      <c r="AJ17" s="106">
        <v>0.6</v>
      </c>
      <c r="AK17" s="106">
        <v>4</v>
      </c>
      <c r="AL17" s="17">
        <f t="shared" si="0"/>
        <v>0</v>
      </c>
      <c r="AM17" s="17">
        <f t="shared" si="0"/>
        <v>3.3333333333333335</v>
      </c>
      <c r="AN17" s="50"/>
      <c r="AO17" s="2"/>
    </row>
    <row r="18" spans="1:42" x14ac:dyDescent="0.25">
      <c r="A18" s="106">
        <v>1.9</v>
      </c>
      <c r="B18" s="106">
        <v>1</v>
      </c>
      <c r="C18" s="17">
        <v>30</v>
      </c>
      <c r="D18" s="17">
        <v>30</v>
      </c>
      <c r="F18" s="106">
        <v>1.9</v>
      </c>
      <c r="G18" s="106">
        <v>1</v>
      </c>
      <c r="H18" s="17">
        <v>0</v>
      </c>
      <c r="I18" s="17">
        <v>0</v>
      </c>
      <c r="K18" s="106">
        <v>1.9</v>
      </c>
      <c r="L18" s="106">
        <v>1</v>
      </c>
      <c r="M18" s="17">
        <v>0</v>
      </c>
      <c r="N18" s="17">
        <v>0</v>
      </c>
      <c r="P18" s="106">
        <v>1.9</v>
      </c>
      <c r="Q18" s="106">
        <v>1</v>
      </c>
      <c r="R18" s="17">
        <v>0</v>
      </c>
      <c r="S18" s="17">
        <v>0</v>
      </c>
      <c r="U18" s="106">
        <v>1.9</v>
      </c>
      <c r="V18" s="106">
        <v>1</v>
      </c>
      <c r="W18" s="17">
        <v>1</v>
      </c>
      <c r="X18" s="17">
        <v>1</v>
      </c>
      <c r="Z18" s="106">
        <v>1.9</v>
      </c>
      <c r="AA18" s="106">
        <v>1</v>
      </c>
      <c r="AB18" s="17">
        <v>1</v>
      </c>
      <c r="AC18" s="17">
        <v>0</v>
      </c>
      <c r="AD18" s="50"/>
      <c r="AE18" s="106">
        <v>1.9</v>
      </c>
      <c r="AF18" s="106">
        <v>1</v>
      </c>
      <c r="AG18" s="17"/>
      <c r="AH18" s="17"/>
      <c r="AJ18" s="106">
        <v>1.9</v>
      </c>
      <c r="AK18" s="106">
        <v>1</v>
      </c>
      <c r="AL18" s="17">
        <f t="shared" si="0"/>
        <v>6.666666666666667</v>
      </c>
      <c r="AM18" s="17">
        <f t="shared" si="0"/>
        <v>3.3333333333333335</v>
      </c>
      <c r="AN18" s="50"/>
      <c r="AO18" s="2">
        <f>AVERAGE(AL18:AM21)</f>
        <v>5.4166666666666661</v>
      </c>
      <c r="AP18">
        <f>STDEV(AL18:AM21)</f>
        <v>3.9591164638847367</v>
      </c>
    </row>
    <row r="19" spans="1:42" x14ac:dyDescent="0.25">
      <c r="A19" s="106">
        <v>1.9</v>
      </c>
      <c r="B19" s="106">
        <v>2</v>
      </c>
      <c r="C19" s="17">
        <v>30</v>
      </c>
      <c r="D19" s="17">
        <v>30</v>
      </c>
      <c r="F19" s="106">
        <v>1.9</v>
      </c>
      <c r="G19" s="106">
        <v>2</v>
      </c>
      <c r="H19" s="17">
        <v>0</v>
      </c>
      <c r="I19" s="17">
        <v>0</v>
      </c>
      <c r="K19" s="106">
        <v>1.9</v>
      </c>
      <c r="L19" s="106">
        <v>2</v>
      </c>
      <c r="M19" s="17">
        <v>0</v>
      </c>
      <c r="N19" s="17">
        <v>0</v>
      </c>
      <c r="P19" s="106">
        <v>1.9</v>
      </c>
      <c r="Q19" s="106">
        <v>2</v>
      </c>
      <c r="R19" s="17">
        <v>0</v>
      </c>
      <c r="S19" s="17">
        <v>0</v>
      </c>
      <c r="U19" s="106">
        <v>1.9</v>
      </c>
      <c r="V19" s="106">
        <v>2</v>
      </c>
      <c r="W19" s="17">
        <v>0</v>
      </c>
      <c r="X19" s="17">
        <v>0</v>
      </c>
      <c r="Z19" s="106">
        <v>1.9</v>
      </c>
      <c r="AA19" s="106">
        <v>2</v>
      </c>
      <c r="AB19" s="17">
        <v>0</v>
      </c>
      <c r="AC19" s="17">
        <v>0</v>
      </c>
      <c r="AD19" s="50"/>
      <c r="AE19" s="106">
        <v>1.9</v>
      </c>
      <c r="AF19" s="106">
        <v>2</v>
      </c>
      <c r="AG19" s="17"/>
      <c r="AH19" s="17"/>
      <c r="AJ19" s="106">
        <v>1.9</v>
      </c>
      <c r="AK19" s="106">
        <v>2</v>
      </c>
      <c r="AL19" s="17">
        <f t="shared" si="0"/>
        <v>0</v>
      </c>
      <c r="AM19" s="17">
        <f t="shared" si="0"/>
        <v>0</v>
      </c>
      <c r="AN19" s="50"/>
      <c r="AO19" s="2"/>
    </row>
    <row r="20" spans="1:42" x14ac:dyDescent="0.25">
      <c r="A20" s="106">
        <v>1.9</v>
      </c>
      <c r="B20" s="106">
        <v>3</v>
      </c>
      <c r="C20" s="17">
        <v>30</v>
      </c>
      <c r="D20" s="17">
        <v>30</v>
      </c>
      <c r="F20" s="106">
        <v>1.9</v>
      </c>
      <c r="G20" s="106">
        <v>3</v>
      </c>
      <c r="H20" s="17"/>
      <c r="I20" s="17"/>
      <c r="K20" s="106">
        <v>1.9</v>
      </c>
      <c r="L20" s="106">
        <v>3</v>
      </c>
      <c r="M20" s="17">
        <v>0</v>
      </c>
      <c r="N20" s="17">
        <v>0</v>
      </c>
      <c r="P20" s="106">
        <v>1.9</v>
      </c>
      <c r="Q20" s="106">
        <v>3</v>
      </c>
      <c r="R20" s="17">
        <v>0</v>
      </c>
      <c r="S20" s="17">
        <v>0</v>
      </c>
      <c r="U20" s="106">
        <v>1.9</v>
      </c>
      <c r="V20" s="106">
        <v>3</v>
      </c>
      <c r="W20" s="17">
        <v>0</v>
      </c>
      <c r="X20" s="17">
        <v>0</v>
      </c>
      <c r="Z20" s="106">
        <v>1.9</v>
      </c>
      <c r="AA20" s="106">
        <v>3</v>
      </c>
      <c r="AB20" s="17">
        <v>3</v>
      </c>
      <c r="AC20" s="17">
        <v>2</v>
      </c>
      <c r="AD20" s="50"/>
      <c r="AE20" s="106">
        <v>1.9</v>
      </c>
      <c r="AF20" s="106">
        <v>3</v>
      </c>
      <c r="AG20" s="17">
        <v>0</v>
      </c>
      <c r="AH20" s="17">
        <v>1</v>
      </c>
      <c r="AJ20" s="106">
        <v>1.9</v>
      </c>
      <c r="AK20" s="106">
        <v>3</v>
      </c>
      <c r="AL20" s="17">
        <f t="shared" si="0"/>
        <v>10</v>
      </c>
      <c r="AM20" s="17">
        <f t="shared" si="0"/>
        <v>10</v>
      </c>
      <c r="AN20" s="50"/>
      <c r="AO20" s="2"/>
    </row>
    <row r="21" spans="1:42" x14ac:dyDescent="0.25">
      <c r="A21" s="106">
        <v>1.9</v>
      </c>
      <c r="B21" s="106">
        <v>4</v>
      </c>
      <c r="C21" s="17">
        <v>30</v>
      </c>
      <c r="D21" s="17">
        <v>30</v>
      </c>
      <c r="F21" s="106">
        <v>1.9</v>
      </c>
      <c r="G21" s="106">
        <v>4</v>
      </c>
      <c r="H21" s="17"/>
      <c r="I21" s="17"/>
      <c r="K21" s="106">
        <v>1.9</v>
      </c>
      <c r="L21" s="106">
        <v>4</v>
      </c>
      <c r="M21" s="17">
        <v>0</v>
      </c>
      <c r="N21" s="17">
        <v>0</v>
      </c>
      <c r="P21" s="106">
        <v>1.9</v>
      </c>
      <c r="Q21" s="106">
        <v>4</v>
      </c>
      <c r="R21" s="17">
        <v>0</v>
      </c>
      <c r="S21" s="17">
        <v>0</v>
      </c>
      <c r="U21" s="106">
        <v>1.9</v>
      </c>
      <c r="V21" s="106">
        <v>4</v>
      </c>
      <c r="W21" s="17">
        <v>0</v>
      </c>
      <c r="X21" s="17">
        <v>0</v>
      </c>
      <c r="Z21" s="106">
        <v>1.9</v>
      </c>
      <c r="AA21" s="106">
        <v>4</v>
      </c>
      <c r="AB21" s="17">
        <v>1</v>
      </c>
      <c r="AC21" s="17">
        <v>0</v>
      </c>
      <c r="AD21" s="50"/>
      <c r="AE21" s="106">
        <v>1.9</v>
      </c>
      <c r="AF21" s="106">
        <v>4</v>
      </c>
      <c r="AG21" s="17">
        <v>1</v>
      </c>
      <c r="AH21" s="17">
        <v>2</v>
      </c>
      <c r="AJ21" s="106">
        <v>1.9</v>
      </c>
      <c r="AK21" s="106">
        <v>4</v>
      </c>
      <c r="AL21" s="17">
        <f t="shared" si="0"/>
        <v>6.666666666666667</v>
      </c>
      <c r="AM21" s="17">
        <f t="shared" si="0"/>
        <v>6.666666666666667</v>
      </c>
      <c r="AN21" s="50"/>
      <c r="AO21" s="2"/>
    </row>
    <row r="22" spans="1:42" x14ac:dyDescent="0.25">
      <c r="A22" s="106">
        <v>6</v>
      </c>
      <c r="B22" s="106">
        <v>1</v>
      </c>
      <c r="C22" s="17">
        <v>30</v>
      </c>
      <c r="D22" s="17">
        <v>30</v>
      </c>
      <c r="F22" s="106">
        <v>6</v>
      </c>
      <c r="G22" s="106">
        <v>1</v>
      </c>
      <c r="H22" s="17">
        <v>0</v>
      </c>
      <c r="I22" s="17">
        <v>0</v>
      </c>
      <c r="K22" s="106">
        <v>6</v>
      </c>
      <c r="L22" s="106">
        <v>1</v>
      </c>
      <c r="M22" s="17">
        <v>0</v>
      </c>
      <c r="N22" s="17">
        <v>0</v>
      </c>
      <c r="P22" s="106">
        <v>6</v>
      </c>
      <c r="Q22" s="106">
        <v>1</v>
      </c>
      <c r="R22" s="17">
        <v>0</v>
      </c>
      <c r="S22" s="17">
        <v>0</v>
      </c>
      <c r="U22" s="106">
        <v>6</v>
      </c>
      <c r="V22" s="106">
        <v>1</v>
      </c>
      <c r="W22" s="17">
        <v>2</v>
      </c>
      <c r="X22" s="17">
        <v>1</v>
      </c>
      <c r="Z22" s="106">
        <v>6</v>
      </c>
      <c r="AA22" s="106">
        <v>1</v>
      </c>
      <c r="AB22" s="17">
        <v>0</v>
      </c>
      <c r="AC22" s="17">
        <v>0</v>
      </c>
      <c r="AD22" s="50"/>
      <c r="AE22" s="106">
        <v>6</v>
      </c>
      <c r="AF22" s="106">
        <v>1</v>
      </c>
      <c r="AG22" s="17"/>
      <c r="AH22" s="17"/>
      <c r="AJ22" s="106">
        <v>6</v>
      </c>
      <c r="AK22" s="106">
        <v>1</v>
      </c>
      <c r="AL22" s="17">
        <f>(H22+M22+R22+W22+AB22+AG22)/30*100</f>
        <v>6.666666666666667</v>
      </c>
      <c r="AM22" s="17">
        <f t="shared" si="0"/>
        <v>3.3333333333333335</v>
      </c>
      <c r="AN22" s="50"/>
      <c r="AO22" s="2">
        <f>AVERAGE(AL22:AM25)</f>
        <v>6.25</v>
      </c>
      <c r="AP22">
        <f>STDEV(AL22:AM25)</f>
        <v>3.3034373632170499</v>
      </c>
    </row>
    <row r="23" spans="1:42" x14ac:dyDescent="0.25">
      <c r="A23" s="106">
        <v>6</v>
      </c>
      <c r="B23" s="106">
        <v>2</v>
      </c>
      <c r="C23" s="17">
        <v>30</v>
      </c>
      <c r="D23" s="17">
        <v>30</v>
      </c>
      <c r="F23" s="106">
        <v>6</v>
      </c>
      <c r="G23" s="106">
        <v>2</v>
      </c>
      <c r="H23" s="17">
        <v>0</v>
      </c>
      <c r="I23" s="17">
        <v>1</v>
      </c>
      <c r="K23" s="106">
        <v>6</v>
      </c>
      <c r="L23" s="106">
        <v>2</v>
      </c>
      <c r="M23" s="17">
        <v>0</v>
      </c>
      <c r="N23" s="17">
        <v>0</v>
      </c>
      <c r="P23" s="106">
        <v>6</v>
      </c>
      <c r="Q23" s="106">
        <v>2</v>
      </c>
      <c r="R23" s="17">
        <v>0</v>
      </c>
      <c r="S23" s="17">
        <v>0</v>
      </c>
      <c r="U23" s="106">
        <v>6</v>
      </c>
      <c r="V23" s="106">
        <v>2</v>
      </c>
      <c r="W23" s="17">
        <v>1</v>
      </c>
      <c r="X23" s="17">
        <v>1</v>
      </c>
      <c r="Z23" s="106">
        <v>6</v>
      </c>
      <c r="AA23" s="106">
        <v>2</v>
      </c>
      <c r="AB23" s="17">
        <v>0</v>
      </c>
      <c r="AC23" s="17">
        <v>0</v>
      </c>
      <c r="AD23" s="50"/>
      <c r="AE23" s="106">
        <v>6</v>
      </c>
      <c r="AF23" s="106">
        <v>2</v>
      </c>
      <c r="AG23" s="17"/>
      <c r="AH23" s="17"/>
      <c r="AJ23" s="106">
        <v>6</v>
      </c>
      <c r="AK23" s="106">
        <v>2</v>
      </c>
      <c r="AL23" s="17">
        <f t="shared" si="0"/>
        <v>3.3333333333333335</v>
      </c>
      <c r="AM23" s="17">
        <f t="shared" si="0"/>
        <v>6.666666666666667</v>
      </c>
      <c r="AN23" s="50"/>
      <c r="AO23" s="2"/>
    </row>
    <row r="24" spans="1:42" x14ac:dyDescent="0.25">
      <c r="A24" s="106">
        <v>6</v>
      </c>
      <c r="B24" s="106">
        <v>3</v>
      </c>
      <c r="C24" s="17">
        <v>30</v>
      </c>
      <c r="D24" s="17">
        <v>30</v>
      </c>
      <c r="F24" s="106">
        <v>6</v>
      </c>
      <c r="G24" s="106">
        <v>3</v>
      </c>
      <c r="H24" s="17"/>
      <c r="I24" s="17"/>
      <c r="K24" s="106">
        <v>6</v>
      </c>
      <c r="L24" s="106">
        <v>3</v>
      </c>
      <c r="M24" s="17">
        <v>0</v>
      </c>
      <c r="N24" s="17">
        <v>1</v>
      </c>
      <c r="P24" s="106">
        <v>6</v>
      </c>
      <c r="Q24" s="106">
        <v>3</v>
      </c>
      <c r="R24" s="17">
        <v>0</v>
      </c>
      <c r="S24" s="17">
        <v>0</v>
      </c>
      <c r="U24" s="106">
        <v>6</v>
      </c>
      <c r="V24" s="106">
        <v>3</v>
      </c>
      <c r="W24" s="17">
        <v>0</v>
      </c>
      <c r="X24" s="17">
        <v>0</v>
      </c>
      <c r="Z24" s="106">
        <v>6</v>
      </c>
      <c r="AA24" s="106">
        <v>3</v>
      </c>
      <c r="AB24" s="17">
        <v>0</v>
      </c>
      <c r="AC24" s="17">
        <v>1</v>
      </c>
      <c r="AD24" s="50"/>
      <c r="AE24" s="106">
        <v>6</v>
      </c>
      <c r="AF24" s="106">
        <v>3</v>
      </c>
      <c r="AG24" s="17">
        <v>1</v>
      </c>
      <c r="AH24" s="17">
        <v>0</v>
      </c>
      <c r="AJ24" s="106">
        <v>6</v>
      </c>
      <c r="AK24" s="106">
        <v>3</v>
      </c>
      <c r="AL24" s="17">
        <f t="shared" si="0"/>
        <v>3.3333333333333335</v>
      </c>
      <c r="AM24" s="17">
        <f t="shared" si="0"/>
        <v>6.666666666666667</v>
      </c>
      <c r="AN24" s="50"/>
      <c r="AO24" s="2"/>
    </row>
    <row r="25" spans="1:42" x14ac:dyDescent="0.25">
      <c r="A25" s="106">
        <v>6</v>
      </c>
      <c r="B25" s="106">
        <v>4</v>
      </c>
      <c r="C25" s="17">
        <v>30</v>
      </c>
      <c r="D25" s="17">
        <v>30</v>
      </c>
      <c r="F25" s="106">
        <v>6</v>
      </c>
      <c r="G25" s="106">
        <v>4</v>
      </c>
      <c r="H25" s="17"/>
      <c r="I25" s="17"/>
      <c r="K25" s="106">
        <v>6</v>
      </c>
      <c r="L25" s="106">
        <v>4</v>
      </c>
      <c r="M25" s="17">
        <v>0</v>
      </c>
      <c r="N25" s="17">
        <v>0</v>
      </c>
      <c r="P25" s="106">
        <v>6</v>
      </c>
      <c r="Q25" s="106">
        <v>4</v>
      </c>
      <c r="R25" s="17">
        <v>0</v>
      </c>
      <c r="S25" s="17">
        <v>0</v>
      </c>
      <c r="U25" s="106">
        <v>6</v>
      </c>
      <c r="V25" s="106">
        <v>4</v>
      </c>
      <c r="W25" s="17">
        <v>1</v>
      </c>
      <c r="X25" s="17">
        <v>0</v>
      </c>
      <c r="Z25" s="106">
        <v>6</v>
      </c>
      <c r="AA25" s="106">
        <v>4</v>
      </c>
      <c r="AB25" s="17">
        <v>0</v>
      </c>
      <c r="AC25" s="17">
        <v>4</v>
      </c>
      <c r="AD25" s="50"/>
      <c r="AE25" s="106">
        <v>6</v>
      </c>
      <c r="AF25" s="106">
        <v>4</v>
      </c>
      <c r="AG25" s="17">
        <v>1</v>
      </c>
      <c r="AH25" s="17">
        <v>0</v>
      </c>
      <c r="AJ25" s="106">
        <v>6</v>
      </c>
      <c r="AK25" s="106">
        <v>4</v>
      </c>
      <c r="AL25" s="17">
        <f t="shared" si="0"/>
        <v>6.666666666666667</v>
      </c>
      <c r="AM25" s="17">
        <f t="shared" si="0"/>
        <v>13.333333333333334</v>
      </c>
      <c r="AN25" s="50"/>
    </row>
    <row r="26" spans="1:42" x14ac:dyDescent="0.25">
      <c r="AO26" s="2"/>
    </row>
    <row r="27" spans="1:42" x14ac:dyDescent="0.25">
      <c r="F27" t="s">
        <v>215</v>
      </c>
    </row>
    <row r="28" spans="1:42" x14ac:dyDescent="0.25">
      <c r="A28"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Embryo QPCR</vt:lpstr>
      <vt:lpstr>Larval QPCR</vt:lpstr>
      <vt:lpstr>Embryo T3 T4</vt:lpstr>
      <vt:lpstr>Larval T3 T4</vt:lpstr>
      <vt:lpstr>T3 T4 QAQC Samples</vt:lpstr>
      <vt:lpstr>Embryo body &amp; Posterior SB</vt:lpstr>
      <vt:lpstr>Larval body &amp; Ant &amp; Post SB</vt:lpstr>
      <vt:lpstr>Histology vs live SB measures</vt:lpstr>
      <vt:lpstr>Embryo mortality</vt:lpstr>
      <vt:lpstr>Larval mortality</vt:lpstr>
      <vt:lpstr>Embryo Exp Chemistry</vt:lpstr>
      <vt:lpstr>Larval Exp Chemistry</vt:lpstr>
      <vt:lpstr>Embryo water quality</vt:lpstr>
      <vt:lpstr>Larval water quality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Cavallin, Jenna</dc:creator>
  <cp:lastModifiedBy>Dan Villeneuve</cp:lastModifiedBy>
  <dcterms:created xsi:type="dcterms:W3CDTF">2016-12-27T22:19:35Z</dcterms:created>
  <dcterms:modified xsi:type="dcterms:W3CDTF">2017-02-08T16:05:28Z</dcterms:modified>
</cp:coreProperties>
</file>